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hidePivotFieldList="1"/>
  <mc:AlternateContent xmlns:mc="http://schemas.openxmlformats.org/markup-compatibility/2006">
    <mc:Choice Requires="x15">
      <x15ac:absPath xmlns:x15ac="http://schemas.microsoft.com/office/spreadsheetml/2010/11/ac" url="https://aecom.sharepoint.com/sites/SFRPCBCATool/Shared Documents/General/400_Technical/430_Technical_Working_Documents/PHASE 2/Model/Sent to client/"/>
    </mc:Choice>
  </mc:AlternateContent>
  <xr:revisionPtr revIDLastSave="167" documentId="8_{770FC02D-D85A-4F24-8F20-A744914266EA}" xr6:coauthVersionLast="47" xr6:coauthVersionMax="47" xr10:uidLastSave="{B26EFE5C-9204-4A8C-A6D0-69C437D28507}"/>
  <bookViews>
    <workbookView xWindow="17115" yWindow="-16320" windowWidth="29040" windowHeight="15720" tabRatio="822" activeTab="4" xr2:uid="{8F9E8FEC-A51D-4234-B8D9-FDCDAACD4A64}"/>
  </bookViews>
  <sheets>
    <sheet name="Workbook Introduction" sheetId="58" r:id="rId1"/>
    <sheet name="Project Output" sheetId="83" r:id="rId2"/>
    <sheet name="Resilience Score Card" sheetId="37" r:id="rId3"/>
    <sheet name="General User Inputs" sheetId="9" r:id="rId4"/>
    <sheet name="Structure Inputs" sheetId="7" r:id="rId5"/>
    <sheet name="Project Costs Database" sheetId="36" r:id="rId6"/>
    <sheet name="User Notes" sheetId="88" r:id="rId7"/>
    <sheet name="Calculations &gt;&gt;&gt;" sheetId="57" state="veryHidden" r:id="rId8"/>
    <sheet name="Cumulative BCR" sheetId="63" state="veryHidden" r:id="rId9"/>
    <sheet name="Structure Calcs" sheetId="15" state="veryHidden" r:id="rId10"/>
    <sheet name="Content Calcs" sheetId="33" state="veryHidden" r:id="rId11"/>
    <sheet name="Debris Cost Calcs" sheetId="89" state="veryHidden" r:id="rId12"/>
    <sheet name="Displacement Calcs" sheetId="28" state="veryHidden" r:id="rId13"/>
    <sheet name="Auto Loss Calcs" sheetId="73" state="veryHidden" r:id="rId14"/>
    <sheet name="Street Flooding Calcs" sheetId="53" state="veryHidden" r:id="rId15"/>
    <sheet name="Utility Calcs" sheetId="30" state="veryHidden" r:id="rId16"/>
    <sheet name="Emergency Benefit Calcs" sheetId="76" state="veryHidden" r:id="rId17"/>
    <sheet name="Green Infrastructure Calcs" sheetId="40" state="veryHidden" r:id="rId18"/>
    <sheet name="Rec Enhancement Calcs" sheetId="48" state="veryHidden" r:id="rId19"/>
    <sheet name="Job Impacts Calculations" sheetId="35" state="veryHidden" r:id="rId20"/>
    <sheet name="References &gt;&gt;&gt;" sheetId="10" state="veryHidden" r:id="rId21"/>
    <sheet name="General Assumptions_Back End" sheetId="24" state="veryHidden" r:id="rId22"/>
    <sheet name="Price per Square Foot" sheetId="91" state="veryHidden" r:id="rId23"/>
    <sheet name="Replacement Costs RSMeans " sheetId="21" state="veryHidden" r:id="rId24"/>
    <sheet name="Structure DDF Lookup" sheetId="22" state="veryHidden" r:id="rId25"/>
    <sheet name="Contents DDF Lookup" sheetId="32" state="veryHidden" r:id="rId26"/>
    <sheet name="Debris Costs Lookup" sheetId="90" state="veryHidden" r:id="rId27"/>
    <sheet name="Displacement Days Lookup" sheetId="27" state="veryHidden" r:id="rId28"/>
    <sheet name="Street Flooding Lookup" sheetId="54" state="veryHidden" r:id="rId29"/>
    <sheet name="Loss of Function Gross Sales" sheetId="80" state="veryHidden" r:id="rId30"/>
    <sheet name="Recapture Rates" sheetId="87" state="veryHidden" r:id="rId31"/>
    <sheet name="Displacement Value FEMA  " sheetId="25" state="veryHidden" r:id="rId32"/>
    <sheet name="Building SF and # of Households" sheetId="84" state="veryHidden" r:id="rId33"/>
    <sheet name="Utility Cost Lookup" sheetId="42" state="veryHidden" r:id="rId34"/>
    <sheet name="Auto Loss DDF Lookup" sheetId="72" state="veryHidden" r:id="rId35"/>
    <sheet name="Additional Auto Assumptions" sheetId="85" state="veryHidden" r:id="rId36"/>
    <sheet name="Vehicle Type Breakdown" sheetId="71" state="veryHidden" r:id="rId37"/>
    <sheet name="Emergency Benefit Assumptions" sheetId="86" state="veryHidden" r:id="rId38"/>
    <sheet name="Rec Point Conversion Lookup" sheetId="47" state="veryHidden" r:id="rId39"/>
    <sheet name="Rec Judgement Factors Lookup" sheetId="49" state="veryHidden" r:id="rId40"/>
    <sheet name="Green Infrastructure $ Lookup" sheetId="41" state="veryHidden" r:id="rId41"/>
    <sheet name="O&amp;M Percentage" sheetId="82" state="veryHidden" r:id="rId42"/>
    <sheet name="Construction Multipliers Lookup" sheetId="6" state="veryHidden" r:id="rId43"/>
    <sheet name="Dropdowns" sheetId="69" state="veryHidden" r:id="rId44"/>
    <sheet name="Deflators" sheetId="78" state="veryHidden" r:id="rId45"/>
    <sheet name="Prototype Key" sheetId="26" state="veryHidden" r:id="rId46"/>
  </sheets>
  <definedNames>
    <definedName name="_xlnm._FilterDatabase" localSheetId="3" hidden="1">'General User Inputs'!$C$37:$G$50</definedName>
    <definedName name="_xlnm._FilterDatabase" localSheetId="5" hidden="1">'Project Costs Database'!$A$7:$L$52</definedName>
    <definedName name="BenefitCostRatio">_xlfn._xlws.FILTER(#REF!,#REF!&lt;&gt; "")</definedName>
    <definedName name="General">'Rec Judgement Factors Lookup'!$C$7:$C$11</definedName>
    <definedName name="Specialized">'Rec Judgement Factors Lookup'!$C$2:$C$6</definedName>
    <definedName name="TotalBenefits">_xlfn._xlws.FILTER(#REF!,#REF!&lt;&gt;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2" i="32" l="1"/>
  <c r="D163" i="32"/>
  <c r="D164" i="32"/>
  <c r="D165" i="32"/>
  <c r="D167" i="32"/>
  <c r="D169" i="32"/>
  <c r="D171" i="32"/>
  <c r="D173" i="32"/>
  <c r="D175" i="32"/>
  <c r="D177" i="32"/>
  <c r="D179" i="32"/>
  <c r="D181" i="32"/>
  <c r="D183" i="32"/>
  <c r="D161" i="32"/>
  <c r="F162" i="32"/>
  <c r="F163" i="32"/>
  <c r="F164" i="32"/>
  <c r="F165" i="32"/>
  <c r="F167" i="32"/>
  <c r="F169" i="32"/>
  <c r="F171" i="32"/>
  <c r="F173" i="32"/>
  <c r="F175" i="32"/>
  <c r="F177" i="32"/>
  <c r="F179" i="32"/>
  <c r="F181" i="32"/>
  <c r="F183" i="32"/>
  <c r="F161" i="32"/>
  <c r="D137" i="32"/>
  <c r="D139" i="32"/>
  <c r="D141" i="32"/>
  <c r="D143" i="32"/>
  <c r="D145" i="32"/>
  <c r="D147" i="32"/>
  <c r="D149" i="32"/>
  <c r="D151" i="32"/>
  <c r="D153" i="32"/>
  <c r="D155" i="32"/>
  <c r="D157" i="32"/>
  <c r="F137" i="32"/>
  <c r="F139" i="32"/>
  <c r="F141" i="32"/>
  <c r="F143" i="32"/>
  <c r="F145" i="32"/>
  <c r="F147" i="32"/>
  <c r="F149" i="32"/>
  <c r="F151" i="32"/>
  <c r="F153" i="32"/>
  <c r="F155" i="32"/>
  <c r="F157" i="32"/>
  <c r="F135" i="32"/>
  <c r="D135" i="32"/>
  <c r="F111" i="32"/>
  <c r="F113" i="32"/>
  <c r="F115" i="32"/>
  <c r="F117" i="32"/>
  <c r="F119" i="32"/>
  <c r="F121" i="32"/>
  <c r="F123" i="32"/>
  <c r="F125" i="32"/>
  <c r="F127" i="32"/>
  <c r="F129" i="32"/>
  <c r="F131" i="32"/>
  <c r="F109" i="32"/>
  <c r="D131" i="32"/>
  <c r="D129" i="32"/>
  <c r="D127" i="32"/>
  <c r="D125" i="32"/>
  <c r="D123" i="32"/>
  <c r="D121" i="32"/>
  <c r="D119" i="32"/>
  <c r="D117" i="32"/>
  <c r="D115" i="32"/>
  <c r="D113" i="32"/>
  <c r="D111" i="32"/>
  <c r="D109" i="32"/>
  <c r="F163" i="22"/>
  <c r="F164" i="22"/>
  <c r="F165" i="22"/>
  <c r="F166" i="22"/>
  <c r="F168" i="22"/>
  <c r="F170" i="22"/>
  <c r="F172" i="22"/>
  <c r="F174" i="22"/>
  <c r="F176" i="22"/>
  <c r="F178" i="22"/>
  <c r="F180" i="22"/>
  <c r="F182" i="22"/>
  <c r="F184" i="22"/>
  <c r="F162" i="22"/>
  <c r="D163" i="22"/>
  <c r="D164" i="22"/>
  <c r="D165" i="22"/>
  <c r="D166" i="22"/>
  <c r="D168" i="22"/>
  <c r="D170" i="22"/>
  <c r="D172" i="22"/>
  <c r="D174" i="22"/>
  <c r="D176" i="22"/>
  <c r="D178" i="22"/>
  <c r="D180" i="22"/>
  <c r="D182" i="22"/>
  <c r="D184" i="22"/>
  <c r="D162" i="22"/>
  <c r="F138" i="22"/>
  <c r="F140" i="22"/>
  <c r="F142" i="22"/>
  <c r="F144" i="22"/>
  <c r="F146" i="22"/>
  <c r="F148" i="22"/>
  <c r="F150" i="22"/>
  <c r="F152" i="22"/>
  <c r="F154" i="22"/>
  <c r="F156" i="22"/>
  <c r="F158" i="22"/>
  <c r="F136" i="22"/>
  <c r="D138" i="22"/>
  <c r="D140" i="22"/>
  <c r="D142" i="22"/>
  <c r="D144" i="22"/>
  <c r="D146" i="22"/>
  <c r="D148" i="22"/>
  <c r="D150" i="22"/>
  <c r="D152" i="22"/>
  <c r="D154" i="22"/>
  <c r="D156" i="22"/>
  <c r="D158" i="22"/>
  <c r="D136" i="22"/>
  <c r="F112" i="22"/>
  <c r="F114" i="22"/>
  <c r="F116" i="22"/>
  <c r="F118" i="22"/>
  <c r="F120" i="22"/>
  <c r="F122" i="22"/>
  <c r="F124" i="22"/>
  <c r="F126" i="22"/>
  <c r="F128" i="22"/>
  <c r="F130" i="22"/>
  <c r="F132" i="22"/>
  <c r="F110" i="22"/>
  <c r="D112" i="22"/>
  <c r="D114" i="22"/>
  <c r="D116" i="22"/>
  <c r="D118" i="22"/>
  <c r="D120" i="22"/>
  <c r="D122" i="22"/>
  <c r="D124" i="22"/>
  <c r="D126" i="22"/>
  <c r="D128" i="22"/>
  <c r="D130" i="22"/>
  <c r="D132" i="22"/>
  <c r="D110" i="22"/>
  <c r="O35" i="21"/>
  <c r="P35" i="21"/>
  <c r="Q35" i="21"/>
  <c r="R35" i="21"/>
  <c r="S35" i="21"/>
  <c r="T35" i="21"/>
  <c r="O36" i="21"/>
  <c r="O6" i="21" s="1"/>
  <c r="P36" i="21"/>
  <c r="P6" i="21" s="1"/>
  <c r="Q36" i="21"/>
  <c r="Q6" i="21" s="1"/>
  <c r="R36" i="21"/>
  <c r="R6" i="21" s="1"/>
  <c r="S36" i="21"/>
  <c r="S6" i="21" s="1"/>
  <c r="T36" i="21"/>
  <c r="T6" i="21" s="1"/>
  <c r="O37" i="21"/>
  <c r="P37" i="21"/>
  <c r="Q37" i="21"/>
  <c r="R37" i="21"/>
  <c r="S37" i="21"/>
  <c r="T37" i="21"/>
  <c r="O38" i="21"/>
  <c r="O33" i="21" s="1"/>
  <c r="P38" i="21"/>
  <c r="P33" i="21" s="1"/>
  <c r="Q38" i="21"/>
  <c r="Q33" i="21" s="1"/>
  <c r="R38" i="21"/>
  <c r="R33" i="21" s="1"/>
  <c r="S38" i="21"/>
  <c r="S33" i="21" s="1"/>
  <c r="T38" i="21"/>
  <c r="T33" i="21" s="1"/>
  <c r="N38" i="21"/>
  <c r="N33" i="21" s="1"/>
  <c r="N37" i="21"/>
  <c r="N36" i="21"/>
  <c r="N6" i="21" s="1"/>
  <c r="N35" i="21"/>
  <c r="I35" i="21"/>
  <c r="J35" i="21"/>
  <c r="K35" i="21"/>
  <c r="L35" i="21"/>
  <c r="I36" i="21"/>
  <c r="I6" i="21" s="1"/>
  <c r="J36" i="21"/>
  <c r="J6" i="21" s="1"/>
  <c r="K36" i="21"/>
  <c r="K6" i="21" s="1"/>
  <c r="L36" i="21"/>
  <c r="L6" i="21" s="1"/>
  <c r="I37" i="21"/>
  <c r="J37" i="21"/>
  <c r="K37" i="21"/>
  <c r="L37" i="21"/>
  <c r="I38" i="21"/>
  <c r="I33" i="21" s="1"/>
  <c r="J38" i="21"/>
  <c r="J33" i="21" s="1"/>
  <c r="K38" i="21"/>
  <c r="K33" i="21" s="1"/>
  <c r="L38" i="21"/>
  <c r="L33" i="21" s="1"/>
  <c r="H38" i="21"/>
  <c r="H33" i="21" s="1"/>
  <c r="H37" i="21"/>
  <c r="H36" i="21"/>
  <c r="H6" i="21" s="1"/>
  <c r="H35" i="21"/>
  <c r="F38" i="21"/>
  <c r="F33" i="21" s="1"/>
  <c r="F37" i="21"/>
  <c r="F36" i="21"/>
  <c r="F6" i="21" s="1"/>
  <c r="F35" i="21"/>
  <c r="I15" i="21" l="1"/>
  <c r="T15" i="21"/>
  <c r="S15" i="21"/>
  <c r="N15" i="21"/>
  <c r="R15" i="21"/>
  <c r="Q15" i="21"/>
  <c r="P15" i="21"/>
  <c r="O15" i="21"/>
  <c r="H15" i="21"/>
  <c r="L15" i="21"/>
  <c r="K15" i="21"/>
  <c r="F15" i="21"/>
  <c r="J15" i="21"/>
  <c r="F16" i="37"/>
  <c r="C11" i="35" l="1"/>
  <c r="B11" i="35"/>
  <c r="B27" i="63" l="1"/>
  <c r="D27" i="78" l="1"/>
  <c r="D28" i="78"/>
  <c r="D29" i="78"/>
  <c r="D30" i="78"/>
  <c r="D31" i="78"/>
  <c r="D32" i="78"/>
  <c r="D33" i="78"/>
  <c r="D34" i="78"/>
  <c r="D35" i="78"/>
  <c r="D36" i="78"/>
  <c r="AC9" i="91"/>
  <c r="AC8" i="91"/>
  <c r="AC6" i="91"/>
  <c r="AC4" i="91"/>
  <c r="BE9" i="91"/>
  <c r="BE8" i="91"/>
  <c r="BE6" i="91"/>
  <c r="BE4" i="91"/>
  <c r="Q9" i="91"/>
  <c r="Q8" i="91"/>
  <c r="Q6" i="91"/>
  <c r="Q4" i="91"/>
  <c r="D9" i="91"/>
  <c r="D8" i="91"/>
  <c r="D6" i="91"/>
  <c r="D4" i="91"/>
  <c r="AW9" i="91"/>
  <c r="AW8" i="91"/>
  <c r="AW6" i="91"/>
  <c r="AW4" i="91"/>
  <c r="F9" i="91"/>
  <c r="F8" i="91"/>
  <c r="F6" i="91"/>
  <c r="F4" i="91"/>
  <c r="BB9" i="91"/>
  <c r="BB8" i="91"/>
  <c r="BB6" i="91"/>
  <c r="BB4" i="91"/>
  <c r="P9" i="91"/>
  <c r="P8" i="91"/>
  <c r="P6" i="91"/>
  <c r="P4" i="91"/>
  <c r="B9" i="91"/>
  <c r="B8" i="91"/>
  <c r="B6" i="91"/>
  <c r="B4" i="91"/>
  <c r="BM9" i="91"/>
  <c r="BM8" i="91"/>
  <c r="BM6" i="91"/>
  <c r="BM4" i="91"/>
  <c r="AY10" i="91"/>
  <c r="AY9" i="91"/>
  <c r="AY8" i="91"/>
  <c r="AY4" i="91"/>
  <c r="E36" i="78" l="1"/>
  <c r="B37" i="78" s="1"/>
  <c r="B38" i="78" s="1"/>
  <c r="E33" i="21"/>
  <c r="E29" i="21"/>
  <c r="E28" i="21"/>
  <c r="E27" i="21"/>
  <c r="E26" i="21"/>
  <c r="E25" i="21"/>
  <c r="E24" i="21"/>
  <c r="E23" i="21"/>
  <c r="E22" i="21"/>
  <c r="E21" i="21"/>
  <c r="E20" i="21"/>
  <c r="E19" i="21"/>
  <c r="E18" i="21"/>
  <c r="E17" i="21"/>
  <c r="E16" i="21"/>
  <c r="E15" i="21"/>
  <c r="E14" i="21"/>
  <c r="E12" i="21"/>
  <c r="E11" i="21"/>
  <c r="E10" i="21"/>
  <c r="E9" i="21"/>
  <c r="E6" i="21"/>
  <c r="E5" i="21"/>
  <c r="E4" i="21"/>
  <c r="E7" i="21"/>
  <c r="C37" i="78" l="1"/>
  <c r="C38" i="78"/>
  <c r="B39" i="78"/>
  <c r="BJ5" i="91"/>
  <c r="U5" i="91"/>
  <c r="BI5" i="91"/>
  <c r="T5" i="91"/>
  <c r="O5" i="91"/>
  <c r="N5" i="91"/>
  <c r="BH5" i="91"/>
  <c r="BD5" i="91"/>
  <c r="S5" i="91"/>
  <c r="AZ5" i="91"/>
  <c r="M5" i="91"/>
  <c r="BG5" i="91"/>
  <c r="BC5" i="91"/>
  <c r="R5" i="91"/>
  <c r="C5" i="91"/>
  <c r="BF5" i="91"/>
  <c r="H5" i="91"/>
  <c r="AL5" i="91"/>
  <c r="AE5" i="91"/>
  <c r="AD5" i="91"/>
  <c r="AB5" i="91"/>
  <c r="AP5" i="91"/>
  <c r="AI5" i="91"/>
  <c r="AO5" i="91"/>
  <c r="AH5" i="91"/>
  <c r="AN5" i="91"/>
  <c r="AG5" i="91"/>
  <c r="AM5" i="91"/>
  <c r="AF5" i="91"/>
  <c r="L5" i="91"/>
  <c r="BP5" i="91"/>
  <c r="BO5" i="91"/>
  <c r="BN5" i="91"/>
  <c r="K5" i="91"/>
  <c r="AV5" i="91"/>
  <c r="J5" i="91"/>
  <c r="AU5" i="91"/>
  <c r="AA5" i="91"/>
  <c r="I5" i="91"/>
  <c r="AT5" i="91"/>
  <c r="Z5" i="91"/>
  <c r="X5" i="91"/>
  <c r="BK5" i="91"/>
  <c r="W5" i="91"/>
  <c r="AX5" i="91"/>
  <c r="Y5" i="91"/>
  <c r="BL5" i="91"/>
  <c r="V5" i="91"/>
  <c r="E5" i="91"/>
  <c r="AL7" i="91"/>
  <c r="S7" i="91"/>
  <c r="K7" i="91"/>
  <c r="R7" i="91"/>
  <c r="J7" i="91"/>
  <c r="C7" i="91"/>
  <c r="Z7" i="91"/>
  <c r="I7" i="91"/>
  <c r="BK7" i="91"/>
  <c r="BF7" i="91"/>
  <c r="BL7" i="91"/>
  <c r="BP7" i="91"/>
  <c r="AT7" i="91"/>
  <c r="AA7" i="91"/>
  <c r="BN7" i="91"/>
  <c r="BJ7" i="91"/>
  <c r="BI7" i="91"/>
  <c r="H7" i="91"/>
  <c r="BH7" i="91"/>
  <c r="BG7" i="91"/>
  <c r="AZ7" i="91"/>
  <c r="AV7" i="91"/>
  <c r="AU7" i="91"/>
  <c r="AB7" i="91"/>
  <c r="BO7" i="91"/>
  <c r="BC7" i="91"/>
  <c r="AX7" i="91"/>
  <c r="Y7" i="91"/>
  <c r="O7" i="91"/>
  <c r="X7" i="91"/>
  <c r="N7" i="91"/>
  <c r="AI7" i="91"/>
  <c r="W7" i="91"/>
  <c r="M7" i="91"/>
  <c r="AH7" i="91"/>
  <c r="V7" i="91"/>
  <c r="L7" i="91"/>
  <c r="AG7" i="91"/>
  <c r="U7" i="91"/>
  <c r="AF7" i="91"/>
  <c r="T7" i="91"/>
  <c r="AE7" i="91"/>
  <c r="AD7" i="91"/>
  <c r="E7" i="91"/>
  <c r="AP7" i="91"/>
  <c r="AO7" i="91"/>
  <c r="BD7" i="91"/>
  <c r="AN7" i="91"/>
  <c r="AM7" i="91"/>
  <c r="E68" i="9"/>
  <c r="F68" i="9" s="1"/>
  <c r="G68" i="9" s="1"/>
  <c r="H68" i="9" s="1"/>
  <c r="I68" i="9" s="1"/>
  <c r="J68" i="9" s="1"/>
  <c r="C39" i="78" l="1"/>
  <c r="B40" i="78"/>
  <c r="D20" i="9"/>
  <c r="F20" i="9" s="1"/>
  <c r="B5" i="84"/>
  <c r="G6" i="7"/>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7"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5" i="7"/>
  <c r="C22" i="24"/>
  <c r="C21" i="24"/>
  <c r="C20" i="24"/>
  <c r="B34" i="63" l="1"/>
  <c r="C40" i="78"/>
  <c r="B41" i="78"/>
  <c r="BA9" i="91"/>
  <c r="BA8" i="91"/>
  <c r="BA6" i="91"/>
  <c r="BA4" i="91"/>
  <c r="AK9" i="91"/>
  <c r="AK8" i="91"/>
  <c r="AK6" i="91"/>
  <c r="AK4" i="91"/>
  <c r="E8" i="21"/>
  <c r="E13" i="21"/>
  <c r="AS7" i="91"/>
  <c r="E30" i="21"/>
  <c r="E31" i="21"/>
  <c r="E32" i="21"/>
  <c r="E3" i="21"/>
  <c r="AS4" i="91" s="1"/>
  <c r="AS5" i="91"/>
  <c r="AJ6" i="91"/>
  <c r="AJ4" i="91"/>
  <c r="AJ8" i="91"/>
  <c r="AJ9" i="91"/>
  <c r="A36" i="63" l="1"/>
  <c r="C41" i="78"/>
  <c r="B42" i="78"/>
  <c r="BP4" i="91"/>
  <c r="AT4" i="91"/>
  <c r="L4" i="91"/>
  <c r="BO4" i="91"/>
  <c r="K4" i="91"/>
  <c r="W4" i="91"/>
  <c r="BG4" i="91"/>
  <c r="BF4" i="91"/>
  <c r="AI4" i="91"/>
  <c r="AH4" i="91"/>
  <c r="BN4" i="91"/>
  <c r="J4" i="91"/>
  <c r="AB4" i="91"/>
  <c r="C4" i="91"/>
  <c r="BC4" i="91"/>
  <c r="AZ4" i="91"/>
  <c r="I4" i="91"/>
  <c r="BD4" i="91"/>
  <c r="BL4" i="91"/>
  <c r="AA4" i="91"/>
  <c r="V4" i="91"/>
  <c r="H4" i="91"/>
  <c r="U4" i="91"/>
  <c r="AO4" i="91"/>
  <c r="T4" i="91"/>
  <c r="AN4" i="91"/>
  <c r="S4" i="91"/>
  <c r="BK4" i="91"/>
  <c r="Z4" i="91"/>
  <c r="BJ4" i="91"/>
  <c r="Y4" i="91"/>
  <c r="BI4" i="91"/>
  <c r="X4" i="91"/>
  <c r="BH4" i="91"/>
  <c r="AP4" i="91"/>
  <c r="AM4" i="91"/>
  <c r="AL4" i="91"/>
  <c r="AX4" i="91"/>
  <c r="O4" i="91"/>
  <c r="AV4" i="91"/>
  <c r="AG4" i="91"/>
  <c r="N4" i="91"/>
  <c r="AU4" i="91"/>
  <c r="M4" i="91"/>
  <c r="E4" i="91"/>
  <c r="AF4" i="91"/>
  <c r="AE4" i="91"/>
  <c r="R4" i="91"/>
  <c r="AD4" i="91"/>
  <c r="E34" i="21"/>
  <c r="AV10" i="91"/>
  <c r="AE10" i="91"/>
  <c r="Z10" i="91"/>
  <c r="J10" i="91"/>
  <c r="AU10" i="91"/>
  <c r="AP10" i="91"/>
  <c r="AD10" i="91"/>
  <c r="Y10" i="91"/>
  <c r="I10" i="91"/>
  <c r="BC10" i="91"/>
  <c r="BP10" i="91"/>
  <c r="AT10" i="91"/>
  <c r="AO10" i="91"/>
  <c r="X10" i="91"/>
  <c r="BK10" i="91"/>
  <c r="AL10" i="91"/>
  <c r="U10" i="91"/>
  <c r="BO10" i="91"/>
  <c r="BL10" i="91"/>
  <c r="AN10" i="91"/>
  <c r="W10" i="91"/>
  <c r="BN10" i="91"/>
  <c r="AM10" i="91"/>
  <c r="V10" i="91"/>
  <c r="H10" i="91"/>
  <c r="BJ10" i="91"/>
  <c r="BI10" i="91"/>
  <c r="AZ10" i="91"/>
  <c r="T10" i="91"/>
  <c r="BH10" i="91"/>
  <c r="S10" i="91"/>
  <c r="BG10" i="91"/>
  <c r="R10" i="91"/>
  <c r="BF10" i="91"/>
  <c r="E10" i="91"/>
  <c r="BD10" i="91"/>
  <c r="L10" i="91"/>
  <c r="AX10" i="91"/>
  <c r="K10" i="91"/>
  <c r="AI10" i="91"/>
  <c r="AH10" i="91"/>
  <c r="AG10" i="91"/>
  <c r="AF10" i="91"/>
  <c r="AB10" i="91"/>
  <c r="AA10" i="91"/>
  <c r="O10" i="91"/>
  <c r="N10" i="91"/>
  <c r="M10" i="91"/>
  <c r="C10" i="91"/>
  <c r="AS9" i="91"/>
  <c r="AL9" i="91"/>
  <c r="AA9" i="91"/>
  <c r="BK9" i="91"/>
  <c r="Z9" i="91"/>
  <c r="BJ9" i="91"/>
  <c r="BH9" i="91"/>
  <c r="AI9" i="91"/>
  <c r="O9" i="91"/>
  <c r="AU9" i="91"/>
  <c r="BP9" i="91"/>
  <c r="Y9" i="91"/>
  <c r="AV9" i="91"/>
  <c r="AH9" i="91"/>
  <c r="N9" i="91"/>
  <c r="AG9" i="91"/>
  <c r="M9" i="91"/>
  <c r="AT9" i="91"/>
  <c r="AF9" i="91"/>
  <c r="L9" i="91"/>
  <c r="H9" i="91"/>
  <c r="BL9" i="91"/>
  <c r="E9" i="91"/>
  <c r="X9" i="91"/>
  <c r="BO9" i="91"/>
  <c r="AP9" i="91"/>
  <c r="AE9" i="91"/>
  <c r="K9" i="91"/>
  <c r="BN9" i="91"/>
  <c r="AZ9" i="91"/>
  <c r="AO9" i="91"/>
  <c r="AD9" i="91"/>
  <c r="J9" i="91"/>
  <c r="AN9" i="91"/>
  <c r="I9" i="91"/>
  <c r="AM9" i="91"/>
  <c r="AB9" i="91"/>
  <c r="BI9" i="91"/>
  <c r="U9" i="91"/>
  <c r="T9" i="91"/>
  <c r="AX9" i="91"/>
  <c r="S9" i="91"/>
  <c r="R9" i="91"/>
  <c r="BG9" i="91"/>
  <c r="BF9" i="91"/>
  <c r="BD9" i="91"/>
  <c r="BC9" i="91"/>
  <c r="W9" i="91"/>
  <c r="V9" i="91"/>
  <c r="C9" i="91"/>
  <c r="AS8" i="91"/>
  <c r="BI8" i="91"/>
  <c r="AB8" i="91"/>
  <c r="C8" i="91"/>
  <c r="BH8" i="91"/>
  <c r="AA8" i="91"/>
  <c r="BN8" i="91"/>
  <c r="AG8" i="91"/>
  <c r="AP8" i="91"/>
  <c r="AF8" i="91"/>
  <c r="L8" i="91"/>
  <c r="AN8" i="91"/>
  <c r="K8" i="91"/>
  <c r="BG8" i="91"/>
  <c r="Z8" i="91"/>
  <c r="X8" i="91"/>
  <c r="M8" i="91"/>
  <c r="AO8" i="91"/>
  <c r="BF8" i="91"/>
  <c r="Y8" i="91"/>
  <c r="W8" i="91"/>
  <c r="R8" i="91"/>
  <c r="E8" i="91"/>
  <c r="AV8" i="91"/>
  <c r="V8" i="91"/>
  <c r="H8" i="91"/>
  <c r="AU8" i="91"/>
  <c r="U8" i="91"/>
  <c r="BP8" i="91"/>
  <c r="AZ8" i="91"/>
  <c r="AT8" i="91"/>
  <c r="AI8" i="91"/>
  <c r="T8" i="91"/>
  <c r="BO8" i="91"/>
  <c r="AH8" i="91"/>
  <c r="S8" i="91"/>
  <c r="O8" i="91"/>
  <c r="N8" i="91"/>
  <c r="AE8" i="91"/>
  <c r="AD8" i="91"/>
  <c r="J8" i="91"/>
  <c r="AX8" i="91"/>
  <c r="I8" i="91"/>
  <c r="BL8" i="91"/>
  <c r="BK8" i="91"/>
  <c r="BJ8" i="91"/>
  <c r="AL8" i="91"/>
  <c r="BD8" i="91"/>
  <c r="AM8" i="91"/>
  <c r="BC8" i="91"/>
  <c r="AS6" i="91"/>
  <c r="BD6" i="91"/>
  <c r="AI6" i="91"/>
  <c r="BC6" i="91"/>
  <c r="AP6" i="91"/>
  <c r="AH6" i="91"/>
  <c r="T6" i="91"/>
  <c r="S6" i="91"/>
  <c r="BJ6" i="91"/>
  <c r="AO6" i="91"/>
  <c r="AG6" i="91"/>
  <c r="AB6" i="91"/>
  <c r="C6" i="91"/>
  <c r="AM6" i="91"/>
  <c r="AE6" i="91"/>
  <c r="N6" i="91"/>
  <c r="M6" i="91"/>
  <c r="AN6" i="91"/>
  <c r="AF6" i="91"/>
  <c r="AA6" i="91"/>
  <c r="O6" i="91"/>
  <c r="Z6" i="91"/>
  <c r="AL6" i="91"/>
  <c r="AD6" i="91"/>
  <c r="Y6" i="91"/>
  <c r="AZ6" i="91"/>
  <c r="BK6" i="91"/>
  <c r="AV6" i="91"/>
  <c r="AU6" i="91"/>
  <c r="BP6" i="91"/>
  <c r="X6" i="91"/>
  <c r="L6" i="91"/>
  <c r="W6" i="91"/>
  <c r="K6" i="91"/>
  <c r="V6" i="91"/>
  <c r="J6" i="91"/>
  <c r="H6" i="91"/>
  <c r="I6" i="91"/>
  <c r="BL6" i="91"/>
  <c r="R6" i="91"/>
  <c r="U6" i="91"/>
  <c r="BN6" i="91"/>
  <c r="AX6" i="91"/>
  <c r="AT6" i="91"/>
  <c r="BI6" i="91"/>
  <c r="BH6" i="91"/>
  <c r="E6" i="91"/>
  <c r="BG6" i="91"/>
  <c r="BF6" i="91"/>
  <c r="BO6" i="91"/>
  <c r="E130" i="32"/>
  <c r="E128" i="32"/>
  <c r="E126" i="32"/>
  <c r="C126" i="32"/>
  <c r="C127" i="32" s="1"/>
  <c r="C128" i="32" s="1"/>
  <c r="C129" i="32" s="1"/>
  <c r="C130" i="32" s="1"/>
  <c r="E124" i="32"/>
  <c r="E122" i="32"/>
  <c r="C122" i="32"/>
  <c r="C123" i="32" s="1"/>
  <c r="C124" i="32" s="1"/>
  <c r="E120" i="32"/>
  <c r="E118" i="32"/>
  <c r="C118" i="32"/>
  <c r="C119" i="32" s="1"/>
  <c r="C120" i="32" s="1"/>
  <c r="E116" i="32"/>
  <c r="C116" i="32"/>
  <c r="E114" i="32"/>
  <c r="C114" i="32"/>
  <c r="E112" i="32"/>
  <c r="E110" i="32"/>
  <c r="E131" i="22"/>
  <c r="E129" i="22"/>
  <c r="E127" i="22"/>
  <c r="E125" i="22"/>
  <c r="E123" i="22"/>
  <c r="E121" i="22"/>
  <c r="E119" i="22"/>
  <c r="E117" i="22"/>
  <c r="E115" i="22"/>
  <c r="E113" i="22"/>
  <c r="E111" i="22"/>
  <c r="C127" i="22"/>
  <c r="C128" i="22" s="1"/>
  <c r="C129" i="22" s="1"/>
  <c r="C130" i="22" s="1"/>
  <c r="C131" i="22" s="1"/>
  <c r="C123" i="22"/>
  <c r="C124" i="22" s="1"/>
  <c r="C125" i="22" s="1"/>
  <c r="C119" i="22"/>
  <c r="C120" i="22" s="1"/>
  <c r="C121" i="22" s="1"/>
  <c r="C117" i="22"/>
  <c r="C115" i="22"/>
  <c r="E136" i="32"/>
  <c r="E156" i="32"/>
  <c r="E154" i="32"/>
  <c r="E152" i="32"/>
  <c r="C152" i="32"/>
  <c r="C153" i="32" s="1"/>
  <c r="C154" i="32" s="1"/>
  <c r="C155" i="32" s="1"/>
  <c r="C156" i="32" s="1"/>
  <c r="E150" i="32"/>
  <c r="E148" i="32"/>
  <c r="C148" i="32"/>
  <c r="C149" i="32" s="1"/>
  <c r="C150" i="32" s="1"/>
  <c r="E146" i="32"/>
  <c r="E144" i="32"/>
  <c r="C144" i="32"/>
  <c r="C145" i="32" s="1"/>
  <c r="C146" i="32" s="1"/>
  <c r="E142" i="32"/>
  <c r="C142" i="32"/>
  <c r="E140" i="32"/>
  <c r="C140" i="32"/>
  <c r="E138" i="32"/>
  <c r="E137" i="22"/>
  <c r="E139" i="22"/>
  <c r="E157" i="22"/>
  <c r="E155" i="22"/>
  <c r="E153" i="22"/>
  <c r="E151" i="22"/>
  <c r="E149" i="22"/>
  <c r="E147" i="22"/>
  <c r="E145" i="22"/>
  <c r="E143" i="22"/>
  <c r="E141" i="22"/>
  <c r="C153" i="22"/>
  <c r="C154" i="22" s="1"/>
  <c r="C155" i="22" s="1"/>
  <c r="C156" i="22" s="1"/>
  <c r="C157" i="22" s="1"/>
  <c r="C149" i="22"/>
  <c r="C150" i="22" s="1"/>
  <c r="C151" i="22" s="1"/>
  <c r="C145" i="22"/>
  <c r="C146" i="22" s="1"/>
  <c r="C147" i="22" s="1"/>
  <c r="C143" i="22"/>
  <c r="C141" i="22"/>
  <c r="E182" i="32"/>
  <c r="E180" i="32"/>
  <c r="E178" i="32"/>
  <c r="C178" i="32"/>
  <c r="C179" i="32" s="1"/>
  <c r="C180" i="32" s="1"/>
  <c r="C181" i="32" s="1"/>
  <c r="C182" i="32" s="1"/>
  <c r="E176" i="32"/>
  <c r="E174" i="32"/>
  <c r="C174" i="32"/>
  <c r="C175" i="32" s="1"/>
  <c r="C176" i="32" s="1"/>
  <c r="E172" i="32"/>
  <c r="E170" i="32"/>
  <c r="C170" i="32"/>
  <c r="C171" i="32" s="1"/>
  <c r="C172" i="32" s="1"/>
  <c r="E168" i="32"/>
  <c r="C168" i="32"/>
  <c r="E166" i="32"/>
  <c r="C166" i="32"/>
  <c r="E183" i="22"/>
  <c r="E181" i="22"/>
  <c r="E179" i="22"/>
  <c r="E177" i="22"/>
  <c r="E175" i="22"/>
  <c r="E173" i="22"/>
  <c r="E171" i="22"/>
  <c r="D138" i="32" l="1"/>
  <c r="F138" i="32"/>
  <c r="F122" i="32"/>
  <c r="D122" i="32"/>
  <c r="D115" i="22"/>
  <c r="F115" i="22"/>
  <c r="D175" i="22"/>
  <c r="F175" i="22"/>
  <c r="F181" i="22"/>
  <c r="D181" i="22"/>
  <c r="D125" i="22"/>
  <c r="F125" i="22"/>
  <c r="F131" i="22"/>
  <c r="D131" i="22"/>
  <c r="D147" i="22"/>
  <c r="F147" i="22"/>
  <c r="D149" i="22"/>
  <c r="F149" i="22"/>
  <c r="F114" i="32"/>
  <c r="D114" i="32"/>
  <c r="F142" i="32"/>
  <c r="D142" i="32"/>
  <c r="F121" i="22"/>
  <c r="D121" i="22"/>
  <c r="F130" i="32"/>
  <c r="D130" i="32"/>
  <c r="F148" i="32"/>
  <c r="D148" i="32"/>
  <c r="D150" i="32"/>
  <c r="F150" i="32"/>
  <c r="D166" i="32"/>
  <c r="F166" i="32"/>
  <c r="D168" i="32"/>
  <c r="F168" i="32"/>
  <c r="D156" i="32"/>
  <c r="F156" i="32"/>
  <c r="D136" i="32"/>
  <c r="F136" i="32"/>
  <c r="F172" i="32"/>
  <c r="D172" i="32"/>
  <c r="D178" i="32"/>
  <c r="F178" i="32"/>
  <c r="D111" i="22"/>
  <c r="F111" i="22"/>
  <c r="F140" i="32"/>
  <c r="D140" i="32"/>
  <c r="D173" i="22"/>
  <c r="F173" i="22"/>
  <c r="D144" i="32"/>
  <c r="F144" i="32"/>
  <c r="F123" i="22"/>
  <c r="D123" i="22"/>
  <c r="F141" i="22"/>
  <c r="D141" i="22"/>
  <c r="D143" i="22"/>
  <c r="F143" i="22"/>
  <c r="D145" i="22"/>
  <c r="F145" i="22"/>
  <c r="D152" i="32"/>
  <c r="F152" i="32"/>
  <c r="F154" i="32"/>
  <c r="D154" i="32"/>
  <c r="D151" i="22"/>
  <c r="F151" i="22"/>
  <c r="F170" i="32"/>
  <c r="D170" i="32"/>
  <c r="D116" i="32"/>
  <c r="F116" i="32"/>
  <c r="F180" i="32"/>
  <c r="D180" i="32"/>
  <c r="F171" i="22"/>
  <c r="D171" i="22"/>
  <c r="D182" i="32"/>
  <c r="F182" i="32"/>
  <c r="D124" i="32"/>
  <c r="F124" i="32"/>
  <c r="D117" i="22"/>
  <c r="F117" i="22"/>
  <c r="D126" i="32"/>
  <c r="F126" i="32"/>
  <c r="D128" i="32"/>
  <c r="F128" i="32"/>
  <c r="D179" i="22"/>
  <c r="F179" i="22"/>
  <c r="D146" i="32"/>
  <c r="F146" i="32"/>
  <c r="D183" i="22"/>
  <c r="F183" i="22"/>
  <c r="F129" i="22"/>
  <c r="D129" i="22"/>
  <c r="F110" i="32"/>
  <c r="D110" i="32"/>
  <c r="D112" i="32"/>
  <c r="F112" i="32"/>
  <c r="F153" i="22"/>
  <c r="D153" i="22"/>
  <c r="F155" i="22"/>
  <c r="D155" i="22"/>
  <c r="D157" i="22"/>
  <c r="F157" i="22"/>
  <c r="F174" i="32"/>
  <c r="D174" i="32"/>
  <c r="D139" i="22"/>
  <c r="F139" i="22"/>
  <c r="F120" i="32"/>
  <c r="D120" i="32"/>
  <c r="F113" i="22"/>
  <c r="D113" i="22"/>
  <c r="D119" i="22"/>
  <c r="F119" i="22"/>
  <c r="D177" i="22"/>
  <c r="F177" i="22"/>
  <c r="D127" i="22"/>
  <c r="F127" i="22"/>
  <c r="D176" i="32"/>
  <c r="F176" i="32"/>
  <c r="F137" i="22"/>
  <c r="D137" i="22"/>
  <c r="F118" i="32"/>
  <c r="D118" i="32"/>
  <c r="C42" i="78"/>
  <c r="B43" i="78"/>
  <c r="C179" i="22"/>
  <c r="C180" i="22" s="1"/>
  <c r="C181" i="22" s="1"/>
  <c r="C182" i="22" s="1"/>
  <c r="C183" i="22" s="1"/>
  <c r="C175" i="22"/>
  <c r="C176" i="22" s="1"/>
  <c r="C177" i="22" s="1"/>
  <c r="C171" i="22"/>
  <c r="C172" i="22" s="1"/>
  <c r="C173" i="22" s="1"/>
  <c r="E169" i="22"/>
  <c r="C169" i="22"/>
  <c r="E167" i="22"/>
  <c r="C167" i="22"/>
  <c r="AQ10" i="91"/>
  <c r="G10" i="91"/>
  <c r="AQ9" i="91"/>
  <c r="G9" i="91"/>
  <c r="AQ8" i="91"/>
  <c r="G8" i="91"/>
  <c r="AR10" i="91"/>
  <c r="AR9" i="91"/>
  <c r="AR8" i="91"/>
  <c r="F167" i="22" l="1"/>
  <c r="D167" i="22"/>
  <c r="D169" i="22"/>
  <c r="F169" i="22"/>
  <c r="C43" i="78"/>
  <c r="B44" i="78"/>
  <c r="B7" i="91"/>
  <c r="B10" i="91"/>
  <c r="B5" i="91"/>
  <c r="BM7" i="91"/>
  <c r="BM5" i="91"/>
  <c r="BA7" i="91"/>
  <c r="BA10" i="91"/>
  <c r="BA5" i="91"/>
  <c r="AW10" i="91"/>
  <c r="AW7" i="91"/>
  <c r="AW5" i="91"/>
  <c r="D7" i="91"/>
  <c r="D5" i="91"/>
  <c r="D10" i="91"/>
  <c r="Q7" i="91"/>
  <c r="Q5" i="91"/>
  <c r="Q10" i="91"/>
  <c r="BB10" i="91"/>
  <c r="BB7" i="91"/>
  <c r="BB5" i="91"/>
  <c r="P7" i="91"/>
  <c r="P10" i="91"/>
  <c r="P5" i="91"/>
  <c r="AJ7" i="91"/>
  <c r="AJ10" i="91"/>
  <c r="AJ5" i="91"/>
  <c r="F10" i="91"/>
  <c r="F7" i="91"/>
  <c r="F5" i="91"/>
  <c r="BE7" i="91"/>
  <c r="BE5" i="91"/>
  <c r="BE10" i="91"/>
  <c r="AK7" i="91"/>
  <c r="AK10" i="91"/>
  <c r="AK5" i="91"/>
  <c r="AC7" i="91"/>
  <c r="AC5" i="91"/>
  <c r="AC10" i="91"/>
  <c r="D44" i="9" s="1"/>
  <c r="F44" i="9" s="1"/>
  <c r="C91" i="24" s="1"/>
  <c r="D42" i="9"/>
  <c r="F42" i="9" s="1"/>
  <c r="C89" i="24" s="1"/>
  <c r="D43" i="9"/>
  <c r="F43" i="9" s="1"/>
  <c r="C90" i="24" s="1"/>
  <c r="G7" i="91"/>
  <c r="G6" i="91"/>
  <c r="G5" i="91"/>
  <c r="G4" i="91"/>
  <c r="AR7" i="91"/>
  <c r="AR6" i="91"/>
  <c r="D40" i="9" s="1"/>
  <c r="AR5" i="91"/>
  <c r="AR4" i="91"/>
  <c r="D38" i="9" s="1"/>
  <c r="AY7" i="91"/>
  <c r="AQ7" i="91" s="1"/>
  <c r="AY6" i="91"/>
  <c r="AQ6" i="91" s="1"/>
  <c r="AY5" i="91"/>
  <c r="AQ5" i="91" s="1"/>
  <c r="AQ4" i="91"/>
  <c r="C52" i="24"/>
  <c r="C51" i="24"/>
  <c r="C50" i="24"/>
  <c r="E5" i="7"/>
  <c r="I5" i="7"/>
  <c r="C44" i="78" l="1"/>
  <c r="B45" i="78"/>
  <c r="C45" i="78" s="1"/>
  <c r="D39" i="9"/>
  <c r="D41" i="9"/>
  <c r="N3" i="89"/>
  <c r="O3" i="89"/>
  <c r="P3" i="89"/>
  <c r="Q3" i="89"/>
  <c r="R3" i="89"/>
  <c r="S3" i="89"/>
  <c r="T3" i="89"/>
  <c r="U3" i="89"/>
  <c r="V3" i="89"/>
  <c r="W3" i="89"/>
  <c r="X3" i="89"/>
  <c r="Y3" i="89"/>
  <c r="N4" i="89"/>
  <c r="O4" i="89"/>
  <c r="P4" i="89"/>
  <c r="Q4" i="89"/>
  <c r="R4" i="89"/>
  <c r="S4" i="89"/>
  <c r="T4" i="89"/>
  <c r="U4" i="89"/>
  <c r="V4" i="89"/>
  <c r="W4" i="89"/>
  <c r="X4" i="89"/>
  <c r="Y4" i="89"/>
  <c r="N5" i="89"/>
  <c r="O5" i="89"/>
  <c r="P5" i="89"/>
  <c r="Q5" i="89"/>
  <c r="R5" i="89"/>
  <c r="S5" i="89"/>
  <c r="T5" i="89"/>
  <c r="U5" i="89"/>
  <c r="V5" i="89"/>
  <c r="W5" i="89"/>
  <c r="X5" i="89"/>
  <c r="Y5" i="89"/>
  <c r="N6" i="89"/>
  <c r="O6" i="89"/>
  <c r="P6" i="89"/>
  <c r="Q6" i="89"/>
  <c r="R6" i="89"/>
  <c r="S6" i="89"/>
  <c r="T6" i="89"/>
  <c r="U6" i="89"/>
  <c r="V6" i="89"/>
  <c r="W6" i="89"/>
  <c r="X6" i="89"/>
  <c r="Y6" i="89"/>
  <c r="N7" i="89"/>
  <c r="O7" i="89"/>
  <c r="P7" i="89"/>
  <c r="Q7" i="89"/>
  <c r="R7" i="89"/>
  <c r="S7" i="89"/>
  <c r="T7" i="89"/>
  <c r="U7" i="89"/>
  <c r="V7" i="89"/>
  <c r="W7" i="89"/>
  <c r="X7" i="89"/>
  <c r="Y7" i="89"/>
  <c r="N8" i="89"/>
  <c r="O8" i="89"/>
  <c r="P8" i="89"/>
  <c r="Q8" i="89"/>
  <c r="R8" i="89"/>
  <c r="S8" i="89"/>
  <c r="T8" i="89"/>
  <c r="U8" i="89"/>
  <c r="V8" i="89"/>
  <c r="W8" i="89"/>
  <c r="X8" i="89"/>
  <c r="Y8" i="89"/>
  <c r="N9" i="89"/>
  <c r="O9" i="89"/>
  <c r="P9" i="89"/>
  <c r="Q9" i="89"/>
  <c r="R9" i="89"/>
  <c r="S9" i="89"/>
  <c r="T9" i="89"/>
  <c r="U9" i="89"/>
  <c r="V9" i="89"/>
  <c r="W9" i="89"/>
  <c r="X9" i="89"/>
  <c r="Y9" i="89"/>
  <c r="N10" i="89"/>
  <c r="O10" i="89"/>
  <c r="P10" i="89"/>
  <c r="Q10" i="89"/>
  <c r="R10" i="89"/>
  <c r="S10" i="89"/>
  <c r="T10" i="89"/>
  <c r="U10" i="89"/>
  <c r="V10" i="89"/>
  <c r="W10" i="89"/>
  <c r="X10" i="89"/>
  <c r="Y10" i="89"/>
  <c r="N11" i="89"/>
  <c r="O11" i="89"/>
  <c r="P11" i="89"/>
  <c r="Q11" i="89"/>
  <c r="R11" i="89"/>
  <c r="S11" i="89"/>
  <c r="T11" i="89"/>
  <c r="U11" i="89"/>
  <c r="V11" i="89"/>
  <c r="W11" i="89"/>
  <c r="X11" i="89"/>
  <c r="Y11" i="89"/>
  <c r="N12" i="89"/>
  <c r="O12" i="89"/>
  <c r="P12" i="89"/>
  <c r="Q12" i="89"/>
  <c r="R12" i="89"/>
  <c r="S12" i="89"/>
  <c r="T12" i="89"/>
  <c r="U12" i="89"/>
  <c r="V12" i="89"/>
  <c r="W12" i="89"/>
  <c r="X12" i="89"/>
  <c r="Y12" i="89"/>
  <c r="N13" i="89"/>
  <c r="O13" i="89"/>
  <c r="P13" i="89"/>
  <c r="Q13" i="89"/>
  <c r="R13" i="89"/>
  <c r="S13" i="89"/>
  <c r="T13" i="89"/>
  <c r="U13" i="89"/>
  <c r="V13" i="89"/>
  <c r="W13" i="89"/>
  <c r="X13" i="89"/>
  <c r="Y13" i="89"/>
  <c r="N14" i="89"/>
  <c r="O14" i="89"/>
  <c r="P14" i="89"/>
  <c r="Q14" i="89"/>
  <c r="R14" i="89"/>
  <c r="S14" i="89"/>
  <c r="T14" i="89"/>
  <c r="U14" i="89"/>
  <c r="V14" i="89"/>
  <c r="W14" i="89"/>
  <c r="X14" i="89"/>
  <c r="Y14" i="89"/>
  <c r="N15" i="89"/>
  <c r="O15" i="89"/>
  <c r="P15" i="89"/>
  <c r="Q15" i="89"/>
  <c r="R15" i="89"/>
  <c r="S15" i="89"/>
  <c r="T15" i="89"/>
  <c r="U15" i="89"/>
  <c r="V15" i="89"/>
  <c r="W15" i="89"/>
  <c r="X15" i="89"/>
  <c r="Y15" i="89"/>
  <c r="N16" i="89"/>
  <c r="O16" i="89"/>
  <c r="P16" i="89"/>
  <c r="Q16" i="89"/>
  <c r="R16" i="89"/>
  <c r="S16" i="89"/>
  <c r="T16" i="89"/>
  <c r="U16" i="89"/>
  <c r="V16" i="89"/>
  <c r="W16" i="89"/>
  <c r="X16" i="89"/>
  <c r="Y16" i="89"/>
  <c r="N17" i="89"/>
  <c r="O17" i="89"/>
  <c r="P17" i="89"/>
  <c r="Q17" i="89"/>
  <c r="R17" i="89"/>
  <c r="S17" i="89"/>
  <c r="T17" i="89"/>
  <c r="U17" i="89"/>
  <c r="V17" i="89"/>
  <c r="W17" i="89"/>
  <c r="X17" i="89"/>
  <c r="Y17" i="89"/>
  <c r="N18" i="89"/>
  <c r="O18" i="89"/>
  <c r="P18" i="89"/>
  <c r="Q18" i="89"/>
  <c r="R18" i="89"/>
  <c r="S18" i="89"/>
  <c r="T18" i="89"/>
  <c r="U18" i="89"/>
  <c r="V18" i="89"/>
  <c r="W18" i="89"/>
  <c r="X18" i="89"/>
  <c r="Y18" i="89"/>
  <c r="N19" i="89"/>
  <c r="O19" i="89"/>
  <c r="P19" i="89"/>
  <c r="Q19" i="89"/>
  <c r="R19" i="89"/>
  <c r="S19" i="89"/>
  <c r="T19" i="89"/>
  <c r="U19" i="89"/>
  <c r="V19" i="89"/>
  <c r="W19" i="89"/>
  <c r="X19" i="89"/>
  <c r="Y19" i="89"/>
  <c r="N20" i="89"/>
  <c r="O20" i="89"/>
  <c r="P20" i="89"/>
  <c r="Q20" i="89"/>
  <c r="R20" i="89"/>
  <c r="S20" i="89"/>
  <c r="T20" i="89"/>
  <c r="U20" i="89"/>
  <c r="V20" i="89"/>
  <c r="W20" i="89"/>
  <c r="X20" i="89"/>
  <c r="Y20" i="89"/>
  <c r="N21" i="89"/>
  <c r="O21" i="89"/>
  <c r="P21" i="89"/>
  <c r="Q21" i="89"/>
  <c r="R21" i="89"/>
  <c r="S21" i="89"/>
  <c r="T21" i="89"/>
  <c r="U21" i="89"/>
  <c r="V21" i="89"/>
  <c r="W21" i="89"/>
  <c r="X21" i="89"/>
  <c r="Y21" i="89"/>
  <c r="N22" i="89"/>
  <c r="O22" i="89"/>
  <c r="P22" i="89"/>
  <c r="Q22" i="89"/>
  <c r="R22" i="89"/>
  <c r="S22" i="89"/>
  <c r="T22" i="89"/>
  <c r="U22" i="89"/>
  <c r="V22" i="89"/>
  <c r="W22" i="89"/>
  <c r="X22" i="89"/>
  <c r="Y22" i="89"/>
  <c r="N23" i="89"/>
  <c r="O23" i="89"/>
  <c r="P23" i="89"/>
  <c r="Q23" i="89"/>
  <c r="R23" i="89"/>
  <c r="S23" i="89"/>
  <c r="T23" i="89"/>
  <c r="U23" i="89"/>
  <c r="V23" i="89"/>
  <c r="W23" i="89"/>
  <c r="X23" i="89"/>
  <c r="Y23" i="89"/>
  <c r="N24" i="89"/>
  <c r="O24" i="89"/>
  <c r="P24" i="89"/>
  <c r="Q24" i="89"/>
  <c r="R24" i="89"/>
  <c r="S24" i="89"/>
  <c r="T24" i="89"/>
  <c r="U24" i="89"/>
  <c r="V24" i="89"/>
  <c r="W24" i="89"/>
  <c r="X24" i="89"/>
  <c r="Y24" i="89"/>
  <c r="N25" i="89"/>
  <c r="O25" i="89"/>
  <c r="P25" i="89"/>
  <c r="Q25" i="89"/>
  <c r="R25" i="89"/>
  <c r="S25" i="89"/>
  <c r="T25" i="89"/>
  <c r="U25" i="89"/>
  <c r="V25" i="89"/>
  <c r="W25" i="89"/>
  <c r="X25" i="89"/>
  <c r="Y25" i="89"/>
  <c r="N26" i="89"/>
  <c r="O26" i="89"/>
  <c r="P26" i="89"/>
  <c r="Q26" i="89"/>
  <c r="R26" i="89"/>
  <c r="S26" i="89"/>
  <c r="T26" i="89"/>
  <c r="U26" i="89"/>
  <c r="V26" i="89"/>
  <c r="W26" i="89"/>
  <c r="X26" i="89"/>
  <c r="Y26" i="89"/>
  <c r="N27" i="89"/>
  <c r="O27" i="89"/>
  <c r="P27" i="89"/>
  <c r="Q27" i="89"/>
  <c r="R27" i="89"/>
  <c r="S27" i="89"/>
  <c r="T27" i="89"/>
  <c r="U27" i="89"/>
  <c r="V27" i="89"/>
  <c r="W27" i="89"/>
  <c r="X27" i="89"/>
  <c r="Y27" i="89"/>
  <c r="N28" i="89"/>
  <c r="O28" i="89"/>
  <c r="P28" i="89"/>
  <c r="Q28" i="89"/>
  <c r="R28" i="89"/>
  <c r="S28" i="89"/>
  <c r="T28" i="89"/>
  <c r="U28" i="89"/>
  <c r="V28" i="89"/>
  <c r="W28" i="89"/>
  <c r="X28" i="89"/>
  <c r="Y28" i="89"/>
  <c r="N29" i="89"/>
  <c r="O29" i="89"/>
  <c r="P29" i="89"/>
  <c r="Q29" i="89"/>
  <c r="R29" i="89"/>
  <c r="S29" i="89"/>
  <c r="T29" i="89"/>
  <c r="U29" i="89"/>
  <c r="V29" i="89"/>
  <c r="W29" i="89"/>
  <c r="X29" i="89"/>
  <c r="Y29" i="89"/>
  <c r="N30" i="89"/>
  <c r="O30" i="89"/>
  <c r="P30" i="89"/>
  <c r="Q30" i="89"/>
  <c r="R30" i="89"/>
  <c r="S30" i="89"/>
  <c r="T30" i="89"/>
  <c r="U30" i="89"/>
  <c r="V30" i="89"/>
  <c r="W30" i="89"/>
  <c r="X30" i="89"/>
  <c r="Y30" i="89"/>
  <c r="N31" i="89"/>
  <c r="O31" i="89"/>
  <c r="P31" i="89"/>
  <c r="Q31" i="89"/>
  <c r="R31" i="89"/>
  <c r="S31" i="89"/>
  <c r="T31" i="89"/>
  <c r="U31" i="89"/>
  <c r="V31" i="89"/>
  <c r="W31" i="89"/>
  <c r="X31" i="89"/>
  <c r="Y31" i="89"/>
  <c r="N32" i="89"/>
  <c r="O32" i="89"/>
  <c r="P32" i="89"/>
  <c r="Q32" i="89"/>
  <c r="R32" i="89"/>
  <c r="S32" i="89"/>
  <c r="T32" i="89"/>
  <c r="U32" i="89"/>
  <c r="V32" i="89"/>
  <c r="W32" i="89"/>
  <c r="X32" i="89"/>
  <c r="Y32" i="89"/>
  <c r="N33" i="89"/>
  <c r="O33" i="89"/>
  <c r="P33" i="89"/>
  <c r="Q33" i="89"/>
  <c r="R33" i="89"/>
  <c r="S33" i="89"/>
  <c r="T33" i="89"/>
  <c r="U33" i="89"/>
  <c r="V33" i="89"/>
  <c r="W33" i="89"/>
  <c r="X33" i="89"/>
  <c r="Y33" i="89"/>
  <c r="N34" i="89"/>
  <c r="O34" i="89"/>
  <c r="P34" i="89"/>
  <c r="Q34" i="89"/>
  <c r="R34" i="89"/>
  <c r="S34" i="89"/>
  <c r="T34" i="89"/>
  <c r="U34" i="89"/>
  <c r="V34" i="89"/>
  <c r="W34" i="89"/>
  <c r="X34" i="89"/>
  <c r="Y34" i="89"/>
  <c r="N35" i="89"/>
  <c r="O35" i="89"/>
  <c r="P35" i="89"/>
  <c r="Q35" i="89"/>
  <c r="R35" i="89"/>
  <c r="S35" i="89"/>
  <c r="T35" i="89"/>
  <c r="U35" i="89"/>
  <c r="V35" i="89"/>
  <c r="W35" i="89"/>
  <c r="X35" i="89"/>
  <c r="Y35" i="89"/>
  <c r="N36" i="89"/>
  <c r="O36" i="89"/>
  <c r="P36" i="89"/>
  <c r="Q36" i="89"/>
  <c r="R36" i="89"/>
  <c r="S36" i="89"/>
  <c r="T36" i="89"/>
  <c r="U36" i="89"/>
  <c r="V36" i="89"/>
  <c r="W36" i="89"/>
  <c r="X36" i="89"/>
  <c r="Y36" i="89"/>
  <c r="N37" i="89"/>
  <c r="O37" i="89"/>
  <c r="P37" i="89"/>
  <c r="Q37" i="89"/>
  <c r="R37" i="89"/>
  <c r="S37" i="89"/>
  <c r="T37" i="89"/>
  <c r="U37" i="89"/>
  <c r="V37" i="89"/>
  <c r="W37" i="89"/>
  <c r="X37" i="89"/>
  <c r="Y37" i="89"/>
  <c r="N38" i="89"/>
  <c r="O38" i="89"/>
  <c r="P38" i="89"/>
  <c r="Q38" i="89"/>
  <c r="R38" i="89"/>
  <c r="S38" i="89"/>
  <c r="T38" i="89"/>
  <c r="U38" i="89"/>
  <c r="V38" i="89"/>
  <c r="W38" i="89"/>
  <c r="X38" i="89"/>
  <c r="Y38" i="89"/>
  <c r="N39" i="89"/>
  <c r="O39" i="89"/>
  <c r="P39" i="89"/>
  <c r="Q39" i="89"/>
  <c r="R39" i="89"/>
  <c r="S39" i="89"/>
  <c r="T39" i="89"/>
  <c r="U39" i="89"/>
  <c r="V39" i="89"/>
  <c r="W39" i="89"/>
  <c r="X39" i="89"/>
  <c r="Y39" i="89"/>
  <c r="N40" i="89"/>
  <c r="O40" i="89"/>
  <c r="P40" i="89"/>
  <c r="Q40" i="89"/>
  <c r="R40" i="89"/>
  <c r="S40" i="89"/>
  <c r="T40" i="89"/>
  <c r="U40" i="89"/>
  <c r="V40" i="89"/>
  <c r="W40" i="89"/>
  <c r="X40" i="89"/>
  <c r="Y40" i="89"/>
  <c r="N41" i="89"/>
  <c r="O41" i="89"/>
  <c r="P41" i="89"/>
  <c r="Q41" i="89"/>
  <c r="R41" i="89"/>
  <c r="S41" i="89"/>
  <c r="T41" i="89"/>
  <c r="U41" i="89"/>
  <c r="V41" i="89"/>
  <c r="W41" i="89"/>
  <c r="X41" i="89"/>
  <c r="Y41" i="89"/>
  <c r="N42" i="89"/>
  <c r="O42" i="89"/>
  <c r="P42" i="89"/>
  <c r="Q42" i="89"/>
  <c r="R42" i="89"/>
  <c r="S42" i="89"/>
  <c r="T42" i="89"/>
  <c r="U42" i="89"/>
  <c r="V42" i="89"/>
  <c r="W42" i="89"/>
  <c r="X42" i="89"/>
  <c r="Y42" i="89"/>
  <c r="N43" i="89"/>
  <c r="O43" i="89"/>
  <c r="P43" i="89"/>
  <c r="Q43" i="89"/>
  <c r="R43" i="89"/>
  <c r="S43" i="89"/>
  <c r="T43" i="89"/>
  <c r="U43" i="89"/>
  <c r="V43" i="89"/>
  <c r="W43" i="89"/>
  <c r="X43" i="89"/>
  <c r="Y43" i="89"/>
  <c r="N44" i="89"/>
  <c r="O44" i="89"/>
  <c r="P44" i="89"/>
  <c r="Q44" i="89"/>
  <c r="R44" i="89"/>
  <c r="S44" i="89"/>
  <c r="T44" i="89"/>
  <c r="U44" i="89"/>
  <c r="V44" i="89"/>
  <c r="W44" i="89"/>
  <c r="X44" i="89"/>
  <c r="Y44" i="89"/>
  <c r="N45" i="89"/>
  <c r="O45" i="89"/>
  <c r="P45" i="89"/>
  <c r="Q45" i="89"/>
  <c r="R45" i="89"/>
  <c r="S45" i="89"/>
  <c r="T45" i="89"/>
  <c r="U45" i="89"/>
  <c r="V45" i="89"/>
  <c r="W45" i="89"/>
  <c r="X45" i="89"/>
  <c r="Y45" i="89"/>
  <c r="N46" i="89"/>
  <c r="O46" i="89"/>
  <c r="P46" i="89"/>
  <c r="Q46" i="89"/>
  <c r="R46" i="89"/>
  <c r="S46" i="89"/>
  <c r="T46" i="89"/>
  <c r="U46" i="89"/>
  <c r="V46" i="89"/>
  <c r="W46" i="89"/>
  <c r="X46" i="89"/>
  <c r="Y46" i="89"/>
  <c r="N47" i="89"/>
  <c r="O47" i="89"/>
  <c r="P47" i="89"/>
  <c r="Q47" i="89"/>
  <c r="R47" i="89"/>
  <c r="S47" i="89"/>
  <c r="T47" i="89"/>
  <c r="U47" i="89"/>
  <c r="V47" i="89"/>
  <c r="W47" i="89"/>
  <c r="X47" i="89"/>
  <c r="Y47" i="89"/>
  <c r="N48" i="89"/>
  <c r="O48" i="89"/>
  <c r="P48" i="89"/>
  <c r="Q48" i="89"/>
  <c r="R48" i="89"/>
  <c r="S48" i="89"/>
  <c r="T48" i="89"/>
  <c r="U48" i="89"/>
  <c r="V48" i="89"/>
  <c r="W48" i="89"/>
  <c r="X48" i="89"/>
  <c r="Y48" i="89"/>
  <c r="N49" i="89"/>
  <c r="O49" i="89"/>
  <c r="P49" i="89"/>
  <c r="Q49" i="89"/>
  <c r="R49" i="89"/>
  <c r="S49" i="89"/>
  <c r="T49" i="89"/>
  <c r="U49" i="89"/>
  <c r="V49" i="89"/>
  <c r="W49" i="89"/>
  <c r="X49" i="89"/>
  <c r="Y49" i="89"/>
  <c r="N50" i="89"/>
  <c r="O50" i="89"/>
  <c r="P50" i="89"/>
  <c r="Q50" i="89"/>
  <c r="R50" i="89"/>
  <c r="S50" i="89"/>
  <c r="T50" i="89"/>
  <c r="U50" i="89"/>
  <c r="V50" i="89"/>
  <c r="W50" i="89"/>
  <c r="X50" i="89"/>
  <c r="Y50" i="89"/>
  <c r="N51" i="89"/>
  <c r="O51" i="89"/>
  <c r="P51" i="89"/>
  <c r="Q51" i="89"/>
  <c r="R51" i="89"/>
  <c r="S51" i="89"/>
  <c r="T51" i="89"/>
  <c r="U51" i="89"/>
  <c r="V51" i="89"/>
  <c r="W51" i="89"/>
  <c r="X51" i="89"/>
  <c r="Y51" i="89"/>
  <c r="N52" i="89"/>
  <c r="O52" i="89"/>
  <c r="P52" i="89"/>
  <c r="Q52" i="89"/>
  <c r="R52" i="89"/>
  <c r="S52" i="89"/>
  <c r="T52" i="89"/>
  <c r="U52" i="89"/>
  <c r="V52" i="89"/>
  <c r="W52" i="89"/>
  <c r="X52" i="89"/>
  <c r="Y52" i="89"/>
  <c r="N53" i="89"/>
  <c r="O53" i="89"/>
  <c r="P53" i="89"/>
  <c r="Q53" i="89"/>
  <c r="R53" i="89"/>
  <c r="S53" i="89"/>
  <c r="T53" i="89"/>
  <c r="U53" i="89"/>
  <c r="V53" i="89"/>
  <c r="W53" i="89"/>
  <c r="X53" i="89"/>
  <c r="Y53" i="89"/>
  <c r="N54" i="89"/>
  <c r="O54" i="89"/>
  <c r="P54" i="89"/>
  <c r="Q54" i="89"/>
  <c r="R54" i="89"/>
  <c r="S54" i="89"/>
  <c r="T54" i="89"/>
  <c r="U54" i="89"/>
  <c r="V54" i="89"/>
  <c r="W54" i="89"/>
  <c r="X54" i="89"/>
  <c r="Y54" i="89"/>
  <c r="N55" i="89"/>
  <c r="O55" i="89"/>
  <c r="P55" i="89"/>
  <c r="Q55" i="89"/>
  <c r="R55" i="89"/>
  <c r="S55" i="89"/>
  <c r="T55" i="89"/>
  <c r="U55" i="89"/>
  <c r="V55" i="89"/>
  <c r="W55" i="89"/>
  <c r="X55" i="89"/>
  <c r="Y55" i="89"/>
  <c r="N56" i="89"/>
  <c r="O56" i="89"/>
  <c r="P56" i="89"/>
  <c r="Q56" i="89"/>
  <c r="R56" i="89"/>
  <c r="S56" i="89"/>
  <c r="T56" i="89"/>
  <c r="U56" i="89"/>
  <c r="V56" i="89"/>
  <c r="W56" i="89"/>
  <c r="X56" i="89"/>
  <c r="Y56" i="89"/>
  <c r="N57" i="89"/>
  <c r="O57" i="89"/>
  <c r="P57" i="89"/>
  <c r="Q57" i="89"/>
  <c r="R57" i="89"/>
  <c r="S57" i="89"/>
  <c r="T57" i="89"/>
  <c r="U57" i="89"/>
  <c r="V57" i="89"/>
  <c r="W57" i="89"/>
  <c r="X57" i="89"/>
  <c r="Y57" i="89"/>
  <c r="N58" i="89"/>
  <c r="O58" i="89"/>
  <c r="P58" i="89"/>
  <c r="Q58" i="89"/>
  <c r="R58" i="89"/>
  <c r="S58" i="89"/>
  <c r="T58" i="89"/>
  <c r="U58" i="89"/>
  <c r="V58" i="89"/>
  <c r="W58" i="89"/>
  <c r="X58" i="89"/>
  <c r="Y58" i="89"/>
  <c r="N59" i="89"/>
  <c r="O59" i="89"/>
  <c r="P59" i="89"/>
  <c r="Q59" i="89"/>
  <c r="R59" i="89"/>
  <c r="S59" i="89"/>
  <c r="T59" i="89"/>
  <c r="U59" i="89"/>
  <c r="V59" i="89"/>
  <c r="W59" i="89"/>
  <c r="X59" i="89"/>
  <c r="Y59" i="89"/>
  <c r="N60" i="89"/>
  <c r="O60" i="89"/>
  <c r="P60" i="89"/>
  <c r="Q60" i="89"/>
  <c r="R60" i="89"/>
  <c r="S60" i="89"/>
  <c r="T60" i="89"/>
  <c r="U60" i="89"/>
  <c r="V60" i="89"/>
  <c r="W60" i="89"/>
  <c r="X60" i="89"/>
  <c r="Y60" i="89"/>
  <c r="N61" i="89"/>
  <c r="O61" i="89"/>
  <c r="P61" i="89"/>
  <c r="Q61" i="89"/>
  <c r="R61" i="89"/>
  <c r="S61" i="89"/>
  <c r="T61" i="89"/>
  <c r="U61" i="89"/>
  <c r="V61" i="89"/>
  <c r="W61" i="89"/>
  <c r="X61" i="89"/>
  <c r="Y61" i="89"/>
  <c r="N62" i="89"/>
  <c r="O62" i="89"/>
  <c r="P62" i="89"/>
  <c r="Q62" i="89"/>
  <c r="R62" i="89"/>
  <c r="S62" i="89"/>
  <c r="T62" i="89"/>
  <c r="U62" i="89"/>
  <c r="V62" i="89"/>
  <c r="W62" i="89"/>
  <c r="X62" i="89"/>
  <c r="Y62" i="89"/>
  <c r="N63" i="89"/>
  <c r="O63" i="89"/>
  <c r="P63" i="89"/>
  <c r="Q63" i="89"/>
  <c r="R63" i="89"/>
  <c r="S63" i="89"/>
  <c r="T63" i="89"/>
  <c r="U63" i="89"/>
  <c r="V63" i="89"/>
  <c r="W63" i="89"/>
  <c r="X63" i="89"/>
  <c r="Y63" i="89"/>
  <c r="N64" i="89"/>
  <c r="O64" i="89"/>
  <c r="P64" i="89"/>
  <c r="Q64" i="89"/>
  <c r="R64" i="89"/>
  <c r="S64" i="89"/>
  <c r="T64" i="89"/>
  <c r="U64" i="89"/>
  <c r="V64" i="89"/>
  <c r="W64" i="89"/>
  <c r="X64" i="89"/>
  <c r="Y64" i="89"/>
  <c r="N65" i="89"/>
  <c r="O65" i="89"/>
  <c r="P65" i="89"/>
  <c r="Q65" i="89"/>
  <c r="R65" i="89"/>
  <c r="S65" i="89"/>
  <c r="T65" i="89"/>
  <c r="U65" i="89"/>
  <c r="V65" i="89"/>
  <c r="W65" i="89"/>
  <c r="X65" i="89"/>
  <c r="Y65" i="89"/>
  <c r="N66" i="89"/>
  <c r="O66" i="89"/>
  <c r="P66" i="89"/>
  <c r="Q66" i="89"/>
  <c r="R66" i="89"/>
  <c r="S66" i="89"/>
  <c r="T66" i="89"/>
  <c r="U66" i="89"/>
  <c r="V66" i="89"/>
  <c r="W66" i="89"/>
  <c r="X66" i="89"/>
  <c r="Y66" i="89"/>
  <c r="N67" i="89"/>
  <c r="O67" i="89"/>
  <c r="P67" i="89"/>
  <c r="Q67" i="89"/>
  <c r="R67" i="89"/>
  <c r="S67" i="89"/>
  <c r="T67" i="89"/>
  <c r="U67" i="89"/>
  <c r="V67" i="89"/>
  <c r="W67" i="89"/>
  <c r="X67" i="89"/>
  <c r="Y67" i="89"/>
  <c r="N68" i="89"/>
  <c r="O68" i="89"/>
  <c r="P68" i="89"/>
  <c r="Q68" i="89"/>
  <c r="R68" i="89"/>
  <c r="S68" i="89"/>
  <c r="T68" i="89"/>
  <c r="U68" i="89"/>
  <c r="V68" i="89"/>
  <c r="W68" i="89"/>
  <c r="X68" i="89"/>
  <c r="Y68" i="89"/>
  <c r="N69" i="89"/>
  <c r="O69" i="89"/>
  <c r="P69" i="89"/>
  <c r="Q69" i="89"/>
  <c r="R69" i="89"/>
  <c r="S69" i="89"/>
  <c r="T69" i="89"/>
  <c r="U69" i="89"/>
  <c r="V69" i="89"/>
  <c r="W69" i="89"/>
  <c r="X69" i="89"/>
  <c r="Y69" i="89"/>
  <c r="N70" i="89"/>
  <c r="O70" i="89"/>
  <c r="P70" i="89"/>
  <c r="Q70" i="89"/>
  <c r="R70" i="89"/>
  <c r="S70" i="89"/>
  <c r="T70" i="89"/>
  <c r="U70" i="89"/>
  <c r="V70" i="89"/>
  <c r="W70" i="89"/>
  <c r="X70" i="89"/>
  <c r="Y70" i="89"/>
  <c r="N71" i="89"/>
  <c r="O71" i="89"/>
  <c r="P71" i="89"/>
  <c r="Q71" i="89"/>
  <c r="R71" i="89"/>
  <c r="S71" i="89"/>
  <c r="T71" i="89"/>
  <c r="U71" i="89"/>
  <c r="V71" i="89"/>
  <c r="W71" i="89"/>
  <c r="X71" i="89"/>
  <c r="Y71" i="89"/>
  <c r="N72" i="89"/>
  <c r="O72" i="89"/>
  <c r="P72" i="89"/>
  <c r="Q72" i="89"/>
  <c r="R72" i="89"/>
  <c r="S72" i="89"/>
  <c r="T72" i="89"/>
  <c r="U72" i="89"/>
  <c r="V72" i="89"/>
  <c r="W72" i="89"/>
  <c r="X72" i="89"/>
  <c r="Y72" i="89"/>
  <c r="N73" i="89"/>
  <c r="O73" i="89"/>
  <c r="P73" i="89"/>
  <c r="Q73" i="89"/>
  <c r="R73" i="89"/>
  <c r="S73" i="89"/>
  <c r="T73" i="89"/>
  <c r="U73" i="89"/>
  <c r="V73" i="89"/>
  <c r="W73" i="89"/>
  <c r="X73" i="89"/>
  <c r="Y73" i="89"/>
  <c r="N74" i="89"/>
  <c r="O74" i="89"/>
  <c r="P74" i="89"/>
  <c r="Q74" i="89"/>
  <c r="R74" i="89"/>
  <c r="S74" i="89"/>
  <c r="T74" i="89"/>
  <c r="U74" i="89"/>
  <c r="V74" i="89"/>
  <c r="W74" i="89"/>
  <c r="X74" i="89"/>
  <c r="Y74" i="89"/>
  <c r="N75" i="89"/>
  <c r="O75" i="89"/>
  <c r="P75" i="89"/>
  <c r="Q75" i="89"/>
  <c r="R75" i="89"/>
  <c r="S75" i="89"/>
  <c r="T75" i="89"/>
  <c r="U75" i="89"/>
  <c r="V75" i="89"/>
  <c r="W75" i="89"/>
  <c r="X75" i="89"/>
  <c r="Y75" i="89"/>
  <c r="N76" i="89"/>
  <c r="O76" i="89"/>
  <c r="P76" i="89"/>
  <c r="Q76" i="89"/>
  <c r="R76" i="89"/>
  <c r="S76" i="89"/>
  <c r="T76" i="89"/>
  <c r="U76" i="89"/>
  <c r="V76" i="89"/>
  <c r="W76" i="89"/>
  <c r="X76" i="89"/>
  <c r="Y76" i="89"/>
  <c r="N77" i="89"/>
  <c r="O77" i="89"/>
  <c r="P77" i="89"/>
  <c r="Q77" i="89"/>
  <c r="R77" i="89"/>
  <c r="S77" i="89"/>
  <c r="T77" i="89"/>
  <c r="U77" i="89"/>
  <c r="V77" i="89"/>
  <c r="W77" i="89"/>
  <c r="X77" i="89"/>
  <c r="Y77" i="89"/>
  <c r="N78" i="89"/>
  <c r="O78" i="89"/>
  <c r="P78" i="89"/>
  <c r="Q78" i="89"/>
  <c r="R78" i="89"/>
  <c r="S78" i="89"/>
  <c r="T78" i="89"/>
  <c r="U78" i="89"/>
  <c r="V78" i="89"/>
  <c r="W78" i="89"/>
  <c r="X78" i="89"/>
  <c r="Y78" i="89"/>
  <c r="N79" i="89"/>
  <c r="O79" i="89"/>
  <c r="P79" i="89"/>
  <c r="Q79" i="89"/>
  <c r="R79" i="89"/>
  <c r="S79" i="89"/>
  <c r="T79" i="89"/>
  <c r="U79" i="89"/>
  <c r="V79" i="89"/>
  <c r="W79" i="89"/>
  <c r="X79" i="89"/>
  <c r="Y79" i="89"/>
  <c r="N80" i="89"/>
  <c r="O80" i="89"/>
  <c r="P80" i="89"/>
  <c r="Q80" i="89"/>
  <c r="R80" i="89"/>
  <c r="S80" i="89"/>
  <c r="T80" i="89"/>
  <c r="U80" i="89"/>
  <c r="V80" i="89"/>
  <c r="W80" i="89"/>
  <c r="X80" i="89"/>
  <c r="Y80" i="89"/>
  <c r="N81" i="89"/>
  <c r="O81" i="89"/>
  <c r="P81" i="89"/>
  <c r="Q81" i="89"/>
  <c r="R81" i="89"/>
  <c r="S81" i="89"/>
  <c r="T81" i="89"/>
  <c r="U81" i="89"/>
  <c r="V81" i="89"/>
  <c r="W81" i="89"/>
  <c r="X81" i="89"/>
  <c r="Y81" i="89"/>
  <c r="N82" i="89"/>
  <c r="O82" i="89"/>
  <c r="P82" i="89"/>
  <c r="Q82" i="89"/>
  <c r="R82" i="89"/>
  <c r="S82" i="89"/>
  <c r="T82" i="89"/>
  <c r="U82" i="89"/>
  <c r="V82" i="89"/>
  <c r="W82" i="89"/>
  <c r="X82" i="89"/>
  <c r="Y82" i="89"/>
  <c r="N83" i="89"/>
  <c r="O83" i="89"/>
  <c r="P83" i="89"/>
  <c r="Q83" i="89"/>
  <c r="R83" i="89"/>
  <c r="S83" i="89"/>
  <c r="T83" i="89"/>
  <c r="U83" i="89"/>
  <c r="V83" i="89"/>
  <c r="W83" i="89"/>
  <c r="X83" i="89"/>
  <c r="Y83" i="89"/>
  <c r="N84" i="89"/>
  <c r="O84" i="89"/>
  <c r="P84" i="89"/>
  <c r="Q84" i="89"/>
  <c r="R84" i="89"/>
  <c r="S84" i="89"/>
  <c r="T84" i="89"/>
  <c r="U84" i="89"/>
  <c r="V84" i="89"/>
  <c r="W84" i="89"/>
  <c r="X84" i="89"/>
  <c r="Y84" i="89"/>
  <c r="N85" i="89"/>
  <c r="O85" i="89"/>
  <c r="P85" i="89"/>
  <c r="Q85" i="89"/>
  <c r="R85" i="89"/>
  <c r="S85" i="89"/>
  <c r="T85" i="89"/>
  <c r="U85" i="89"/>
  <c r="V85" i="89"/>
  <c r="W85" i="89"/>
  <c r="X85" i="89"/>
  <c r="Y85" i="89"/>
  <c r="N86" i="89"/>
  <c r="O86" i="89"/>
  <c r="P86" i="89"/>
  <c r="Q86" i="89"/>
  <c r="R86" i="89"/>
  <c r="S86" i="89"/>
  <c r="T86" i="89"/>
  <c r="U86" i="89"/>
  <c r="V86" i="89"/>
  <c r="W86" i="89"/>
  <c r="X86" i="89"/>
  <c r="Y86" i="89"/>
  <c r="N87" i="89"/>
  <c r="O87" i="89"/>
  <c r="P87" i="89"/>
  <c r="Q87" i="89"/>
  <c r="R87" i="89"/>
  <c r="S87" i="89"/>
  <c r="T87" i="89"/>
  <c r="U87" i="89"/>
  <c r="V87" i="89"/>
  <c r="W87" i="89"/>
  <c r="X87" i="89"/>
  <c r="Y87" i="89"/>
  <c r="N88" i="89"/>
  <c r="O88" i="89"/>
  <c r="P88" i="89"/>
  <c r="Q88" i="89"/>
  <c r="R88" i="89"/>
  <c r="S88" i="89"/>
  <c r="T88" i="89"/>
  <c r="U88" i="89"/>
  <c r="V88" i="89"/>
  <c r="W88" i="89"/>
  <c r="X88" i="89"/>
  <c r="Y88" i="89"/>
  <c r="N89" i="89"/>
  <c r="O89" i="89"/>
  <c r="P89" i="89"/>
  <c r="Q89" i="89"/>
  <c r="R89" i="89"/>
  <c r="S89" i="89"/>
  <c r="T89" i="89"/>
  <c r="U89" i="89"/>
  <c r="V89" i="89"/>
  <c r="W89" i="89"/>
  <c r="X89" i="89"/>
  <c r="Y89" i="89"/>
  <c r="N90" i="89"/>
  <c r="O90" i="89"/>
  <c r="P90" i="89"/>
  <c r="Q90" i="89"/>
  <c r="R90" i="89"/>
  <c r="S90" i="89"/>
  <c r="T90" i="89"/>
  <c r="U90" i="89"/>
  <c r="V90" i="89"/>
  <c r="W90" i="89"/>
  <c r="X90" i="89"/>
  <c r="Y90" i="89"/>
  <c r="N91" i="89"/>
  <c r="O91" i="89"/>
  <c r="P91" i="89"/>
  <c r="Q91" i="89"/>
  <c r="R91" i="89"/>
  <c r="S91" i="89"/>
  <c r="T91" i="89"/>
  <c r="U91" i="89"/>
  <c r="V91" i="89"/>
  <c r="W91" i="89"/>
  <c r="X91" i="89"/>
  <c r="Y91" i="89"/>
  <c r="N92" i="89"/>
  <c r="O92" i="89"/>
  <c r="P92" i="89"/>
  <c r="Q92" i="89"/>
  <c r="R92" i="89"/>
  <c r="S92" i="89"/>
  <c r="T92" i="89"/>
  <c r="U92" i="89"/>
  <c r="V92" i="89"/>
  <c r="W92" i="89"/>
  <c r="X92" i="89"/>
  <c r="Y92" i="89"/>
  <c r="N93" i="89"/>
  <c r="O93" i="89"/>
  <c r="P93" i="89"/>
  <c r="Q93" i="89"/>
  <c r="R93" i="89"/>
  <c r="S93" i="89"/>
  <c r="T93" i="89"/>
  <c r="U93" i="89"/>
  <c r="V93" i="89"/>
  <c r="W93" i="89"/>
  <c r="X93" i="89"/>
  <c r="Y93" i="89"/>
  <c r="N94" i="89"/>
  <c r="O94" i="89"/>
  <c r="P94" i="89"/>
  <c r="Q94" i="89"/>
  <c r="R94" i="89"/>
  <c r="S94" i="89"/>
  <c r="T94" i="89"/>
  <c r="U94" i="89"/>
  <c r="V94" i="89"/>
  <c r="W94" i="89"/>
  <c r="X94" i="89"/>
  <c r="Y94" i="89"/>
  <c r="N95" i="89"/>
  <c r="O95" i="89"/>
  <c r="P95" i="89"/>
  <c r="Q95" i="89"/>
  <c r="R95" i="89"/>
  <c r="S95" i="89"/>
  <c r="T95" i="89"/>
  <c r="U95" i="89"/>
  <c r="V95" i="89"/>
  <c r="W95" i="89"/>
  <c r="X95" i="89"/>
  <c r="Y95" i="89"/>
  <c r="N96" i="89"/>
  <c r="O96" i="89"/>
  <c r="P96" i="89"/>
  <c r="Q96" i="89"/>
  <c r="R96" i="89"/>
  <c r="S96" i="89"/>
  <c r="T96" i="89"/>
  <c r="U96" i="89"/>
  <c r="V96" i="89"/>
  <c r="W96" i="89"/>
  <c r="X96" i="89"/>
  <c r="Y96" i="89"/>
  <c r="N97" i="89"/>
  <c r="O97" i="89"/>
  <c r="P97" i="89"/>
  <c r="Q97" i="89"/>
  <c r="R97" i="89"/>
  <c r="S97" i="89"/>
  <c r="T97" i="89"/>
  <c r="U97" i="89"/>
  <c r="V97" i="89"/>
  <c r="W97" i="89"/>
  <c r="X97" i="89"/>
  <c r="Y97" i="89"/>
  <c r="N98" i="89"/>
  <c r="O98" i="89"/>
  <c r="P98" i="89"/>
  <c r="Q98" i="89"/>
  <c r="R98" i="89"/>
  <c r="S98" i="89"/>
  <c r="T98" i="89"/>
  <c r="U98" i="89"/>
  <c r="V98" i="89"/>
  <c r="W98" i="89"/>
  <c r="X98" i="89"/>
  <c r="Y98" i="89"/>
  <c r="N99" i="89"/>
  <c r="O99" i="89"/>
  <c r="P99" i="89"/>
  <c r="Q99" i="89"/>
  <c r="R99" i="89"/>
  <c r="S99" i="89"/>
  <c r="T99" i="89"/>
  <c r="U99" i="89"/>
  <c r="V99" i="89"/>
  <c r="W99" i="89"/>
  <c r="X99" i="89"/>
  <c r="Y99" i="89"/>
  <c r="N100" i="89"/>
  <c r="O100" i="89"/>
  <c r="P100" i="89"/>
  <c r="Q100" i="89"/>
  <c r="R100" i="89"/>
  <c r="S100" i="89"/>
  <c r="T100" i="89"/>
  <c r="U100" i="89"/>
  <c r="V100" i="89"/>
  <c r="W100" i="89"/>
  <c r="X100" i="89"/>
  <c r="Y100" i="89"/>
  <c r="N101" i="89"/>
  <c r="O101" i="89"/>
  <c r="P101" i="89"/>
  <c r="Q101" i="89"/>
  <c r="R101" i="89"/>
  <c r="S101" i="89"/>
  <c r="T101" i="89"/>
  <c r="U101" i="89"/>
  <c r="V101" i="89"/>
  <c r="W101" i="89"/>
  <c r="X101" i="89"/>
  <c r="Y101" i="89"/>
  <c r="O2" i="89"/>
  <c r="N2" i="89"/>
  <c r="D2" i="89"/>
  <c r="F34" i="9"/>
  <c r="L30" i="89" s="1"/>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J2" i="89"/>
  <c r="C19" i="24"/>
  <c r="J88" i="89" l="1"/>
  <c r="J68" i="89"/>
  <c r="J48" i="89"/>
  <c r="J28" i="89"/>
  <c r="J8" i="89"/>
  <c r="J67" i="89"/>
  <c r="J27" i="89"/>
  <c r="J7" i="89"/>
  <c r="J46" i="89"/>
  <c r="J87" i="89"/>
  <c r="J47" i="89"/>
  <c r="J86" i="89"/>
  <c r="J66" i="89"/>
  <c r="J26" i="89"/>
  <c r="J6" i="89"/>
  <c r="J85" i="89"/>
  <c r="J65" i="89"/>
  <c r="J45" i="89"/>
  <c r="J25" i="89"/>
  <c r="J5" i="89"/>
  <c r="J84" i="89"/>
  <c r="J64" i="89"/>
  <c r="J44" i="89"/>
  <c r="J24" i="89"/>
  <c r="J4" i="89"/>
  <c r="J83" i="89"/>
  <c r="J63" i="89"/>
  <c r="J43" i="89"/>
  <c r="J23" i="89"/>
  <c r="J3" i="89"/>
  <c r="J82" i="89"/>
  <c r="J62" i="89"/>
  <c r="J42" i="89"/>
  <c r="J22" i="89"/>
  <c r="J101" i="89"/>
  <c r="J81" i="89"/>
  <c r="J61" i="89"/>
  <c r="J41" i="89"/>
  <c r="J21" i="89"/>
  <c r="J100" i="89"/>
  <c r="J80" i="89"/>
  <c r="J60" i="89"/>
  <c r="J40" i="89"/>
  <c r="J20" i="89"/>
  <c r="J99" i="89"/>
  <c r="J79" i="89"/>
  <c r="J59" i="89"/>
  <c r="J39" i="89"/>
  <c r="J19" i="89"/>
  <c r="J98" i="89"/>
  <c r="J78" i="89"/>
  <c r="J58" i="89"/>
  <c r="J38" i="89"/>
  <c r="J18" i="89"/>
  <c r="J97" i="89"/>
  <c r="J77" i="89"/>
  <c r="J57" i="89"/>
  <c r="J37" i="89"/>
  <c r="J17" i="89"/>
  <c r="J96" i="89"/>
  <c r="J76" i="89"/>
  <c r="J56" i="89"/>
  <c r="J36" i="89"/>
  <c r="J16" i="89"/>
  <c r="J95" i="89"/>
  <c r="J75" i="89"/>
  <c r="J55" i="89"/>
  <c r="J35" i="89"/>
  <c r="J15" i="89"/>
  <c r="J94" i="89"/>
  <c r="J74" i="89"/>
  <c r="J54" i="89"/>
  <c r="J34" i="89"/>
  <c r="J14" i="89"/>
  <c r="J93" i="89"/>
  <c r="J73" i="89"/>
  <c r="J53" i="89"/>
  <c r="J33" i="89"/>
  <c r="J13" i="89"/>
  <c r="J92" i="89"/>
  <c r="J72" i="89"/>
  <c r="J52" i="89"/>
  <c r="J32" i="89"/>
  <c r="J12" i="89"/>
  <c r="J91" i="89"/>
  <c r="J71" i="89"/>
  <c r="J51" i="89"/>
  <c r="J31" i="89"/>
  <c r="J11" i="89"/>
  <c r="J90" i="89"/>
  <c r="J70" i="89"/>
  <c r="J50" i="89"/>
  <c r="J30" i="89"/>
  <c r="J10" i="89"/>
  <c r="J89" i="89"/>
  <c r="J69" i="89"/>
  <c r="J49" i="89"/>
  <c r="J29" i="89"/>
  <c r="J9" i="89"/>
  <c r="L90" i="89"/>
  <c r="L50" i="89"/>
  <c r="L10" i="89"/>
  <c r="L89" i="89"/>
  <c r="L49" i="89"/>
  <c r="L9" i="89"/>
  <c r="L68" i="89"/>
  <c r="L28" i="89"/>
  <c r="L87" i="89"/>
  <c r="L67" i="89"/>
  <c r="L47" i="89"/>
  <c r="L27" i="89"/>
  <c r="L7" i="89"/>
  <c r="L45" i="89"/>
  <c r="L70" i="89"/>
  <c r="L69" i="89"/>
  <c r="L29" i="89"/>
  <c r="L88" i="89"/>
  <c r="L48" i="89"/>
  <c r="L8" i="89"/>
  <c r="L86" i="89"/>
  <c r="L66" i="89"/>
  <c r="L46" i="89"/>
  <c r="L26" i="89"/>
  <c r="L6" i="89"/>
  <c r="L63" i="89"/>
  <c r="L3" i="89"/>
  <c r="L2" i="89"/>
  <c r="L82" i="89"/>
  <c r="L42" i="89"/>
  <c r="L22" i="89"/>
  <c r="L81" i="89"/>
  <c r="L61" i="89"/>
  <c r="L21" i="89"/>
  <c r="L100" i="89"/>
  <c r="L80" i="89"/>
  <c r="L60" i="89"/>
  <c r="L40" i="89"/>
  <c r="L20" i="89"/>
  <c r="L44" i="89"/>
  <c r="L43" i="89"/>
  <c r="L62" i="89"/>
  <c r="L101" i="89"/>
  <c r="L41" i="89"/>
  <c r="L99" i="89"/>
  <c r="L79" i="89"/>
  <c r="L59" i="89"/>
  <c r="L39" i="89"/>
  <c r="L19" i="89"/>
  <c r="L83" i="89"/>
  <c r="L58" i="89"/>
  <c r="L77" i="89"/>
  <c r="L75" i="89"/>
  <c r="L55" i="89"/>
  <c r="L35" i="89"/>
  <c r="L15" i="89"/>
  <c r="L4" i="89"/>
  <c r="L36" i="89"/>
  <c r="L54" i="89"/>
  <c r="L14" i="89"/>
  <c r="L98" i="89"/>
  <c r="L96" i="89"/>
  <c r="L33" i="89"/>
  <c r="L85" i="89"/>
  <c r="L25" i="89"/>
  <c r="L64" i="89"/>
  <c r="L24" i="89"/>
  <c r="L23" i="89"/>
  <c r="L78" i="89"/>
  <c r="L38" i="89"/>
  <c r="L18" i="89"/>
  <c r="L97" i="89"/>
  <c r="L57" i="89"/>
  <c r="L37" i="89"/>
  <c r="L17" i="89"/>
  <c r="L76" i="89"/>
  <c r="L56" i="89"/>
  <c r="L16" i="89"/>
  <c r="L95" i="89"/>
  <c r="L94" i="89"/>
  <c r="L74" i="89"/>
  <c r="L34" i="89"/>
  <c r="L93" i="89"/>
  <c r="L73" i="89"/>
  <c r="L53" i="89"/>
  <c r="L13" i="89"/>
  <c r="L92" i="89"/>
  <c r="L72" i="89"/>
  <c r="L52" i="89"/>
  <c r="L32" i="89"/>
  <c r="L12" i="89"/>
  <c r="L5" i="89"/>
  <c r="L84" i="89"/>
  <c r="L91" i="89"/>
  <c r="L71" i="89"/>
  <c r="L51" i="89"/>
  <c r="L31" i="89"/>
  <c r="L11" i="89"/>
  <c r="L65" i="89"/>
  <c r="B4" i="90"/>
  <c r="B2" i="89"/>
  <c r="F2" i="89"/>
  <c r="A3" i="89"/>
  <c r="A4" i="89" s="1"/>
  <c r="A5" i="89" s="1"/>
  <c r="A6" i="89" s="1"/>
  <c r="A7" i="89" s="1"/>
  <c r="A8" i="89" s="1"/>
  <c r="A9" i="89" s="1"/>
  <c r="A10" i="89" s="1"/>
  <c r="A11" i="89" s="1"/>
  <c r="A12" i="89" s="1"/>
  <c r="A13" i="89" s="1"/>
  <c r="A14" i="89" s="1"/>
  <c r="A15" i="89" s="1"/>
  <c r="A16" i="89" s="1"/>
  <c r="A17" i="89" s="1"/>
  <c r="A18" i="89" s="1"/>
  <c r="A19" i="89" s="1"/>
  <c r="A20" i="89" s="1"/>
  <c r="A21" i="89" s="1"/>
  <c r="A22" i="89" s="1"/>
  <c r="A23" i="89" s="1"/>
  <c r="A24" i="89" s="1"/>
  <c r="A25" i="89" s="1"/>
  <c r="A26" i="89" s="1"/>
  <c r="A27" i="89" s="1"/>
  <c r="A28" i="89" s="1"/>
  <c r="A29" i="89" s="1"/>
  <c r="A30" i="89" s="1"/>
  <c r="A31" i="89" s="1"/>
  <c r="A32" i="89" s="1"/>
  <c r="A33" i="89" s="1"/>
  <c r="A34" i="89" s="1"/>
  <c r="A35" i="89" s="1"/>
  <c r="A36" i="89" s="1"/>
  <c r="A37" i="89" s="1"/>
  <c r="A38" i="89" s="1"/>
  <c r="A39" i="89" s="1"/>
  <c r="A40" i="89" s="1"/>
  <c r="A41" i="89" s="1"/>
  <c r="A42" i="89" s="1"/>
  <c r="A43" i="89" s="1"/>
  <c r="A44" i="89" s="1"/>
  <c r="A45" i="89" s="1"/>
  <c r="A46" i="89" s="1"/>
  <c r="A47" i="89" s="1"/>
  <c r="A48" i="89" s="1"/>
  <c r="A49" i="89" s="1"/>
  <c r="A50" i="89" s="1"/>
  <c r="A51" i="89" s="1"/>
  <c r="A52" i="89" s="1"/>
  <c r="A53" i="89" s="1"/>
  <c r="A54" i="89" s="1"/>
  <c r="A55" i="89" s="1"/>
  <c r="A56" i="89" s="1"/>
  <c r="A57" i="89" s="1"/>
  <c r="A58" i="89" s="1"/>
  <c r="A59" i="89" s="1"/>
  <c r="A60" i="89" s="1"/>
  <c r="A61" i="89" s="1"/>
  <c r="A62" i="89" s="1"/>
  <c r="A63" i="89" s="1"/>
  <c r="A64" i="89" s="1"/>
  <c r="A65" i="89" s="1"/>
  <c r="A66" i="89" s="1"/>
  <c r="A67" i="89" s="1"/>
  <c r="A68" i="89" s="1"/>
  <c r="A69" i="89" s="1"/>
  <c r="A70" i="89" s="1"/>
  <c r="A71" i="89" s="1"/>
  <c r="A72" i="89" s="1"/>
  <c r="A73" i="89" s="1"/>
  <c r="A74" i="89" s="1"/>
  <c r="A75" i="89" s="1"/>
  <c r="A76" i="89" s="1"/>
  <c r="A77" i="89" s="1"/>
  <c r="A78" i="89" s="1"/>
  <c r="A79" i="89" s="1"/>
  <c r="A80" i="89" s="1"/>
  <c r="A81" i="89" s="1"/>
  <c r="A82" i="89" s="1"/>
  <c r="A83" i="89" s="1"/>
  <c r="A84" i="89" s="1"/>
  <c r="A85" i="89" s="1"/>
  <c r="A86" i="89" s="1"/>
  <c r="A87" i="89" s="1"/>
  <c r="A88" i="89" s="1"/>
  <c r="A89" i="89" s="1"/>
  <c r="A90" i="89" s="1"/>
  <c r="A91" i="89" s="1"/>
  <c r="A92" i="89" s="1"/>
  <c r="A93" i="89" s="1"/>
  <c r="A94" i="89" s="1"/>
  <c r="A95" i="89" s="1"/>
  <c r="A96" i="89" s="1"/>
  <c r="A97" i="89" s="1"/>
  <c r="A98" i="89" s="1"/>
  <c r="A99" i="89" s="1"/>
  <c r="A100" i="89" s="1"/>
  <c r="A101" i="89" s="1"/>
  <c r="B3" i="89"/>
  <c r="D3" i="89"/>
  <c r="F3" i="89"/>
  <c r="B4" i="89"/>
  <c r="D4" i="89"/>
  <c r="F4" i="89"/>
  <c r="B5" i="89"/>
  <c r="D5" i="89"/>
  <c r="F5" i="89"/>
  <c r="B6" i="89"/>
  <c r="D6" i="89"/>
  <c r="F6" i="89"/>
  <c r="B7" i="89"/>
  <c r="D7" i="89"/>
  <c r="F7" i="89"/>
  <c r="B8" i="89"/>
  <c r="D8" i="89"/>
  <c r="F8" i="89"/>
  <c r="B9" i="89"/>
  <c r="D9" i="89"/>
  <c r="F9" i="89"/>
  <c r="B10" i="89"/>
  <c r="D10" i="89"/>
  <c r="F10" i="89"/>
  <c r="B11" i="89"/>
  <c r="D11" i="89"/>
  <c r="F11" i="89"/>
  <c r="B12" i="89"/>
  <c r="D12" i="89"/>
  <c r="F12" i="89"/>
  <c r="B13" i="89"/>
  <c r="D13" i="89"/>
  <c r="F13" i="89"/>
  <c r="B14" i="89"/>
  <c r="D14" i="89"/>
  <c r="F14" i="89"/>
  <c r="B15" i="89"/>
  <c r="D15" i="89"/>
  <c r="F15" i="89"/>
  <c r="B16" i="89"/>
  <c r="D16" i="89"/>
  <c r="F16" i="89"/>
  <c r="B17" i="89"/>
  <c r="D17" i="89"/>
  <c r="F17" i="89"/>
  <c r="B18" i="89"/>
  <c r="D18" i="89"/>
  <c r="F18" i="89"/>
  <c r="B19" i="89"/>
  <c r="D19" i="89"/>
  <c r="F19" i="89"/>
  <c r="B20" i="89"/>
  <c r="D20" i="89"/>
  <c r="F20" i="89"/>
  <c r="B21" i="89"/>
  <c r="D21" i="89"/>
  <c r="F21" i="89"/>
  <c r="B22" i="89"/>
  <c r="D22" i="89"/>
  <c r="F22" i="89"/>
  <c r="B23" i="89"/>
  <c r="D23" i="89"/>
  <c r="F23" i="89"/>
  <c r="B24" i="89"/>
  <c r="D24" i="89"/>
  <c r="F24" i="89"/>
  <c r="B25" i="89"/>
  <c r="D25" i="89"/>
  <c r="F25" i="89"/>
  <c r="B26" i="89"/>
  <c r="D26" i="89"/>
  <c r="F26" i="89"/>
  <c r="B27" i="89"/>
  <c r="D27" i="89"/>
  <c r="F27" i="89"/>
  <c r="B28" i="89"/>
  <c r="D28" i="89"/>
  <c r="F28" i="89"/>
  <c r="B29" i="89"/>
  <c r="D29" i="89"/>
  <c r="F29" i="89"/>
  <c r="B30" i="89"/>
  <c r="D30" i="89"/>
  <c r="F30" i="89"/>
  <c r="B31" i="89"/>
  <c r="D31" i="89"/>
  <c r="F31" i="89"/>
  <c r="B32" i="89"/>
  <c r="D32" i="89"/>
  <c r="F32" i="89"/>
  <c r="B33" i="89"/>
  <c r="D33" i="89"/>
  <c r="F33" i="89"/>
  <c r="B34" i="89"/>
  <c r="D34" i="89"/>
  <c r="F34" i="89"/>
  <c r="B35" i="89"/>
  <c r="D35" i="89"/>
  <c r="F35" i="89"/>
  <c r="B36" i="89"/>
  <c r="D36" i="89"/>
  <c r="F36" i="89"/>
  <c r="B37" i="89"/>
  <c r="D37" i="89"/>
  <c r="F37" i="89"/>
  <c r="B38" i="89"/>
  <c r="D38" i="89"/>
  <c r="F38" i="89"/>
  <c r="B39" i="89"/>
  <c r="D39" i="89"/>
  <c r="F39" i="89"/>
  <c r="B40" i="89"/>
  <c r="D40" i="89"/>
  <c r="F40" i="89"/>
  <c r="B41" i="89"/>
  <c r="D41" i="89"/>
  <c r="F41" i="89"/>
  <c r="B42" i="89"/>
  <c r="D42" i="89"/>
  <c r="F42" i="89"/>
  <c r="B43" i="89"/>
  <c r="D43" i="89"/>
  <c r="F43" i="89"/>
  <c r="B44" i="89"/>
  <c r="D44" i="89"/>
  <c r="F44" i="89"/>
  <c r="B45" i="89"/>
  <c r="D45" i="89"/>
  <c r="F45" i="89"/>
  <c r="B46" i="89"/>
  <c r="D46" i="89"/>
  <c r="F46" i="89"/>
  <c r="B47" i="89"/>
  <c r="D47" i="89"/>
  <c r="F47" i="89"/>
  <c r="B48" i="89"/>
  <c r="D48" i="89"/>
  <c r="F48" i="89"/>
  <c r="B49" i="89"/>
  <c r="D49" i="89"/>
  <c r="F49" i="89"/>
  <c r="B50" i="89"/>
  <c r="D50" i="89"/>
  <c r="F50" i="89"/>
  <c r="B51" i="89"/>
  <c r="D51" i="89"/>
  <c r="F51" i="89"/>
  <c r="B52" i="89"/>
  <c r="D52" i="89"/>
  <c r="F52" i="89"/>
  <c r="B53" i="89"/>
  <c r="D53" i="89"/>
  <c r="F53" i="89"/>
  <c r="B54" i="89"/>
  <c r="D54" i="89"/>
  <c r="F54" i="89"/>
  <c r="B55" i="89"/>
  <c r="D55" i="89"/>
  <c r="F55" i="89"/>
  <c r="B56" i="89"/>
  <c r="D56" i="89"/>
  <c r="F56" i="89"/>
  <c r="B57" i="89"/>
  <c r="D57" i="89"/>
  <c r="F57" i="89"/>
  <c r="B58" i="89"/>
  <c r="D58" i="89"/>
  <c r="F58" i="89"/>
  <c r="B59" i="89"/>
  <c r="D59" i="89"/>
  <c r="F59" i="89"/>
  <c r="B60" i="89"/>
  <c r="D60" i="89"/>
  <c r="F60" i="89"/>
  <c r="B61" i="89"/>
  <c r="D61" i="89"/>
  <c r="F61" i="89"/>
  <c r="B62" i="89"/>
  <c r="D62" i="89"/>
  <c r="F62" i="89"/>
  <c r="B63" i="89"/>
  <c r="D63" i="89"/>
  <c r="F63" i="89"/>
  <c r="B64" i="89"/>
  <c r="D64" i="89"/>
  <c r="F64" i="89"/>
  <c r="B65" i="89"/>
  <c r="D65" i="89"/>
  <c r="F65" i="89"/>
  <c r="B66" i="89"/>
  <c r="D66" i="89"/>
  <c r="F66" i="89"/>
  <c r="B67" i="89"/>
  <c r="D67" i="89"/>
  <c r="F67" i="89"/>
  <c r="B68" i="89"/>
  <c r="D68" i="89"/>
  <c r="F68" i="89"/>
  <c r="B69" i="89"/>
  <c r="D69" i="89"/>
  <c r="F69" i="89"/>
  <c r="B70" i="89"/>
  <c r="D70" i="89"/>
  <c r="F70" i="89"/>
  <c r="B71" i="89"/>
  <c r="D71" i="89"/>
  <c r="F71" i="89"/>
  <c r="B72" i="89"/>
  <c r="D72" i="89"/>
  <c r="F72" i="89"/>
  <c r="B73" i="89"/>
  <c r="D73" i="89"/>
  <c r="F73" i="89"/>
  <c r="B74" i="89"/>
  <c r="D74" i="89"/>
  <c r="F74" i="89"/>
  <c r="B75" i="89"/>
  <c r="D75" i="89"/>
  <c r="F75" i="89"/>
  <c r="B76" i="89"/>
  <c r="D76" i="89"/>
  <c r="F76" i="89"/>
  <c r="B77" i="89"/>
  <c r="D77" i="89"/>
  <c r="F77" i="89"/>
  <c r="B78" i="89"/>
  <c r="D78" i="89"/>
  <c r="F78" i="89"/>
  <c r="B79" i="89"/>
  <c r="D79" i="89"/>
  <c r="F79" i="89"/>
  <c r="B80" i="89"/>
  <c r="D80" i="89"/>
  <c r="F80" i="89"/>
  <c r="B81" i="89"/>
  <c r="D81" i="89"/>
  <c r="F81" i="89"/>
  <c r="B82" i="89"/>
  <c r="D82" i="89"/>
  <c r="F82" i="89"/>
  <c r="B83" i="89"/>
  <c r="D83" i="89"/>
  <c r="F83" i="89"/>
  <c r="B84" i="89"/>
  <c r="D84" i="89"/>
  <c r="F84" i="89"/>
  <c r="B85" i="89"/>
  <c r="D85" i="89"/>
  <c r="F85" i="89"/>
  <c r="B86" i="89"/>
  <c r="D86" i="89"/>
  <c r="F86" i="89"/>
  <c r="B87" i="89"/>
  <c r="D87" i="89"/>
  <c r="F87" i="89"/>
  <c r="B88" i="89"/>
  <c r="D88" i="89"/>
  <c r="F88" i="89"/>
  <c r="B89" i="89"/>
  <c r="D89" i="89"/>
  <c r="F89" i="89"/>
  <c r="B90" i="89"/>
  <c r="D90" i="89"/>
  <c r="F90" i="89"/>
  <c r="B91" i="89"/>
  <c r="D91" i="89"/>
  <c r="F91" i="89"/>
  <c r="B92" i="89"/>
  <c r="D92" i="89"/>
  <c r="F92" i="89"/>
  <c r="B93" i="89"/>
  <c r="D93" i="89"/>
  <c r="F93" i="89"/>
  <c r="B94" i="89"/>
  <c r="D94" i="89"/>
  <c r="F94" i="89"/>
  <c r="B95" i="89"/>
  <c r="D95" i="89"/>
  <c r="F95" i="89"/>
  <c r="B96" i="89"/>
  <c r="D96" i="89"/>
  <c r="F96" i="89"/>
  <c r="B97" i="89"/>
  <c r="D97" i="89"/>
  <c r="F97" i="89"/>
  <c r="B98" i="89"/>
  <c r="D98" i="89"/>
  <c r="F98" i="89"/>
  <c r="B99" i="89"/>
  <c r="D99" i="89"/>
  <c r="F99" i="89"/>
  <c r="B100" i="89"/>
  <c r="D100" i="89"/>
  <c r="F100" i="89"/>
  <c r="B101" i="89"/>
  <c r="D101" i="89"/>
  <c r="F101" i="89"/>
  <c r="O3" i="28"/>
  <c r="P3" i="28"/>
  <c r="Q3" i="28"/>
  <c r="R3" i="28"/>
  <c r="S3" i="28"/>
  <c r="T3" i="28"/>
  <c r="U3" i="28"/>
  <c r="V3" i="28"/>
  <c r="W3" i="28"/>
  <c r="X3" i="28"/>
  <c r="Y3" i="28"/>
  <c r="Z3" i="28"/>
  <c r="O4" i="28"/>
  <c r="P4" i="28"/>
  <c r="Q4" i="28"/>
  <c r="R4" i="28"/>
  <c r="S4" i="28"/>
  <c r="T4" i="28"/>
  <c r="U4" i="28"/>
  <c r="V4" i="28"/>
  <c r="W4" i="28"/>
  <c r="X4" i="28"/>
  <c r="Y4" i="28"/>
  <c r="Z4" i="28"/>
  <c r="O5" i="28"/>
  <c r="P5" i="28"/>
  <c r="Q5" i="28"/>
  <c r="R5" i="28"/>
  <c r="S5" i="28"/>
  <c r="T5" i="28"/>
  <c r="U5" i="28"/>
  <c r="V5" i="28"/>
  <c r="W5" i="28"/>
  <c r="X5" i="28"/>
  <c r="Y5" i="28"/>
  <c r="Z5" i="28"/>
  <c r="O6" i="28"/>
  <c r="P6" i="28"/>
  <c r="Q6" i="28"/>
  <c r="R6" i="28"/>
  <c r="S6" i="28"/>
  <c r="T6" i="28"/>
  <c r="U6" i="28"/>
  <c r="V6" i="28"/>
  <c r="W6" i="28"/>
  <c r="X6" i="28"/>
  <c r="Y6" i="28"/>
  <c r="Z6" i="28"/>
  <c r="O7" i="28"/>
  <c r="P7" i="28"/>
  <c r="Q7" i="28"/>
  <c r="R7" i="28"/>
  <c r="S7" i="28"/>
  <c r="T7" i="28"/>
  <c r="U7" i="28"/>
  <c r="V7" i="28"/>
  <c r="W7" i="28"/>
  <c r="X7" i="28"/>
  <c r="Y7" i="28"/>
  <c r="Z7" i="28"/>
  <c r="O8" i="28"/>
  <c r="P8" i="28"/>
  <c r="Q8" i="28"/>
  <c r="R8" i="28"/>
  <c r="S8" i="28"/>
  <c r="T8" i="28"/>
  <c r="U8" i="28"/>
  <c r="V8" i="28"/>
  <c r="W8" i="28"/>
  <c r="X8" i="28"/>
  <c r="Y8" i="28"/>
  <c r="Z8" i="28"/>
  <c r="O9" i="28"/>
  <c r="P9" i="28"/>
  <c r="Q9" i="28"/>
  <c r="R9" i="28"/>
  <c r="S9" i="28"/>
  <c r="T9" i="28"/>
  <c r="U9" i="28"/>
  <c r="V9" i="28"/>
  <c r="W9" i="28"/>
  <c r="X9" i="28"/>
  <c r="Y9" i="28"/>
  <c r="Z9" i="28"/>
  <c r="O10" i="28"/>
  <c r="P10" i="28"/>
  <c r="Q10" i="28"/>
  <c r="R10" i="28"/>
  <c r="S10" i="28"/>
  <c r="T10" i="28"/>
  <c r="U10" i="28"/>
  <c r="V10" i="28"/>
  <c r="W10" i="28"/>
  <c r="X10" i="28"/>
  <c r="Y10" i="28"/>
  <c r="Z10" i="28"/>
  <c r="O11" i="28"/>
  <c r="P11" i="28"/>
  <c r="Q11" i="28"/>
  <c r="R11" i="28"/>
  <c r="S11" i="28"/>
  <c r="T11" i="28"/>
  <c r="U11" i="28"/>
  <c r="V11" i="28"/>
  <c r="W11" i="28"/>
  <c r="X11" i="28"/>
  <c r="Y11" i="28"/>
  <c r="Z11" i="28"/>
  <c r="O12" i="28"/>
  <c r="P12" i="28"/>
  <c r="Q12" i="28"/>
  <c r="R12" i="28"/>
  <c r="S12" i="28"/>
  <c r="T12" i="28"/>
  <c r="U12" i="28"/>
  <c r="V12" i="28"/>
  <c r="W12" i="28"/>
  <c r="X12" i="28"/>
  <c r="Y12" i="28"/>
  <c r="Z12" i="28"/>
  <c r="O13" i="28"/>
  <c r="P13" i="28"/>
  <c r="Q13" i="28"/>
  <c r="R13" i="28"/>
  <c r="S13" i="28"/>
  <c r="T13" i="28"/>
  <c r="U13" i="28"/>
  <c r="V13" i="28"/>
  <c r="W13" i="28"/>
  <c r="X13" i="28"/>
  <c r="Y13" i="28"/>
  <c r="Z13" i="28"/>
  <c r="O14" i="28"/>
  <c r="P14" i="28"/>
  <c r="Q14" i="28"/>
  <c r="R14" i="28"/>
  <c r="S14" i="28"/>
  <c r="T14" i="28"/>
  <c r="U14" i="28"/>
  <c r="V14" i="28"/>
  <c r="W14" i="28"/>
  <c r="X14" i="28"/>
  <c r="Y14" i="28"/>
  <c r="Z14" i="28"/>
  <c r="O15" i="28"/>
  <c r="P15" i="28"/>
  <c r="Q15" i="28"/>
  <c r="R15" i="28"/>
  <c r="S15" i="28"/>
  <c r="T15" i="28"/>
  <c r="U15" i="28"/>
  <c r="V15" i="28"/>
  <c r="W15" i="28"/>
  <c r="X15" i="28"/>
  <c r="Y15" i="28"/>
  <c r="Z15" i="28"/>
  <c r="O16" i="28"/>
  <c r="P16" i="28"/>
  <c r="Q16" i="28"/>
  <c r="R16" i="28"/>
  <c r="S16" i="28"/>
  <c r="T16" i="28"/>
  <c r="U16" i="28"/>
  <c r="V16" i="28"/>
  <c r="W16" i="28"/>
  <c r="X16" i="28"/>
  <c r="Y16" i="28"/>
  <c r="Z16" i="28"/>
  <c r="O17" i="28"/>
  <c r="P17" i="28"/>
  <c r="Q17" i="28"/>
  <c r="R17" i="28"/>
  <c r="S17" i="28"/>
  <c r="T17" i="28"/>
  <c r="U17" i="28"/>
  <c r="V17" i="28"/>
  <c r="W17" i="28"/>
  <c r="X17" i="28"/>
  <c r="Y17" i="28"/>
  <c r="Z17" i="28"/>
  <c r="O18" i="28"/>
  <c r="P18" i="28"/>
  <c r="Q18" i="28"/>
  <c r="R18" i="28"/>
  <c r="S18" i="28"/>
  <c r="T18" i="28"/>
  <c r="U18" i="28"/>
  <c r="V18" i="28"/>
  <c r="W18" i="28"/>
  <c r="X18" i="28"/>
  <c r="Y18" i="28"/>
  <c r="Z18" i="28"/>
  <c r="O19" i="28"/>
  <c r="P19" i="28"/>
  <c r="Q19" i="28"/>
  <c r="R19" i="28"/>
  <c r="S19" i="28"/>
  <c r="T19" i="28"/>
  <c r="U19" i="28"/>
  <c r="V19" i="28"/>
  <c r="W19" i="28"/>
  <c r="X19" i="28"/>
  <c r="Y19" i="28"/>
  <c r="Z19" i="28"/>
  <c r="O20" i="28"/>
  <c r="P20" i="28"/>
  <c r="Q20" i="28"/>
  <c r="R20" i="28"/>
  <c r="S20" i="28"/>
  <c r="T20" i="28"/>
  <c r="U20" i="28"/>
  <c r="V20" i="28"/>
  <c r="W20" i="28"/>
  <c r="X20" i="28"/>
  <c r="Y20" i="28"/>
  <c r="Z20" i="28"/>
  <c r="O21" i="28"/>
  <c r="P21" i="28"/>
  <c r="Q21" i="28"/>
  <c r="R21" i="28"/>
  <c r="S21" i="28"/>
  <c r="T21" i="28"/>
  <c r="U21" i="28"/>
  <c r="V21" i="28"/>
  <c r="W21" i="28"/>
  <c r="X21" i="28"/>
  <c r="Y21" i="28"/>
  <c r="Z21" i="28"/>
  <c r="O22" i="28"/>
  <c r="P22" i="28"/>
  <c r="Q22" i="28"/>
  <c r="R22" i="28"/>
  <c r="S22" i="28"/>
  <c r="T22" i="28"/>
  <c r="U22" i="28"/>
  <c r="V22" i="28"/>
  <c r="W22" i="28"/>
  <c r="X22" i="28"/>
  <c r="Y22" i="28"/>
  <c r="Z22" i="28"/>
  <c r="O23" i="28"/>
  <c r="P23" i="28"/>
  <c r="Q23" i="28"/>
  <c r="R23" i="28"/>
  <c r="S23" i="28"/>
  <c r="T23" i="28"/>
  <c r="U23" i="28"/>
  <c r="V23" i="28"/>
  <c r="W23" i="28"/>
  <c r="X23" i="28"/>
  <c r="Y23" i="28"/>
  <c r="Z23" i="28"/>
  <c r="O24" i="28"/>
  <c r="P24" i="28"/>
  <c r="Q24" i="28"/>
  <c r="R24" i="28"/>
  <c r="S24" i="28"/>
  <c r="T24" i="28"/>
  <c r="U24" i="28"/>
  <c r="V24" i="28"/>
  <c r="W24" i="28"/>
  <c r="X24" i="28"/>
  <c r="Y24" i="28"/>
  <c r="Z24" i="28"/>
  <c r="O25" i="28"/>
  <c r="P25" i="28"/>
  <c r="Q25" i="28"/>
  <c r="R25" i="28"/>
  <c r="S25" i="28"/>
  <c r="T25" i="28"/>
  <c r="U25" i="28"/>
  <c r="V25" i="28"/>
  <c r="W25" i="28"/>
  <c r="X25" i="28"/>
  <c r="Y25" i="28"/>
  <c r="Z25" i="28"/>
  <c r="O26" i="28"/>
  <c r="P26" i="28"/>
  <c r="Q26" i="28"/>
  <c r="R26" i="28"/>
  <c r="S26" i="28"/>
  <c r="T26" i="28"/>
  <c r="U26" i="28"/>
  <c r="V26" i="28"/>
  <c r="W26" i="28"/>
  <c r="X26" i="28"/>
  <c r="Y26" i="28"/>
  <c r="Z26" i="28"/>
  <c r="O27" i="28"/>
  <c r="P27" i="28"/>
  <c r="Q27" i="28"/>
  <c r="R27" i="28"/>
  <c r="S27" i="28"/>
  <c r="T27" i="28"/>
  <c r="U27" i="28"/>
  <c r="V27" i="28"/>
  <c r="W27" i="28"/>
  <c r="X27" i="28"/>
  <c r="Y27" i="28"/>
  <c r="Z27" i="28"/>
  <c r="O28" i="28"/>
  <c r="P28" i="28"/>
  <c r="Q28" i="28"/>
  <c r="R28" i="28"/>
  <c r="S28" i="28"/>
  <c r="T28" i="28"/>
  <c r="U28" i="28"/>
  <c r="V28" i="28"/>
  <c r="W28" i="28"/>
  <c r="X28" i="28"/>
  <c r="Y28" i="28"/>
  <c r="Z28" i="28"/>
  <c r="O29" i="28"/>
  <c r="P29" i="28"/>
  <c r="Q29" i="28"/>
  <c r="R29" i="28"/>
  <c r="S29" i="28"/>
  <c r="T29" i="28"/>
  <c r="U29" i="28"/>
  <c r="V29" i="28"/>
  <c r="W29" i="28"/>
  <c r="X29" i="28"/>
  <c r="Y29" i="28"/>
  <c r="Z29" i="28"/>
  <c r="O30" i="28"/>
  <c r="P30" i="28"/>
  <c r="Q30" i="28"/>
  <c r="R30" i="28"/>
  <c r="S30" i="28"/>
  <c r="T30" i="28"/>
  <c r="U30" i="28"/>
  <c r="V30" i="28"/>
  <c r="W30" i="28"/>
  <c r="X30" i="28"/>
  <c r="Y30" i="28"/>
  <c r="Z30" i="28"/>
  <c r="O31" i="28"/>
  <c r="P31" i="28"/>
  <c r="Q31" i="28"/>
  <c r="R31" i="28"/>
  <c r="S31" i="28"/>
  <c r="T31" i="28"/>
  <c r="U31" i="28"/>
  <c r="V31" i="28"/>
  <c r="W31" i="28"/>
  <c r="X31" i="28"/>
  <c r="Y31" i="28"/>
  <c r="Z31" i="28"/>
  <c r="O32" i="28"/>
  <c r="P32" i="28"/>
  <c r="Q32" i="28"/>
  <c r="R32" i="28"/>
  <c r="S32" i="28"/>
  <c r="T32" i="28"/>
  <c r="U32" i="28"/>
  <c r="V32" i="28"/>
  <c r="W32" i="28"/>
  <c r="X32" i="28"/>
  <c r="Y32" i="28"/>
  <c r="Z32" i="28"/>
  <c r="O33" i="28"/>
  <c r="P33" i="28"/>
  <c r="Q33" i="28"/>
  <c r="R33" i="28"/>
  <c r="S33" i="28"/>
  <c r="T33" i="28"/>
  <c r="U33" i="28"/>
  <c r="V33" i="28"/>
  <c r="W33" i="28"/>
  <c r="X33" i="28"/>
  <c r="Y33" i="28"/>
  <c r="Z33" i="28"/>
  <c r="O34" i="28"/>
  <c r="P34" i="28"/>
  <c r="Q34" i="28"/>
  <c r="R34" i="28"/>
  <c r="S34" i="28"/>
  <c r="T34" i="28"/>
  <c r="U34" i="28"/>
  <c r="V34" i="28"/>
  <c r="W34" i="28"/>
  <c r="X34" i="28"/>
  <c r="Y34" i="28"/>
  <c r="Z34" i="28"/>
  <c r="O35" i="28"/>
  <c r="P35" i="28"/>
  <c r="Q35" i="28"/>
  <c r="R35" i="28"/>
  <c r="S35" i="28"/>
  <c r="T35" i="28"/>
  <c r="U35" i="28"/>
  <c r="V35" i="28"/>
  <c r="W35" i="28"/>
  <c r="X35" i="28"/>
  <c r="Y35" i="28"/>
  <c r="Z35" i="28"/>
  <c r="O36" i="28"/>
  <c r="P36" i="28"/>
  <c r="Q36" i="28"/>
  <c r="R36" i="28"/>
  <c r="S36" i="28"/>
  <c r="T36" i="28"/>
  <c r="U36" i="28"/>
  <c r="V36" i="28"/>
  <c r="W36" i="28"/>
  <c r="X36" i="28"/>
  <c r="Y36" i="28"/>
  <c r="Z36" i="28"/>
  <c r="O37" i="28"/>
  <c r="P37" i="28"/>
  <c r="Q37" i="28"/>
  <c r="R37" i="28"/>
  <c r="S37" i="28"/>
  <c r="T37" i="28"/>
  <c r="U37" i="28"/>
  <c r="V37" i="28"/>
  <c r="W37" i="28"/>
  <c r="X37" i="28"/>
  <c r="Y37" i="28"/>
  <c r="Z37" i="28"/>
  <c r="O38" i="28"/>
  <c r="P38" i="28"/>
  <c r="Q38" i="28"/>
  <c r="R38" i="28"/>
  <c r="S38" i="28"/>
  <c r="T38" i="28"/>
  <c r="U38" i="28"/>
  <c r="V38" i="28"/>
  <c r="W38" i="28"/>
  <c r="X38" i="28"/>
  <c r="Y38" i="28"/>
  <c r="Z38" i="28"/>
  <c r="O39" i="28"/>
  <c r="P39" i="28"/>
  <c r="Q39" i="28"/>
  <c r="R39" i="28"/>
  <c r="S39" i="28"/>
  <c r="T39" i="28"/>
  <c r="U39" i="28"/>
  <c r="V39" i="28"/>
  <c r="W39" i="28"/>
  <c r="X39" i="28"/>
  <c r="Y39" i="28"/>
  <c r="Z39" i="28"/>
  <c r="O40" i="28"/>
  <c r="P40" i="28"/>
  <c r="Q40" i="28"/>
  <c r="R40" i="28"/>
  <c r="S40" i="28"/>
  <c r="T40" i="28"/>
  <c r="U40" i="28"/>
  <c r="V40" i="28"/>
  <c r="W40" i="28"/>
  <c r="X40" i="28"/>
  <c r="Y40" i="28"/>
  <c r="Z40" i="28"/>
  <c r="O41" i="28"/>
  <c r="P41" i="28"/>
  <c r="Q41" i="28"/>
  <c r="R41" i="28"/>
  <c r="S41" i="28"/>
  <c r="T41" i="28"/>
  <c r="U41" i="28"/>
  <c r="V41" i="28"/>
  <c r="W41" i="28"/>
  <c r="X41" i="28"/>
  <c r="Y41" i="28"/>
  <c r="Z41" i="28"/>
  <c r="O42" i="28"/>
  <c r="P42" i="28"/>
  <c r="Q42" i="28"/>
  <c r="R42" i="28"/>
  <c r="S42" i="28"/>
  <c r="T42" i="28"/>
  <c r="U42" i="28"/>
  <c r="V42" i="28"/>
  <c r="W42" i="28"/>
  <c r="X42" i="28"/>
  <c r="Y42" i="28"/>
  <c r="Z42" i="28"/>
  <c r="O43" i="28"/>
  <c r="P43" i="28"/>
  <c r="Q43" i="28"/>
  <c r="R43" i="28"/>
  <c r="S43" i="28"/>
  <c r="T43" i="28"/>
  <c r="U43" i="28"/>
  <c r="V43" i="28"/>
  <c r="W43" i="28"/>
  <c r="X43" i="28"/>
  <c r="Y43" i="28"/>
  <c r="Z43" i="28"/>
  <c r="O44" i="28"/>
  <c r="P44" i="28"/>
  <c r="Q44" i="28"/>
  <c r="R44" i="28"/>
  <c r="S44" i="28"/>
  <c r="T44" i="28"/>
  <c r="U44" i="28"/>
  <c r="V44" i="28"/>
  <c r="W44" i="28"/>
  <c r="X44" i="28"/>
  <c r="Y44" i="28"/>
  <c r="Z44" i="28"/>
  <c r="O45" i="28"/>
  <c r="P45" i="28"/>
  <c r="Q45" i="28"/>
  <c r="R45" i="28"/>
  <c r="S45" i="28"/>
  <c r="T45" i="28"/>
  <c r="U45" i="28"/>
  <c r="V45" i="28"/>
  <c r="W45" i="28"/>
  <c r="X45" i="28"/>
  <c r="Y45" i="28"/>
  <c r="Z45" i="28"/>
  <c r="O46" i="28"/>
  <c r="P46" i="28"/>
  <c r="Q46" i="28"/>
  <c r="R46" i="28"/>
  <c r="S46" i="28"/>
  <c r="T46" i="28"/>
  <c r="U46" i="28"/>
  <c r="V46" i="28"/>
  <c r="W46" i="28"/>
  <c r="X46" i="28"/>
  <c r="Y46" i="28"/>
  <c r="Z46" i="28"/>
  <c r="O47" i="28"/>
  <c r="P47" i="28"/>
  <c r="Q47" i="28"/>
  <c r="R47" i="28"/>
  <c r="S47" i="28"/>
  <c r="T47" i="28"/>
  <c r="U47" i="28"/>
  <c r="V47" i="28"/>
  <c r="W47" i="28"/>
  <c r="X47" i="28"/>
  <c r="Y47" i="28"/>
  <c r="Z47" i="28"/>
  <c r="O48" i="28"/>
  <c r="P48" i="28"/>
  <c r="Q48" i="28"/>
  <c r="R48" i="28"/>
  <c r="S48" i="28"/>
  <c r="T48" i="28"/>
  <c r="U48" i="28"/>
  <c r="V48" i="28"/>
  <c r="W48" i="28"/>
  <c r="X48" i="28"/>
  <c r="Y48" i="28"/>
  <c r="Z48" i="28"/>
  <c r="O49" i="28"/>
  <c r="P49" i="28"/>
  <c r="Q49" i="28"/>
  <c r="R49" i="28"/>
  <c r="S49" i="28"/>
  <c r="T49" i="28"/>
  <c r="U49" i="28"/>
  <c r="V49" i="28"/>
  <c r="W49" i="28"/>
  <c r="X49" i="28"/>
  <c r="Y49" i="28"/>
  <c r="Z49" i="28"/>
  <c r="O50" i="28"/>
  <c r="P50" i="28"/>
  <c r="Q50" i="28"/>
  <c r="R50" i="28"/>
  <c r="S50" i="28"/>
  <c r="T50" i="28"/>
  <c r="U50" i="28"/>
  <c r="V50" i="28"/>
  <c r="W50" i="28"/>
  <c r="X50" i="28"/>
  <c r="Y50" i="28"/>
  <c r="Z50" i="28"/>
  <c r="O51" i="28"/>
  <c r="P51" i="28"/>
  <c r="Q51" i="28"/>
  <c r="R51" i="28"/>
  <c r="S51" i="28"/>
  <c r="T51" i="28"/>
  <c r="U51" i="28"/>
  <c r="V51" i="28"/>
  <c r="W51" i="28"/>
  <c r="X51" i="28"/>
  <c r="Y51" i="28"/>
  <c r="Z51" i="28"/>
  <c r="O52" i="28"/>
  <c r="P52" i="28"/>
  <c r="Q52" i="28"/>
  <c r="R52" i="28"/>
  <c r="S52" i="28"/>
  <c r="T52" i="28"/>
  <c r="U52" i="28"/>
  <c r="V52" i="28"/>
  <c r="W52" i="28"/>
  <c r="X52" i="28"/>
  <c r="Y52" i="28"/>
  <c r="Z52" i="28"/>
  <c r="O53" i="28"/>
  <c r="P53" i="28"/>
  <c r="Q53" i="28"/>
  <c r="R53" i="28"/>
  <c r="S53" i="28"/>
  <c r="T53" i="28"/>
  <c r="U53" i="28"/>
  <c r="V53" i="28"/>
  <c r="W53" i="28"/>
  <c r="X53" i="28"/>
  <c r="Y53" i="28"/>
  <c r="Z53" i="28"/>
  <c r="O54" i="28"/>
  <c r="P54" i="28"/>
  <c r="Q54" i="28"/>
  <c r="R54" i="28"/>
  <c r="S54" i="28"/>
  <c r="T54" i="28"/>
  <c r="U54" i="28"/>
  <c r="V54" i="28"/>
  <c r="W54" i="28"/>
  <c r="X54" i="28"/>
  <c r="Y54" i="28"/>
  <c r="Z54" i="28"/>
  <c r="O55" i="28"/>
  <c r="P55" i="28"/>
  <c r="Q55" i="28"/>
  <c r="R55" i="28"/>
  <c r="S55" i="28"/>
  <c r="T55" i="28"/>
  <c r="U55" i="28"/>
  <c r="V55" i="28"/>
  <c r="W55" i="28"/>
  <c r="X55" i="28"/>
  <c r="Y55" i="28"/>
  <c r="Z55" i="28"/>
  <c r="O56" i="28"/>
  <c r="P56" i="28"/>
  <c r="Q56" i="28"/>
  <c r="R56" i="28"/>
  <c r="S56" i="28"/>
  <c r="T56" i="28"/>
  <c r="U56" i="28"/>
  <c r="V56" i="28"/>
  <c r="W56" i="28"/>
  <c r="X56" i="28"/>
  <c r="Y56" i="28"/>
  <c r="Z56" i="28"/>
  <c r="O57" i="28"/>
  <c r="P57" i="28"/>
  <c r="Q57" i="28"/>
  <c r="R57" i="28"/>
  <c r="S57" i="28"/>
  <c r="T57" i="28"/>
  <c r="U57" i="28"/>
  <c r="V57" i="28"/>
  <c r="W57" i="28"/>
  <c r="X57" i="28"/>
  <c r="Y57" i="28"/>
  <c r="Z57" i="28"/>
  <c r="O58" i="28"/>
  <c r="P58" i="28"/>
  <c r="Q58" i="28"/>
  <c r="R58" i="28"/>
  <c r="S58" i="28"/>
  <c r="T58" i="28"/>
  <c r="U58" i="28"/>
  <c r="V58" i="28"/>
  <c r="W58" i="28"/>
  <c r="X58" i="28"/>
  <c r="Y58" i="28"/>
  <c r="Z58" i="28"/>
  <c r="O59" i="28"/>
  <c r="P59" i="28"/>
  <c r="Q59" i="28"/>
  <c r="R59" i="28"/>
  <c r="S59" i="28"/>
  <c r="T59" i="28"/>
  <c r="U59" i="28"/>
  <c r="V59" i="28"/>
  <c r="W59" i="28"/>
  <c r="X59" i="28"/>
  <c r="Y59" i="28"/>
  <c r="Z59" i="28"/>
  <c r="O60" i="28"/>
  <c r="P60" i="28"/>
  <c r="Q60" i="28"/>
  <c r="R60" i="28"/>
  <c r="S60" i="28"/>
  <c r="T60" i="28"/>
  <c r="U60" i="28"/>
  <c r="V60" i="28"/>
  <c r="W60" i="28"/>
  <c r="X60" i="28"/>
  <c r="Y60" i="28"/>
  <c r="Z60" i="28"/>
  <c r="O61" i="28"/>
  <c r="P61" i="28"/>
  <c r="Q61" i="28"/>
  <c r="R61" i="28"/>
  <c r="S61" i="28"/>
  <c r="T61" i="28"/>
  <c r="U61" i="28"/>
  <c r="V61" i="28"/>
  <c r="W61" i="28"/>
  <c r="X61" i="28"/>
  <c r="Y61" i="28"/>
  <c r="Z61" i="28"/>
  <c r="O62" i="28"/>
  <c r="P62" i="28"/>
  <c r="Q62" i="28"/>
  <c r="R62" i="28"/>
  <c r="S62" i="28"/>
  <c r="T62" i="28"/>
  <c r="U62" i="28"/>
  <c r="V62" i="28"/>
  <c r="W62" i="28"/>
  <c r="X62" i="28"/>
  <c r="Y62" i="28"/>
  <c r="Z62" i="28"/>
  <c r="O63" i="28"/>
  <c r="P63" i="28"/>
  <c r="Q63" i="28"/>
  <c r="R63" i="28"/>
  <c r="S63" i="28"/>
  <c r="T63" i="28"/>
  <c r="U63" i="28"/>
  <c r="V63" i="28"/>
  <c r="W63" i="28"/>
  <c r="X63" i="28"/>
  <c r="Y63" i="28"/>
  <c r="Z63" i="28"/>
  <c r="O64" i="28"/>
  <c r="P64" i="28"/>
  <c r="Q64" i="28"/>
  <c r="R64" i="28"/>
  <c r="S64" i="28"/>
  <c r="T64" i="28"/>
  <c r="U64" i="28"/>
  <c r="V64" i="28"/>
  <c r="W64" i="28"/>
  <c r="X64" i="28"/>
  <c r="Y64" i="28"/>
  <c r="Z64" i="28"/>
  <c r="O65" i="28"/>
  <c r="P65" i="28"/>
  <c r="Q65" i="28"/>
  <c r="R65" i="28"/>
  <c r="S65" i="28"/>
  <c r="T65" i="28"/>
  <c r="U65" i="28"/>
  <c r="V65" i="28"/>
  <c r="W65" i="28"/>
  <c r="X65" i="28"/>
  <c r="Y65" i="28"/>
  <c r="Z65" i="28"/>
  <c r="O66" i="28"/>
  <c r="P66" i="28"/>
  <c r="Q66" i="28"/>
  <c r="R66" i="28"/>
  <c r="S66" i="28"/>
  <c r="T66" i="28"/>
  <c r="U66" i="28"/>
  <c r="V66" i="28"/>
  <c r="W66" i="28"/>
  <c r="X66" i="28"/>
  <c r="Y66" i="28"/>
  <c r="Z66" i="28"/>
  <c r="O67" i="28"/>
  <c r="P67" i="28"/>
  <c r="Q67" i="28"/>
  <c r="R67" i="28"/>
  <c r="S67" i="28"/>
  <c r="T67" i="28"/>
  <c r="U67" i="28"/>
  <c r="V67" i="28"/>
  <c r="W67" i="28"/>
  <c r="X67" i="28"/>
  <c r="Y67" i="28"/>
  <c r="Z67" i="28"/>
  <c r="O68" i="28"/>
  <c r="P68" i="28"/>
  <c r="Q68" i="28"/>
  <c r="R68" i="28"/>
  <c r="S68" i="28"/>
  <c r="T68" i="28"/>
  <c r="U68" i="28"/>
  <c r="V68" i="28"/>
  <c r="W68" i="28"/>
  <c r="X68" i="28"/>
  <c r="Y68" i="28"/>
  <c r="Z68" i="28"/>
  <c r="O69" i="28"/>
  <c r="P69" i="28"/>
  <c r="Q69" i="28"/>
  <c r="R69" i="28"/>
  <c r="S69" i="28"/>
  <c r="T69" i="28"/>
  <c r="U69" i="28"/>
  <c r="V69" i="28"/>
  <c r="W69" i="28"/>
  <c r="X69" i="28"/>
  <c r="Y69" i="28"/>
  <c r="Z69" i="28"/>
  <c r="O70" i="28"/>
  <c r="P70" i="28"/>
  <c r="Q70" i="28"/>
  <c r="R70" i="28"/>
  <c r="S70" i="28"/>
  <c r="T70" i="28"/>
  <c r="U70" i="28"/>
  <c r="V70" i="28"/>
  <c r="W70" i="28"/>
  <c r="X70" i="28"/>
  <c r="Y70" i="28"/>
  <c r="Z70" i="28"/>
  <c r="O71" i="28"/>
  <c r="P71" i="28"/>
  <c r="Q71" i="28"/>
  <c r="R71" i="28"/>
  <c r="S71" i="28"/>
  <c r="T71" i="28"/>
  <c r="U71" i="28"/>
  <c r="V71" i="28"/>
  <c r="W71" i="28"/>
  <c r="X71" i="28"/>
  <c r="Y71" i="28"/>
  <c r="Z71" i="28"/>
  <c r="O72" i="28"/>
  <c r="P72" i="28"/>
  <c r="Q72" i="28"/>
  <c r="R72" i="28"/>
  <c r="S72" i="28"/>
  <c r="T72" i="28"/>
  <c r="U72" i="28"/>
  <c r="V72" i="28"/>
  <c r="W72" i="28"/>
  <c r="X72" i="28"/>
  <c r="Y72" i="28"/>
  <c r="Z72" i="28"/>
  <c r="O73" i="28"/>
  <c r="P73" i="28"/>
  <c r="Q73" i="28"/>
  <c r="R73" i="28"/>
  <c r="S73" i="28"/>
  <c r="T73" i="28"/>
  <c r="U73" i="28"/>
  <c r="V73" i="28"/>
  <c r="W73" i="28"/>
  <c r="X73" i="28"/>
  <c r="Y73" i="28"/>
  <c r="Z73" i="28"/>
  <c r="O74" i="28"/>
  <c r="P74" i="28"/>
  <c r="Q74" i="28"/>
  <c r="R74" i="28"/>
  <c r="S74" i="28"/>
  <c r="T74" i="28"/>
  <c r="U74" i="28"/>
  <c r="V74" i="28"/>
  <c r="W74" i="28"/>
  <c r="X74" i="28"/>
  <c r="Y74" i="28"/>
  <c r="Z74" i="28"/>
  <c r="O75" i="28"/>
  <c r="P75" i="28"/>
  <c r="Q75" i="28"/>
  <c r="R75" i="28"/>
  <c r="S75" i="28"/>
  <c r="T75" i="28"/>
  <c r="U75" i="28"/>
  <c r="V75" i="28"/>
  <c r="W75" i="28"/>
  <c r="X75" i="28"/>
  <c r="Y75" i="28"/>
  <c r="Z75" i="28"/>
  <c r="O76" i="28"/>
  <c r="P76" i="28"/>
  <c r="Q76" i="28"/>
  <c r="R76" i="28"/>
  <c r="S76" i="28"/>
  <c r="T76" i="28"/>
  <c r="U76" i="28"/>
  <c r="V76" i="28"/>
  <c r="W76" i="28"/>
  <c r="X76" i="28"/>
  <c r="Y76" i="28"/>
  <c r="Z76" i="28"/>
  <c r="O77" i="28"/>
  <c r="P77" i="28"/>
  <c r="Q77" i="28"/>
  <c r="R77" i="28"/>
  <c r="S77" i="28"/>
  <c r="T77" i="28"/>
  <c r="U77" i="28"/>
  <c r="V77" i="28"/>
  <c r="W77" i="28"/>
  <c r="X77" i="28"/>
  <c r="Y77" i="28"/>
  <c r="Z77" i="28"/>
  <c r="O78" i="28"/>
  <c r="P78" i="28"/>
  <c r="Q78" i="28"/>
  <c r="R78" i="28"/>
  <c r="S78" i="28"/>
  <c r="T78" i="28"/>
  <c r="U78" i="28"/>
  <c r="V78" i="28"/>
  <c r="W78" i="28"/>
  <c r="X78" i="28"/>
  <c r="Y78" i="28"/>
  <c r="Z78" i="28"/>
  <c r="O79" i="28"/>
  <c r="P79" i="28"/>
  <c r="Q79" i="28"/>
  <c r="R79" i="28"/>
  <c r="S79" i="28"/>
  <c r="T79" i="28"/>
  <c r="U79" i="28"/>
  <c r="V79" i="28"/>
  <c r="W79" i="28"/>
  <c r="X79" i="28"/>
  <c r="Y79" i="28"/>
  <c r="Z79" i="28"/>
  <c r="O80" i="28"/>
  <c r="P80" i="28"/>
  <c r="Q80" i="28"/>
  <c r="R80" i="28"/>
  <c r="S80" i="28"/>
  <c r="T80" i="28"/>
  <c r="U80" i="28"/>
  <c r="V80" i="28"/>
  <c r="W80" i="28"/>
  <c r="X80" i="28"/>
  <c r="Y80" i="28"/>
  <c r="Z80" i="28"/>
  <c r="O81" i="28"/>
  <c r="P81" i="28"/>
  <c r="Q81" i="28"/>
  <c r="R81" i="28"/>
  <c r="S81" i="28"/>
  <c r="T81" i="28"/>
  <c r="U81" i="28"/>
  <c r="V81" i="28"/>
  <c r="W81" i="28"/>
  <c r="X81" i="28"/>
  <c r="Y81" i="28"/>
  <c r="Z81" i="28"/>
  <c r="O82" i="28"/>
  <c r="P82" i="28"/>
  <c r="Q82" i="28"/>
  <c r="R82" i="28"/>
  <c r="S82" i="28"/>
  <c r="T82" i="28"/>
  <c r="U82" i="28"/>
  <c r="V82" i="28"/>
  <c r="W82" i="28"/>
  <c r="X82" i="28"/>
  <c r="Y82" i="28"/>
  <c r="Z82" i="28"/>
  <c r="O83" i="28"/>
  <c r="P83" i="28"/>
  <c r="Q83" i="28"/>
  <c r="R83" i="28"/>
  <c r="S83" i="28"/>
  <c r="T83" i="28"/>
  <c r="U83" i="28"/>
  <c r="V83" i="28"/>
  <c r="W83" i="28"/>
  <c r="X83" i="28"/>
  <c r="Y83" i="28"/>
  <c r="Z83" i="28"/>
  <c r="O84" i="28"/>
  <c r="P84" i="28"/>
  <c r="Q84" i="28"/>
  <c r="R84" i="28"/>
  <c r="S84" i="28"/>
  <c r="T84" i="28"/>
  <c r="U84" i="28"/>
  <c r="V84" i="28"/>
  <c r="W84" i="28"/>
  <c r="X84" i="28"/>
  <c r="Y84" i="28"/>
  <c r="Z84" i="28"/>
  <c r="O85" i="28"/>
  <c r="P85" i="28"/>
  <c r="Q85" i="28"/>
  <c r="R85" i="28"/>
  <c r="S85" i="28"/>
  <c r="T85" i="28"/>
  <c r="U85" i="28"/>
  <c r="V85" i="28"/>
  <c r="W85" i="28"/>
  <c r="X85" i="28"/>
  <c r="Y85" i="28"/>
  <c r="Z85" i="28"/>
  <c r="O86" i="28"/>
  <c r="P86" i="28"/>
  <c r="Q86" i="28"/>
  <c r="R86" i="28"/>
  <c r="S86" i="28"/>
  <c r="T86" i="28"/>
  <c r="U86" i="28"/>
  <c r="V86" i="28"/>
  <c r="W86" i="28"/>
  <c r="X86" i="28"/>
  <c r="Y86" i="28"/>
  <c r="Z86" i="28"/>
  <c r="O87" i="28"/>
  <c r="P87" i="28"/>
  <c r="Q87" i="28"/>
  <c r="R87" i="28"/>
  <c r="S87" i="28"/>
  <c r="T87" i="28"/>
  <c r="U87" i="28"/>
  <c r="V87" i="28"/>
  <c r="W87" i="28"/>
  <c r="X87" i="28"/>
  <c r="Y87" i="28"/>
  <c r="Z87" i="28"/>
  <c r="O88" i="28"/>
  <c r="P88" i="28"/>
  <c r="Q88" i="28"/>
  <c r="R88" i="28"/>
  <c r="S88" i="28"/>
  <c r="T88" i="28"/>
  <c r="U88" i="28"/>
  <c r="V88" i="28"/>
  <c r="W88" i="28"/>
  <c r="X88" i="28"/>
  <c r="Y88" i="28"/>
  <c r="Z88" i="28"/>
  <c r="O89" i="28"/>
  <c r="P89" i="28"/>
  <c r="Q89" i="28"/>
  <c r="R89" i="28"/>
  <c r="S89" i="28"/>
  <c r="T89" i="28"/>
  <c r="U89" i="28"/>
  <c r="V89" i="28"/>
  <c r="W89" i="28"/>
  <c r="X89" i="28"/>
  <c r="Y89" i="28"/>
  <c r="Z89" i="28"/>
  <c r="O90" i="28"/>
  <c r="P90" i="28"/>
  <c r="Q90" i="28"/>
  <c r="R90" i="28"/>
  <c r="S90" i="28"/>
  <c r="T90" i="28"/>
  <c r="U90" i="28"/>
  <c r="V90" i="28"/>
  <c r="W90" i="28"/>
  <c r="X90" i="28"/>
  <c r="Y90" i="28"/>
  <c r="Z90" i="28"/>
  <c r="O91" i="28"/>
  <c r="P91" i="28"/>
  <c r="Q91" i="28"/>
  <c r="R91" i="28"/>
  <c r="S91" i="28"/>
  <c r="T91" i="28"/>
  <c r="U91" i="28"/>
  <c r="V91" i="28"/>
  <c r="W91" i="28"/>
  <c r="X91" i="28"/>
  <c r="Y91" i="28"/>
  <c r="Z91" i="28"/>
  <c r="O92" i="28"/>
  <c r="P92" i="28"/>
  <c r="Q92" i="28"/>
  <c r="R92" i="28"/>
  <c r="S92" i="28"/>
  <c r="T92" i="28"/>
  <c r="U92" i="28"/>
  <c r="V92" i="28"/>
  <c r="W92" i="28"/>
  <c r="X92" i="28"/>
  <c r="Y92" i="28"/>
  <c r="Z92" i="28"/>
  <c r="O93" i="28"/>
  <c r="P93" i="28"/>
  <c r="Q93" i="28"/>
  <c r="R93" i="28"/>
  <c r="S93" i="28"/>
  <c r="T93" i="28"/>
  <c r="U93" i="28"/>
  <c r="V93" i="28"/>
  <c r="W93" i="28"/>
  <c r="X93" i="28"/>
  <c r="Y93" i="28"/>
  <c r="Z93" i="28"/>
  <c r="O94" i="28"/>
  <c r="P94" i="28"/>
  <c r="Q94" i="28"/>
  <c r="R94" i="28"/>
  <c r="S94" i="28"/>
  <c r="T94" i="28"/>
  <c r="U94" i="28"/>
  <c r="V94" i="28"/>
  <c r="W94" i="28"/>
  <c r="X94" i="28"/>
  <c r="Y94" i="28"/>
  <c r="Z94" i="28"/>
  <c r="O95" i="28"/>
  <c r="P95" i="28"/>
  <c r="Q95" i="28"/>
  <c r="R95" i="28"/>
  <c r="S95" i="28"/>
  <c r="T95" i="28"/>
  <c r="U95" i="28"/>
  <c r="V95" i="28"/>
  <c r="W95" i="28"/>
  <c r="X95" i="28"/>
  <c r="Y95" i="28"/>
  <c r="Z95" i="28"/>
  <c r="O96" i="28"/>
  <c r="P96" i="28"/>
  <c r="Q96" i="28"/>
  <c r="R96" i="28"/>
  <c r="S96" i="28"/>
  <c r="T96" i="28"/>
  <c r="U96" i="28"/>
  <c r="V96" i="28"/>
  <c r="W96" i="28"/>
  <c r="X96" i="28"/>
  <c r="Y96" i="28"/>
  <c r="Z96" i="28"/>
  <c r="O97" i="28"/>
  <c r="P97" i="28"/>
  <c r="Q97" i="28"/>
  <c r="R97" i="28"/>
  <c r="S97" i="28"/>
  <c r="T97" i="28"/>
  <c r="U97" i="28"/>
  <c r="V97" i="28"/>
  <c r="W97" i="28"/>
  <c r="X97" i="28"/>
  <c r="Y97" i="28"/>
  <c r="Z97" i="28"/>
  <c r="O98" i="28"/>
  <c r="P98" i="28"/>
  <c r="Q98" i="28"/>
  <c r="R98" i="28"/>
  <c r="S98" i="28"/>
  <c r="T98" i="28"/>
  <c r="U98" i="28"/>
  <c r="V98" i="28"/>
  <c r="W98" i="28"/>
  <c r="X98" i="28"/>
  <c r="Y98" i="28"/>
  <c r="Z98" i="28"/>
  <c r="O99" i="28"/>
  <c r="P99" i="28"/>
  <c r="Q99" i="28"/>
  <c r="R99" i="28"/>
  <c r="S99" i="28"/>
  <c r="T99" i="28"/>
  <c r="U99" i="28"/>
  <c r="V99" i="28"/>
  <c r="W99" i="28"/>
  <c r="X99" i="28"/>
  <c r="Y99" i="28"/>
  <c r="Z99" i="28"/>
  <c r="O100" i="28"/>
  <c r="P100" i="28"/>
  <c r="Q100" i="28"/>
  <c r="R100" i="28"/>
  <c r="S100" i="28"/>
  <c r="T100" i="28"/>
  <c r="U100" i="28"/>
  <c r="V100" i="28"/>
  <c r="W100" i="28"/>
  <c r="X100" i="28"/>
  <c r="Y100" i="28"/>
  <c r="Z100" i="28"/>
  <c r="O101" i="28"/>
  <c r="P101" i="28"/>
  <c r="Q101" i="28"/>
  <c r="R101" i="28"/>
  <c r="S101" i="28"/>
  <c r="T101" i="28"/>
  <c r="U101" i="28"/>
  <c r="V101" i="28"/>
  <c r="W101" i="28"/>
  <c r="X101" i="28"/>
  <c r="Y101" i="28"/>
  <c r="Z101" i="28"/>
  <c r="P2" i="28"/>
  <c r="Q2" i="28"/>
  <c r="R2" i="28"/>
  <c r="S2" i="28"/>
  <c r="T2" i="28"/>
  <c r="U2" i="28"/>
  <c r="V2" i="28"/>
  <c r="W2" i="28"/>
  <c r="X2" i="28"/>
  <c r="Y2" i="28"/>
  <c r="Z2" i="28"/>
  <c r="O2" i="28"/>
  <c r="I2" i="76"/>
  <c r="J2" i="76"/>
  <c r="K2" i="76"/>
  <c r="L2" i="76"/>
  <c r="M2" i="76"/>
  <c r="I3" i="76"/>
  <c r="J3" i="76"/>
  <c r="K3" i="76"/>
  <c r="L3" i="76"/>
  <c r="M3" i="76"/>
  <c r="I4" i="76"/>
  <c r="J4" i="76"/>
  <c r="K4" i="76"/>
  <c r="L4" i="76"/>
  <c r="M4" i="76"/>
  <c r="I5" i="76"/>
  <c r="J5" i="76"/>
  <c r="K5" i="76"/>
  <c r="L5" i="76"/>
  <c r="M5" i="76"/>
  <c r="I6" i="76"/>
  <c r="J6" i="76"/>
  <c r="K6" i="76"/>
  <c r="L6" i="76"/>
  <c r="M6" i="76"/>
  <c r="H4" i="76"/>
  <c r="H5" i="76"/>
  <c r="H6" i="76"/>
  <c r="H3" i="76"/>
  <c r="H2" i="76"/>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K44" i="36"/>
  <c r="L44" i="36"/>
  <c r="K48" i="36"/>
  <c r="L48" i="36"/>
  <c r="K49" i="36"/>
  <c r="L49" i="36"/>
  <c r="B11" i="40" l="1"/>
  <c r="B12" i="40"/>
  <c r="B13" i="40"/>
  <c r="B14" i="40"/>
  <c r="X3" i="7"/>
  <c r="O6" i="7"/>
  <c r="Q6" i="7" s="1"/>
  <c r="M3" i="28" s="1"/>
  <c r="O7" i="7"/>
  <c r="Q7" i="7" s="1"/>
  <c r="M4" i="28" s="1"/>
  <c r="O8" i="7"/>
  <c r="Q8" i="7" s="1"/>
  <c r="M5" i="28" s="1"/>
  <c r="O9" i="7"/>
  <c r="Q9" i="7" s="1"/>
  <c r="M6" i="28" s="1"/>
  <c r="O10" i="7"/>
  <c r="Q10" i="7" s="1"/>
  <c r="M7" i="28" s="1"/>
  <c r="O11" i="7"/>
  <c r="Q11" i="7" s="1"/>
  <c r="M8" i="28" s="1"/>
  <c r="O12" i="7"/>
  <c r="Q12" i="7" s="1"/>
  <c r="M9" i="28" s="1"/>
  <c r="O13" i="7"/>
  <c r="Q13" i="7" s="1"/>
  <c r="M10" i="28" s="1"/>
  <c r="O14" i="7"/>
  <c r="Q14" i="7" s="1"/>
  <c r="M11" i="28" s="1"/>
  <c r="O15" i="7"/>
  <c r="Q15" i="7" s="1"/>
  <c r="M12" i="28" s="1"/>
  <c r="O16" i="7"/>
  <c r="Q16" i="7" s="1"/>
  <c r="M13" i="28" s="1"/>
  <c r="O17" i="7"/>
  <c r="Q17" i="7" s="1"/>
  <c r="M14" i="28" s="1"/>
  <c r="O18" i="7"/>
  <c r="Q18" i="7" s="1"/>
  <c r="M15" i="28" s="1"/>
  <c r="O19" i="7"/>
  <c r="Q19" i="7" s="1"/>
  <c r="M16" i="28" s="1"/>
  <c r="O20" i="7"/>
  <c r="Q20" i="7" s="1"/>
  <c r="M17" i="28" s="1"/>
  <c r="O21" i="7"/>
  <c r="Q21" i="7" s="1"/>
  <c r="M18" i="28" s="1"/>
  <c r="O22" i="7"/>
  <c r="Q22" i="7" s="1"/>
  <c r="M19" i="28" s="1"/>
  <c r="O23" i="7"/>
  <c r="Q23" i="7" s="1"/>
  <c r="M20" i="28" s="1"/>
  <c r="O24" i="7"/>
  <c r="Q24" i="7" s="1"/>
  <c r="M21" i="28" s="1"/>
  <c r="O25" i="7"/>
  <c r="Q25" i="7" s="1"/>
  <c r="M22" i="28" s="1"/>
  <c r="O26" i="7"/>
  <c r="Q26" i="7" s="1"/>
  <c r="M23" i="28" s="1"/>
  <c r="O27" i="7"/>
  <c r="Q27" i="7" s="1"/>
  <c r="M24" i="28" s="1"/>
  <c r="O28" i="7"/>
  <c r="Q28" i="7" s="1"/>
  <c r="M25" i="28" s="1"/>
  <c r="O29" i="7"/>
  <c r="Q29" i="7" s="1"/>
  <c r="M26" i="28" s="1"/>
  <c r="O30" i="7"/>
  <c r="Q30" i="7" s="1"/>
  <c r="M27" i="28" s="1"/>
  <c r="O31" i="7"/>
  <c r="Q31" i="7" s="1"/>
  <c r="M28" i="28" s="1"/>
  <c r="O32" i="7"/>
  <c r="Q32" i="7" s="1"/>
  <c r="M29" i="28" s="1"/>
  <c r="O33" i="7"/>
  <c r="Q33" i="7" s="1"/>
  <c r="M30" i="28" s="1"/>
  <c r="O34" i="7"/>
  <c r="Q34" i="7" s="1"/>
  <c r="M31" i="28" s="1"/>
  <c r="O35" i="7"/>
  <c r="Q35" i="7" s="1"/>
  <c r="M32" i="28" s="1"/>
  <c r="O36" i="7"/>
  <c r="Q36" i="7" s="1"/>
  <c r="M33" i="28" s="1"/>
  <c r="O37" i="7"/>
  <c r="Q37" i="7" s="1"/>
  <c r="M34" i="28" s="1"/>
  <c r="O38" i="7"/>
  <c r="Q38" i="7" s="1"/>
  <c r="M35" i="28" s="1"/>
  <c r="O39" i="7"/>
  <c r="Q39" i="7" s="1"/>
  <c r="M36" i="28" s="1"/>
  <c r="O40" i="7"/>
  <c r="Q40" i="7" s="1"/>
  <c r="M37" i="28" s="1"/>
  <c r="O41" i="7"/>
  <c r="Q41" i="7" s="1"/>
  <c r="M38" i="28" s="1"/>
  <c r="O42" i="7"/>
  <c r="Q42" i="7" s="1"/>
  <c r="M39" i="28" s="1"/>
  <c r="O43" i="7"/>
  <c r="Q43" i="7" s="1"/>
  <c r="M40" i="28" s="1"/>
  <c r="O44" i="7"/>
  <c r="Q44" i="7" s="1"/>
  <c r="M41" i="28" s="1"/>
  <c r="O45" i="7"/>
  <c r="Q45" i="7" s="1"/>
  <c r="M42" i="28" s="1"/>
  <c r="O46" i="7"/>
  <c r="Q46" i="7" s="1"/>
  <c r="M43" i="28" s="1"/>
  <c r="O47" i="7"/>
  <c r="Q47" i="7" s="1"/>
  <c r="M44" i="28" s="1"/>
  <c r="O48" i="7"/>
  <c r="Q48" i="7" s="1"/>
  <c r="M45" i="28" s="1"/>
  <c r="O49" i="7"/>
  <c r="Q49" i="7" s="1"/>
  <c r="M46" i="28" s="1"/>
  <c r="O50" i="7"/>
  <c r="Q50" i="7" s="1"/>
  <c r="M47" i="28" s="1"/>
  <c r="O51" i="7"/>
  <c r="Q51" i="7" s="1"/>
  <c r="M48" i="28" s="1"/>
  <c r="O52" i="7"/>
  <c r="Q52" i="7" s="1"/>
  <c r="M49" i="28" s="1"/>
  <c r="O53" i="7"/>
  <c r="Q53" i="7" s="1"/>
  <c r="M50" i="28" s="1"/>
  <c r="O54" i="7"/>
  <c r="Q54" i="7" s="1"/>
  <c r="M51" i="28" s="1"/>
  <c r="O55" i="7"/>
  <c r="Q55" i="7" s="1"/>
  <c r="M52" i="28" s="1"/>
  <c r="O56" i="7"/>
  <c r="Q56" i="7" s="1"/>
  <c r="M53" i="28" s="1"/>
  <c r="O57" i="7"/>
  <c r="Q57" i="7" s="1"/>
  <c r="M54" i="28" s="1"/>
  <c r="O58" i="7"/>
  <c r="Q58" i="7" s="1"/>
  <c r="M55" i="28" s="1"/>
  <c r="O59" i="7"/>
  <c r="Q59" i="7" s="1"/>
  <c r="M56" i="28" s="1"/>
  <c r="O60" i="7"/>
  <c r="Q60" i="7" s="1"/>
  <c r="M57" i="28" s="1"/>
  <c r="O61" i="7"/>
  <c r="Q61" i="7" s="1"/>
  <c r="M58" i="28" s="1"/>
  <c r="O62" i="7"/>
  <c r="Q62" i="7" s="1"/>
  <c r="M59" i="28" s="1"/>
  <c r="O63" i="7"/>
  <c r="Q63" i="7" s="1"/>
  <c r="M60" i="28" s="1"/>
  <c r="O64" i="7"/>
  <c r="Q64" i="7" s="1"/>
  <c r="M61" i="28" s="1"/>
  <c r="O65" i="7"/>
  <c r="Q65" i="7" s="1"/>
  <c r="M62" i="28" s="1"/>
  <c r="O66" i="7"/>
  <c r="Q66" i="7" s="1"/>
  <c r="M63" i="28" s="1"/>
  <c r="O67" i="7"/>
  <c r="Q67" i="7" s="1"/>
  <c r="M64" i="28" s="1"/>
  <c r="O68" i="7"/>
  <c r="Q68" i="7" s="1"/>
  <c r="M65" i="28" s="1"/>
  <c r="O69" i="7"/>
  <c r="Q69" i="7" s="1"/>
  <c r="M66" i="28" s="1"/>
  <c r="O70" i="7"/>
  <c r="Q70" i="7" s="1"/>
  <c r="M67" i="28" s="1"/>
  <c r="O71" i="7"/>
  <c r="Q71" i="7" s="1"/>
  <c r="M68" i="28" s="1"/>
  <c r="O72" i="7"/>
  <c r="Q72" i="7" s="1"/>
  <c r="M69" i="28" s="1"/>
  <c r="O73" i="7"/>
  <c r="Q73" i="7" s="1"/>
  <c r="M70" i="28" s="1"/>
  <c r="O74" i="7"/>
  <c r="Q74" i="7" s="1"/>
  <c r="M71" i="28" s="1"/>
  <c r="O75" i="7"/>
  <c r="Q75" i="7" s="1"/>
  <c r="M72" i="28" s="1"/>
  <c r="O76" i="7"/>
  <c r="Q76" i="7" s="1"/>
  <c r="M73" i="28" s="1"/>
  <c r="O77" i="7"/>
  <c r="Q77" i="7" s="1"/>
  <c r="M74" i="28" s="1"/>
  <c r="O78" i="7"/>
  <c r="Q78" i="7" s="1"/>
  <c r="M75" i="28" s="1"/>
  <c r="O79" i="7"/>
  <c r="Q79" i="7" s="1"/>
  <c r="M76" i="28" s="1"/>
  <c r="O80" i="7"/>
  <c r="Q80" i="7" s="1"/>
  <c r="M77" i="28" s="1"/>
  <c r="O81" i="7"/>
  <c r="Q81" i="7" s="1"/>
  <c r="M78" i="28" s="1"/>
  <c r="O82" i="7"/>
  <c r="Q82" i="7" s="1"/>
  <c r="M79" i="28" s="1"/>
  <c r="O83" i="7"/>
  <c r="Q83" i="7" s="1"/>
  <c r="M80" i="28" s="1"/>
  <c r="O84" i="7"/>
  <c r="Q84" i="7" s="1"/>
  <c r="M81" i="28" s="1"/>
  <c r="O85" i="7"/>
  <c r="Q85" i="7" s="1"/>
  <c r="M82" i="28" s="1"/>
  <c r="O86" i="7"/>
  <c r="Q86" i="7" s="1"/>
  <c r="M83" i="28" s="1"/>
  <c r="O87" i="7"/>
  <c r="Q87" i="7" s="1"/>
  <c r="M84" i="28" s="1"/>
  <c r="O88" i="7"/>
  <c r="Q88" i="7" s="1"/>
  <c r="M85" i="28" s="1"/>
  <c r="O89" i="7"/>
  <c r="Q89" i="7" s="1"/>
  <c r="M86" i="28" s="1"/>
  <c r="O90" i="7"/>
  <c r="Q90" i="7" s="1"/>
  <c r="M87" i="28" s="1"/>
  <c r="O91" i="7"/>
  <c r="Q91" i="7" s="1"/>
  <c r="M88" i="28" s="1"/>
  <c r="O92" i="7"/>
  <c r="Q92" i="7" s="1"/>
  <c r="M89" i="28" s="1"/>
  <c r="O93" i="7"/>
  <c r="Q93" i="7" s="1"/>
  <c r="M90" i="28" s="1"/>
  <c r="O94" i="7"/>
  <c r="Q94" i="7" s="1"/>
  <c r="M91" i="28" s="1"/>
  <c r="O95" i="7"/>
  <c r="Q95" i="7" s="1"/>
  <c r="M92" i="28" s="1"/>
  <c r="O96" i="7"/>
  <c r="Q96" i="7" s="1"/>
  <c r="M93" i="28" s="1"/>
  <c r="O97" i="7"/>
  <c r="Q97" i="7" s="1"/>
  <c r="M94" i="28" s="1"/>
  <c r="O98" i="7"/>
  <c r="Q98" i="7" s="1"/>
  <c r="M95" i="28" s="1"/>
  <c r="O99" i="7"/>
  <c r="Q99" i="7" s="1"/>
  <c r="M96" i="28" s="1"/>
  <c r="O100" i="7"/>
  <c r="Q100" i="7" s="1"/>
  <c r="M97" i="28" s="1"/>
  <c r="O101" i="7"/>
  <c r="Q101" i="7" s="1"/>
  <c r="M98" i="28" s="1"/>
  <c r="O102" i="7"/>
  <c r="Q102" i="7" s="1"/>
  <c r="M99" i="28" s="1"/>
  <c r="O103" i="7"/>
  <c r="Q103" i="7" s="1"/>
  <c r="M100" i="28" s="1"/>
  <c r="O104" i="7"/>
  <c r="Q104" i="7" s="1"/>
  <c r="M101" i="28" s="1"/>
  <c r="O5" i="7"/>
  <c r="Q5" i="7" s="1"/>
  <c r="M2" i="28" s="1"/>
  <c r="C27" i="87"/>
  <c r="C26" i="87"/>
  <c r="C25" i="87"/>
  <c r="C24" i="87"/>
  <c r="C23" i="87"/>
  <c r="C22" i="87"/>
  <c r="C21" i="87"/>
  <c r="C20" i="87"/>
  <c r="C19" i="87"/>
  <c r="C18" i="87"/>
  <c r="C17" i="87"/>
  <c r="C16" i="87"/>
  <c r="C15" i="87"/>
  <c r="C10" i="87"/>
  <c r="C6" i="87"/>
  <c r="C5" i="87"/>
  <c r="C4" i="87"/>
  <c r="C3" i="87"/>
  <c r="B9" i="85" l="1"/>
  <c r="B98" i="24" s="1"/>
  <c r="B11" i="76"/>
  <c r="B10" i="76"/>
  <c r="J7" i="76" s="1"/>
  <c r="B96" i="24"/>
  <c r="B97" i="24"/>
  <c r="B99" i="24"/>
  <c r="B95" i="24"/>
  <c r="C16" i="24"/>
  <c r="C47" i="24"/>
  <c r="C48" i="24"/>
  <c r="C49" i="24"/>
  <c r="C46" i="24"/>
  <c r="C18" i="24"/>
  <c r="B4" i="84"/>
  <c r="K47" i="36"/>
  <c r="D2" i="15"/>
  <c r="E6" i="7" l="1"/>
  <c r="C17" i="24"/>
  <c r="C2" i="78"/>
  <c r="C3" i="78"/>
  <c r="C4" i="78"/>
  <c r="C5" i="78"/>
  <c r="F39" i="76" s="1"/>
  <c r="C6" i="78"/>
  <c r="C7" i="78"/>
  <c r="C8" i="78"/>
  <c r="C9" i="78"/>
  <c r="C10" i="78"/>
  <c r="C11" i="78"/>
  <c r="C12" i="78"/>
  <c r="C13" i="78"/>
  <c r="C14" i="78"/>
  <c r="C15" i="78"/>
  <c r="C16" i="78"/>
  <c r="C17" i="78"/>
  <c r="C18" i="78"/>
  <c r="C19" i="78"/>
  <c r="C20" i="78"/>
  <c r="C21" i="78"/>
  <c r="C22" i="78"/>
  <c r="C23" i="78"/>
  <c r="C24" i="78"/>
  <c r="C25" i="78"/>
  <c r="C26" i="78"/>
  <c r="C27" i="78"/>
  <c r="C28" i="78"/>
  <c r="C29" i="78"/>
  <c r="C30" i="78"/>
  <c r="C31" i="78"/>
  <c r="C32" i="78"/>
  <c r="C33" i="78"/>
  <c r="B19" i="41" s="1"/>
  <c r="C34" i="78"/>
  <c r="C35" i="78"/>
  <c r="C36" i="78"/>
  <c r="B7" i="86" s="1"/>
  <c r="A8" i="54"/>
  <c r="A9" i="54"/>
  <c r="B6" i="76"/>
  <c r="B5" i="76"/>
  <c r="A11" i="78"/>
  <c r="A10" i="78" s="1"/>
  <c r="A9" i="78" s="1"/>
  <c r="A8" i="78" s="1"/>
  <c r="A7" i="78" s="1"/>
  <c r="A6" i="78" s="1"/>
  <c r="A5" i="78" s="1"/>
  <c r="A4" i="78" s="1"/>
  <c r="A3" i="78" s="1"/>
  <c r="A2" i="78" s="1"/>
  <c r="D25" i="9"/>
  <c r="F5" i="9"/>
  <c r="B17" i="54"/>
  <c r="A103" i="24"/>
  <c r="A104" i="24"/>
  <c r="A106" i="24"/>
  <c r="A108" i="24"/>
  <c r="A102" i="24"/>
  <c r="A7" i="80"/>
  <c r="A34" i="25"/>
  <c r="A10" i="42"/>
  <c r="A5" i="69"/>
  <c r="A6" i="69"/>
  <c r="A19" i="41"/>
  <c r="B8" i="54" l="1"/>
  <c r="B3" i="54" s="1"/>
  <c r="B5" i="90" s="1"/>
  <c r="B6" i="90" s="1"/>
  <c r="B7" i="80"/>
  <c r="B3" i="80" s="1"/>
  <c r="C75" i="24" s="1"/>
  <c r="B10" i="42"/>
  <c r="B3" i="42" s="1"/>
  <c r="B34" i="25"/>
  <c r="D17" i="25" s="1"/>
  <c r="B9" i="54"/>
  <c r="B4" i="54" s="1"/>
  <c r="G39" i="76"/>
  <c r="H39" i="76"/>
  <c r="I39" i="76"/>
  <c r="M39" i="76"/>
  <c r="J39" i="76"/>
  <c r="L39" i="76"/>
  <c r="B39" i="76"/>
  <c r="K39" i="76"/>
  <c r="D39" i="76"/>
  <c r="E39" i="76"/>
  <c r="B7" i="90"/>
  <c r="B8" i="90" s="1"/>
  <c r="AB80" i="89" s="1"/>
  <c r="B3" i="86"/>
  <c r="B9" i="76" s="1"/>
  <c r="C39" i="76"/>
  <c r="B5" i="41"/>
  <c r="B15" i="41"/>
  <c r="D14" i="40" s="1"/>
  <c r="F14" i="40" s="1"/>
  <c r="B12" i="41"/>
  <c r="D11" i="40" s="1"/>
  <c r="F11" i="40" s="1"/>
  <c r="B13" i="41"/>
  <c r="D12" i="40" s="1"/>
  <c r="F12" i="40" s="1"/>
  <c r="B14" i="41"/>
  <c r="D13" i="40" s="1"/>
  <c r="F13" i="40" s="1"/>
  <c r="D5" i="25"/>
  <c r="C21" i="25"/>
  <c r="C18" i="25"/>
  <c r="C17" i="25"/>
  <c r="D22" i="25"/>
  <c r="C5" i="25"/>
  <c r="D7" i="25"/>
  <c r="D28" i="25"/>
  <c r="C69" i="24" s="1"/>
  <c r="D27" i="25"/>
  <c r="C68" i="24" s="1"/>
  <c r="D3" i="25"/>
  <c r="D18" i="25"/>
  <c r="C9" i="25"/>
  <c r="C12" i="25"/>
  <c r="B4" i="41"/>
  <c r="B3" i="41"/>
  <c r="B11" i="41"/>
  <c r="B10" i="41"/>
  <c r="B9" i="41"/>
  <c r="B8" i="41"/>
  <c r="B7" i="41"/>
  <c r="B6" i="41"/>
  <c r="C7" i="25" l="1"/>
  <c r="D4" i="25"/>
  <c r="D8" i="25"/>
  <c r="C29" i="25"/>
  <c r="C8" i="25"/>
  <c r="D26" i="25"/>
  <c r="C13" i="25"/>
  <c r="D12" i="25"/>
  <c r="C19" i="25"/>
  <c r="C14" i="25"/>
  <c r="C20" i="25"/>
  <c r="C24" i="25"/>
  <c r="D20" i="25"/>
  <c r="D6" i="25"/>
  <c r="C4" i="25"/>
  <c r="C15" i="25"/>
  <c r="D29" i="25"/>
  <c r="D10" i="25"/>
  <c r="D30" i="25"/>
  <c r="C25" i="25"/>
  <c r="C30" i="25"/>
  <c r="C26" i="25"/>
  <c r="D9" i="25"/>
  <c r="D14" i="25"/>
  <c r="C6" i="25"/>
  <c r="C27" i="25"/>
  <c r="C60" i="24" s="1"/>
  <c r="C10" i="25"/>
  <c r="D19" i="25"/>
  <c r="C3" i="25"/>
  <c r="C23" i="25"/>
  <c r="C28" i="25"/>
  <c r="C61" i="24" s="1"/>
  <c r="D23" i="25"/>
  <c r="C11" i="25"/>
  <c r="D13" i="25"/>
  <c r="D24" i="25"/>
  <c r="D21" i="25"/>
  <c r="D25" i="25"/>
  <c r="C16" i="25"/>
  <c r="C22" i="25"/>
  <c r="D15" i="25"/>
  <c r="D11" i="25"/>
  <c r="D16" i="25"/>
  <c r="AA36" i="89"/>
  <c r="AE75" i="89"/>
  <c r="AL100" i="89"/>
  <c r="AH89" i="89"/>
  <c r="AJ14" i="89"/>
  <c r="AF36" i="89"/>
  <c r="AB64" i="89"/>
  <c r="AH40" i="89"/>
  <c r="AK69" i="89"/>
  <c r="AI73" i="89"/>
  <c r="AE26" i="89"/>
  <c r="AD66" i="89"/>
  <c r="AI35" i="89"/>
  <c r="AL81" i="89"/>
  <c r="AL33" i="89"/>
  <c r="AC63" i="89"/>
  <c r="AB43" i="89"/>
  <c r="AE91" i="89"/>
  <c r="AK61" i="89"/>
  <c r="AD91" i="89"/>
  <c r="AJ75" i="89"/>
  <c r="AD98" i="89"/>
  <c r="AK24" i="89"/>
  <c r="AI34" i="89"/>
  <c r="AE11" i="89"/>
  <c r="AG22" i="89"/>
  <c r="AD41" i="89"/>
  <c r="AA16" i="89"/>
  <c r="AG67" i="89"/>
  <c r="AL83" i="89"/>
  <c r="AC38" i="89"/>
  <c r="AC60" i="89"/>
  <c r="AE32" i="89"/>
  <c r="AG49" i="89"/>
  <c r="AA51" i="89"/>
  <c r="AA28" i="89"/>
  <c r="AJ70" i="89"/>
  <c r="AJ59" i="89"/>
  <c r="AJ73" i="89"/>
  <c r="AD45" i="89"/>
  <c r="AK32" i="89"/>
  <c r="AF49" i="89"/>
  <c r="AJ97" i="89"/>
  <c r="AG71" i="89"/>
  <c r="AK37" i="89"/>
  <c r="AK100" i="89"/>
  <c r="AB40" i="89"/>
  <c r="AH30" i="89"/>
  <c r="AA33" i="89"/>
  <c r="AF38" i="89"/>
  <c r="AG60" i="89"/>
  <c r="AI84" i="89"/>
  <c r="AK13" i="89"/>
  <c r="AH6" i="89"/>
  <c r="AB49" i="89"/>
  <c r="AB25" i="89"/>
  <c r="AC54" i="89"/>
  <c r="AE97" i="89"/>
  <c r="AK79" i="89"/>
  <c r="AF43" i="89"/>
  <c r="AK31" i="89"/>
  <c r="AD32" i="89"/>
  <c r="AH10" i="89"/>
  <c r="AF76" i="89"/>
  <c r="AK28" i="89"/>
  <c r="AJ49" i="89"/>
  <c r="AA84" i="89"/>
  <c r="AJ52" i="89"/>
  <c r="AG96" i="89"/>
  <c r="AL37" i="89"/>
  <c r="AL58" i="89"/>
  <c r="AI43" i="89"/>
  <c r="AC100" i="89"/>
  <c r="AF98" i="89"/>
  <c r="AI32" i="89"/>
  <c r="AK67" i="89"/>
  <c r="AB21" i="89"/>
  <c r="AH26" i="89"/>
  <c r="AK53" i="89"/>
  <c r="AE18" i="89"/>
  <c r="AH85" i="89"/>
  <c r="AK84" i="89"/>
  <c r="AA41" i="89"/>
  <c r="AG63" i="89"/>
  <c r="AE82" i="89"/>
  <c r="AD67" i="89"/>
  <c r="AF67" i="89"/>
  <c r="AG27" i="89"/>
  <c r="AE31" i="89"/>
  <c r="AB95" i="89"/>
  <c r="AJ65" i="89"/>
  <c r="AH9" i="89"/>
  <c r="AF95" i="89"/>
  <c r="AL20" i="89"/>
  <c r="AH100" i="89"/>
  <c r="AB83" i="89"/>
  <c r="AD36" i="89"/>
  <c r="AC86" i="89"/>
  <c r="AG42" i="89"/>
  <c r="AJ53" i="89"/>
  <c r="AB46" i="89"/>
  <c r="AI94" i="89"/>
  <c r="AE57" i="89"/>
  <c r="AL4" i="89"/>
  <c r="AG37" i="89"/>
  <c r="AJ76" i="89"/>
  <c r="AB44" i="89"/>
  <c r="AJ74" i="89"/>
  <c r="AH36" i="89"/>
  <c r="AH96" i="89"/>
  <c r="AA30" i="89"/>
  <c r="AG6" i="89"/>
  <c r="AF57" i="89"/>
  <c r="AH41" i="89"/>
  <c r="AJ16" i="89"/>
  <c r="AL21" i="89"/>
  <c r="AB100" i="89"/>
  <c r="AF74" i="89"/>
  <c r="AG52" i="89"/>
  <c r="AF101" i="89"/>
  <c r="AB93" i="89"/>
  <c r="AC6" i="89"/>
  <c r="AF19" i="89"/>
  <c r="AJ63" i="89"/>
  <c r="AK35" i="89"/>
  <c r="AB48" i="89"/>
  <c r="AD51" i="89"/>
  <c r="AH14" i="89"/>
  <c r="AG58" i="89"/>
  <c r="AL24" i="89"/>
  <c r="AE4" i="89"/>
  <c r="AF87" i="89"/>
  <c r="AE43" i="89"/>
  <c r="AK92" i="89"/>
  <c r="AF29" i="89"/>
  <c r="AD44" i="89"/>
  <c r="AE51" i="89"/>
  <c r="AF4" i="89"/>
  <c r="AE20" i="89"/>
  <c r="AD90" i="89"/>
  <c r="AA100" i="89"/>
  <c r="AJ50" i="89"/>
  <c r="AJ88" i="89"/>
  <c r="AC21" i="89"/>
  <c r="AB69" i="89"/>
  <c r="AF81" i="89"/>
  <c r="AA57" i="89"/>
  <c r="AB5" i="89"/>
  <c r="AE84" i="89"/>
  <c r="AH17" i="89"/>
  <c r="AH45" i="89"/>
  <c r="AA31" i="89"/>
  <c r="AD84" i="89"/>
  <c r="AH75" i="89"/>
  <c r="AE55" i="89"/>
  <c r="AD71" i="89"/>
  <c r="AE63" i="89"/>
  <c r="AK49" i="89"/>
  <c r="AK41" i="89"/>
  <c r="AC13" i="89"/>
  <c r="AL59" i="89"/>
  <c r="AA14" i="89"/>
  <c r="AD27" i="89"/>
  <c r="AB101" i="89"/>
  <c r="AK94" i="89"/>
  <c r="AJ60" i="89"/>
  <c r="AL7" i="89"/>
  <c r="AA76" i="89"/>
  <c r="AG25" i="89"/>
  <c r="AE24" i="89"/>
  <c r="AG97" i="89"/>
  <c r="AF14" i="89"/>
  <c r="AG32" i="89"/>
  <c r="AK9" i="89"/>
  <c r="AE45" i="89"/>
  <c r="AL32" i="89"/>
  <c r="AK12" i="89"/>
  <c r="AG83" i="89"/>
  <c r="AD59" i="89"/>
  <c r="AI11" i="89"/>
  <c r="AK39" i="89"/>
  <c r="AD37" i="89"/>
  <c r="AG101" i="89"/>
  <c r="AF10" i="89"/>
  <c r="AA29" i="89"/>
  <c r="AL82" i="89"/>
  <c r="AA66" i="89"/>
  <c r="AJ40" i="89"/>
  <c r="AH69" i="89"/>
  <c r="AD52" i="89"/>
  <c r="AD62" i="89"/>
  <c r="AL46" i="89"/>
  <c r="AA7" i="89"/>
  <c r="AD80" i="89"/>
  <c r="AJ17" i="89"/>
  <c r="AF69" i="89"/>
  <c r="AI58" i="89"/>
  <c r="AB17" i="89"/>
  <c r="AA92" i="89"/>
  <c r="AL69" i="89"/>
  <c r="AE68" i="89"/>
  <c r="AH4" i="89"/>
  <c r="AH81" i="89"/>
  <c r="AF34" i="89"/>
  <c r="AC22" i="89"/>
  <c r="AH72" i="89"/>
  <c r="AI79" i="89"/>
  <c r="AA77" i="89"/>
  <c r="AI45" i="89"/>
  <c r="AK43" i="89"/>
  <c r="AG48" i="89"/>
  <c r="AD48" i="89"/>
  <c r="AE76" i="89"/>
  <c r="AJ62" i="89"/>
  <c r="AC40" i="89"/>
  <c r="AD14" i="89"/>
  <c r="AL80" i="89"/>
  <c r="AL87" i="89"/>
  <c r="AE41" i="89"/>
  <c r="AL25" i="89"/>
  <c r="AI6" i="89"/>
  <c r="AJ35" i="89"/>
  <c r="AD47" i="89"/>
  <c r="AD30" i="89"/>
  <c r="AA52" i="89"/>
  <c r="AD8" i="89"/>
  <c r="AB18" i="89"/>
  <c r="AH58" i="89"/>
  <c r="AJ34" i="89"/>
  <c r="AF33" i="89"/>
  <c r="AG86" i="89"/>
  <c r="AI47" i="89"/>
  <c r="AL89" i="89"/>
  <c r="AD65" i="89"/>
  <c r="AK40" i="89"/>
  <c r="AK26" i="89"/>
  <c r="AI31" i="89"/>
  <c r="AA34" i="89"/>
  <c r="AL90" i="89"/>
  <c r="AG45" i="89"/>
  <c r="AL29" i="89"/>
  <c r="AK51" i="89"/>
  <c r="AE88" i="89"/>
  <c r="AA56" i="89"/>
  <c r="AL39" i="89"/>
  <c r="AK63" i="89"/>
  <c r="AB96" i="89"/>
  <c r="AK93" i="89"/>
  <c r="AJ95" i="89"/>
  <c r="AA79" i="89"/>
  <c r="AI75" i="89"/>
  <c r="AF28" i="89"/>
  <c r="AL88" i="89"/>
  <c r="AI37" i="89"/>
  <c r="AE50" i="89"/>
  <c r="AL98" i="89"/>
  <c r="AG75" i="89"/>
  <c r="AI7" i="89"/>
  <c r="AI19" i="89"/>
  <c r="AD63" i="89"/>
  <c r="AC80" i="89"/>
  <c r="AG28" i="89"/>
  <c r="AC32" i="89"/>
  <c r="AD10" i="89"/>
  <c r="AA82" i="89"/>
  <c r="AJ41" i="89"/>
  <c r="AJ71" i="89"/>
  <c r="AL26" i="89"/>
  <c r="AF79" i="89"/>
  <c r="AG18" i="89"/>
  <c r="AJ101" i="89"/>
  <c r="AB38" i="89"/>
  <c r="AK7" i="89"/>
  <c r="AC74" i="89"/>
  <c r="AF83" i="89"/>
  <c r="AC77" i="89"/>
  <c r="AC84" i="89"/>
  <c r="AC45" i="89"/>
  <c r="AH53" i="89"/>
  <c r="AB57" i="89"/>
  <c r="AA9" i="89"/>
  <c r="AJ58" i="89"/>
  <c r="AB85" i="89"/>
  <c r="AE79" i="89"/>
  <c r="AK57" i="89"/>
  <c r="AC52" i="89"/>
  <c r="AJ29" i="89"/>
  <c r="AC64" i="89"/>
  <c r="AA91" i="89"/>
  <c r="AG88" i="89"/>
  <c r="AJ57" i="89"/>
  <c r="AH87" i="89"/>
  <c r="AK91" i="89"/>
  <c r="AH42" i="89"/>
  <c r="AA39" i="89"/>
  <c r="AB37" i="89"/>
  <c r="AD29" i="89"/>
  <c r="AD35" i="89"/>
  <c r="AA2" i="89"/>
  <c r="AK46" i="89"/>
  <c r="AI68" i="89"/>
  <c r="AF92" i="89"/>
  <c r="AK72" i="89"/>
  <c r="AA8" i="89"/>
  <c r="AJ15" i="89"/>
  <c r="AB22" i="89"/>
  <c r="AE37" i="89"/>
  <c r="AC73" i="89"/>
  <c r="AA48" i="89"/>
  <c r="AB26" i="89"/>
  <c r="AD100" i="89"/>
  <c r="AJ54" i="89"/>
  <c r="AH98" i="89"/>
  <c r="AF100" i="89"/>
  <c r="AA4" i="89"/>
  <c r="AG35" i="89"/>
  <c r="AB7" i="89"/>
  <c r="AH97" i="89"/>
  <c r="AL96" i="89"/>
  <c r="AD24" i="89"/>
  <c r="AL93" i="89"/>
  <c r="AJ11" i="89"/>
  <c r="AD93" i="89"/>
  <c r="AA5" i="89"/>
  <c r="AA24" i="89"/>
  <c r="AI13" i="89"/>
  <c r="AB62" i="89"/>
  <c r="AL76" i="89"/>
  <c r="AJ28" i="89"/>
  <c r="AD75" i="89"/>
  <c r="AH28" i="89"/>
  <c r="AL47" i="89"/>
  <c r="AG64" i="89"/>
  <c r="AA94" i="89"/>
  <c r="AE67" i="89"/>
  <c r="AA61" i="89"/>
  <c r="AG100" i="89"/>
  <c r="AL34" i="89"/>
  <c r="AA3" i="89"/>
  <c r="AG5" i="89"/>
  <c r="AF91" i="89"/>
  <c r="AF97" i="89"/>
  <c r="AD26" i="89"/>
  <c r="AB84" i="89"/>
  <c r="AL22" i="89"/>
  <c r="AL11" i="89"/>
  <c r="AA59" i="89"/>
  <c r="AH13" i="89"/>
  <c r="AE83" i="89"/>
  <c r="AI74" i="89"/>
  <c r="AG47" i="89"/>
  <c r="AI81" i="89"/>
  <c r="AK55" i="89"/>
  <c r="AI39" i="89"/>
  <c r="AE74" i="89"/>
  <c r="AB16" i="89"/>
  <c r="AB8" i="89"/>
  <c r="AA81" i="89"/>
  <c r="AF27" i="89"/>
  <c r="AK70" i="89"/>
  <c r="AD79" i="89"/>
  <c r="AG54" i="89"/>
  <c r="AA99" i="89"/>
  <c r="AL36" i="89"/>
  <c r="AB81" i="89"/>
  <c r="AL75" i="89"/>
  <c r="AC48" i="89"/>
  <c r="AK33" i="89"/>
  <c r="AH33" i="89"/>
  <c r="AC30" i="89"/>
  <c r="AD15" i="89"/>
  <c r="AD94" i="89"/>
  <c r="AH32" i="89"/>
  <c r="AF6" i="89"/>
  <c r="AD88" i="89"/>
  <c r="AB67" i="89"/>
  <c r="AB15" i="89"/>
  <c r="AH35" i="89"/>
  <c r="AB53" i="89"/>
  <c r="AC56" i="89"/>
  <c r="AL57" i="89"/>
  <c r="AB13" i="89"/>
  <c r="AI87" i="89"/>
  <c r="AJ55" i="89"/>
  <c r="AI59" i="89"/>
  <c r="AA70" i="89"/>
  <c r="AL6" i="89"/>
  <c r="AF54" i="89"/>
  <c r="AG7" i="89"/>
  <c r="AL12" i="89"/>
  <c r="AK99" i="89"/>
  <c r="AB63" i="89"/>
  <c r="AD55" i="89"/>
  <c r="AD87" i="89"/>
  <c r="AB29" i="89"/>
  <c r="AD40" i="89"/>
  <c r="AB28" i="89"/>
  <c r="AC31" i="89"/>
  <c r="AB36" i="89"/>
  <c r="AI100" i="89"/>
  <c r="AE59" i="89"/>
  <c r="AL101" i="89"/>
  <c r="AG9" i="89"/>
  <c r="AC49" i="89"/>
  <c r="AF88" i="89"/>
  <c r="AB2" i="89"/>
  <c r="AL84" i="89"/>
  <c r="AK50" i="89"/>
  <c r="AK82" i="89"/>
  <c r="AA101" i="89"/>
  <c r="AE78" i="89"/>
  <c r="AI65" i="89"/>
  <c r="AB14" i="89"/>
  <c r="AC101" i="89"/>
  <c r="AL65" i="89"/>
  <c r="AC70" i="89"/>
  <c r="AH20" i="89"/>
  <c r="AC72" i="89"/>
  <c r="AC34" i="89"/>
  <c r="AE22" i="89"/>
  <c r="AF21" i="89"/>
  <c r="AF55" i="89"/>
  <c r="AK52" i="89"/>
  <c r="AK10" i="89"/>
  <c r="AC76" i="89"/>
  <c r="AA10" i="89"/>
  <c r="AL17" i="89"/>
  <c r="AG72" i="89"/>
  <c r="AD86" i="89"/>
  <c r="AB56" i="89"/>
  <c r="AE33" i="89"/>
  <c r="AA49" i="89"/>
  <c r="AL15" i="89"/>
  <c r="AL10" i="89"/>
  <c r="AD77" i="89"/>
  <c r="AD11" i="89"/>
  <c r="AH65" i="89"/>
  <c r="AA43" i="89"/>
  <c r="AJ42" i="89"/>
  <c r="AE93" i="89"/>
  <c r="AL53" i="89"/>
  <c r="AI42" i="89"/>
  <c r="AD50" i="89"/>
  <c r="AC37" i="89"/>
  <c r="AL68" i="89"/>
  <c r="AJ44" i="89"/>
  <c r="AF7" i="89"/>
  <c r="AH18" i="89"/>
  <c r="AJ36" i="89"/>
  <c r="AL62" i="89"/>
  <c r="AG56" i="89"/>
  <c r="AC81" i="89"/>
  <c r="AC23" i="89"/>
  <c r="AD12" i="89"/>
  <c r="AB23" i="89"/>
  <c r="AI24" i="89"/>
  <c r="AF63" i="89"/>
  <c r="AE8" i="89"/>
  <c r="AI15" i="89"/>
  <c r="AA83" i="89"/>
  <c r="AG65" i="89"/>
  <c r="AK21" i="89"/>
  <c r="AC88" i="89"/>
  <c r="AA74" i="89"/>
  <c r="AB61" i="89"/>
  <c r="AG29" i="89"/>
  <c r="AI9" i="89"/>
  <c r="AL71" i="89"/>
  <c r="AA69" i="89"/>
  <c r="AL52" i="89"/>
  <c r="AA22" i="89"/>
  <c r="AD81" i="89"/>
  <c r="AG53" i="89"/>
  <c r="AA47" i="89"/>
  <c r="AD33" i="89"/>
  <c r="AE13" i="89"/>
  <c r="AE30" i="89"/>
  <c r="AI22" i="89"/>
  <c r="AB9" i="89"/>
  <c r="AG62" i="89"/>
  <c r="AC87" i="89"/>
  <c r="AI57" i="89"/>
  <c r="AK34" i="89"/>
  <c r="AH91" i="89"/>
  <c r="AF73" i="89"/>
  <c r="AL64" i="89"/>
  <c r="AA12" i="89"/>
  <c r="AB66" i="89"/>
  <c r="AG13" i="89"/>
  <c r="AH52" i="89"/>
  <c r="AI49" i="89"/>
  <c r="AL48" i="89"/>
  <c r="AF60" i="89"/>
  <c r="AE80" i="89"/>
  <c r="AB87" i="89"/>
  <c r="AF12" i="89"/>
  <c r="AA15" i="89"/>
  <c r="AH79" i="89"/>
  <c r="AI53" i="89"/>
  <c r="AH62" i="89"/>
  <c r="AH94" i="89"/>
  <c r="AC68" i="89"/>
  <c r="AJ92" i="89"/>
  <c r="AE66" i="89"/>
  <c r="AH38" i="89"/>
  <c r="AH84" i="89"/>
  <c r="AG34" i="89"/>
  <c r="AC46" i="89"/>
  <c r="AB52" i="89"/>
  <c r="AB31" i="89"/>
  <c r="AJ61" i="89"/>
  <c r="AF47" i="89"/>
  <c r="AL70" i="89"/>
  <c r="AJ94" i="89"/>
  <c r="AK85" i="89"/>
  <c r="AC12" i="89"/>
  <c r="AD20" i="89"/>
  <c r="AL14" i="89"/>
  <c r="AI30" i="89"/>
  <c r="AG81" i="89"/>
  <c r="AK42" i="89"/>
  <c r="AC65" i="89"/>
  <c r="AF75" i="89"/>
  <c r="AD73" i="89"/>
  <c r="AJ72" i="89"/>
  <c r="AH37" i="89"/>
  <c r="AE35" i="89"/>
  <c r="AI71" i="89"/>
  <c r="AJ45" i="89"/>
  <c r="AC7" i="89"/>
  <c r="AK60" i="89"/>
  <c r="AJ68" i="89"/>
  <c r="AA78" i="89"/>
  <c r="AA11" i="89"/>
  <c r="AD17" i="89"/>
  <c r="AD61" i="89"/>
  <c r="AE100" i="89"/>
  <c r="AH67" i="89"/>
  <c r="AF30" i="89"/>
  <c r="AD69" i="89"/>
  <c r="AK3" i="89"/>
  <c r="AC18" i="89"/>
  <c r="AA21" i="89"/>
  <c r="AF66" i="89"/>
  <c r="AK62" i="89"/>
  <c r="AA72" i="89"/>
  <c r="AH47" i="89"/>
  <c r="AI77" i="89"/>
  <c r="AK30" i="89"/>
  <c r="AC24" i="89"/>
  <c r="AH57" i="89"/>
  <c r="AD85" i="89"/>
  <c r="AL41" i="89"/>
  <c r="AA86" i="89"/>
  <c r="AJ80" i="89"/>
  <c r="AJ66" i="89"/>
  <c r="AI96" i="89"/>
  <c r="AK77" i="89"/>
  <c r="AI21" i="89"/>
  <c r="AD76" i="89"/>
  <c r="AK6" i="89"/>
  <c r="AB35" i="89"/>
  <c r="AL35" i="89"/>
  <c r="AA60" i="89"/>
  <c r="AA42" i="89"/>
  <c r="AI41" i="89"/>
  <c r="AH88" i="89"/>
  <c r="AI36" i="89"/>
  <c r="AA45" i="89"/>
  <c r="AJ20" i="89"/>
  <c r="AE65" i="89"/>
  <c r="AH50" i="89"/>
  <c r="AK27" i="89"/>
  <c r="AF77" i="89"/>
  <c r="AD42" i="89"/>
  <c r="AK36" i="89"/>
  <c r="AF40" i="89"/>
  <c r="AA35" i="89"/>
  <c r="AK15" i="89"/>
  <c r="AG95" i="89"/>
  <c r="AE71" i="89"/>
  <c r="AF96" i="89"/>
  <c r="AC66" i="89"/>
  <c r="AI72" i="89"/>
  <c r="AE99" i="89"/>
  <c r="AF93" i="89"/>
  <c r="AI28" i="89"/>
  <c r="AI26" i="89"/>
  <c r="AL40" i="89"/>
  <c r="AF84" i="89"/>
  <c r="AB27" i="89"/>
  <c r="AB6" i="89"/>
  <c r="AK80" i="89"/>
  <c r="AH43" i="89"/>
  <c r="AF22" i="89"/>
  <c r="AA80" i="89"/>
  <c r="AD82" i="89"/>
  <c r="AH93" i="89"/>
  <c r="AA50" i="89"/>
  <c r="AF17" i="89"/>
  <c r="AF85" i="89"/>
  <c r="AL51" i="89"/>
  <c r="AG79" i="89"/>
  <c r="AC27" i="89"/>
  <c r="AA26" i="89"/>
  <c r="AE6" i="89"/>
  <c r="AH92" i="89"/>
  <c r="AJ98" i="89"/>
  <c r="AK87" i="89"/>
  <c r="AG94" i="89"/>
  <c r="AG59" i="89"/>
  <c r="AJ31" i="89"/>
  <c r="AL91" i="89"/>
  <c r="AB75" i="89"/>
  <c r="AF41" i="89"/>
  <c r="AJ43" i="89"/>
  <c r="AD34" i="89"/>
  <c r="AI80" i="89"/>
  <c r="AH27" i="89"/>
  <c r="AL28" i="89"/>
  <c r="AJ13" i="89"/>
  <c r="AK23" i="89"/>
  <c r="AK11" i="89"/>
  <c r="AJ77" i="89"/>
  <c r="AF94" i="89"/>
  <c r="AK90" i="89"/>
  <c r="AE62" i="89"/>
  <c r="AK44" i="89"/>
  <c r="AH44" i="89"/>
  <c r="AD78" i="89"/>
  <c r="AI69" i="89"/>
  <c r="AG36" i="89"/>
  <c r="AA44" i="89"/>
  <c r="AE98" i="89"/>
  <c r="AK101" i="89"/>
  <c r="AD101" i="89"/>
  <c r="AC98" i="89"/>
  <c r="AF20" i="89"/>
  <c r="AA88" i="89"/>
  <c r="AC69" i="89"/>
  <c r="AI99" i="89"/>
  <c r="AC78" i="89"/>
  <c r="AI93" i="89"/>
  <c r="AI51" i="89"/>
  <c r="AB89" i="89"/>
  <c r="AC91" i="89"/>
  <c r="AF71" i="89"/>
  <c r="AL61" i="89"/>
  <c r="AC62" i="89"/>
  <c r="AH31" i="89"/>
  <c r="AH23" i="89"/>
  <c r="AJ33" i="89"/>
  <c r="AG70" i="89"/>
  <c r="AF18" i="89"/>
  <c r="AH46" i="89"/>
  <c r="AI97" i="89"/>
  <c r="AG51" i="89"/>
  <c r="AG44" i="89"/>
  <c r="AL97" i="89"/>
  <c r="AD89" i="89"/>
  <c r="AE85" i="89"/>
  <c r="AC19" i="89"/>
  <c r="AD95" i="89"/>
  <c r="AJ91" i="89"/>
  <c r="AI98" i="89"/>
  <c r="AJ81" i="89"/>
  <c r="AE86" i="89"/>
  <c r="AJ8" i="89"/>
  <c r="AE40" i="89"/>
  <c r="AD31" i="89"/>
  <c r="AE14" i="89"/>
  <c r="AF68" i="89"/>
  <c r="AB10" i="89"/>
  <c r="AC41" i="89"/>
  <c r="AA6" i="89"/>
  <c r="AE36" i="89"/>
  <c r="AG68" i="89"/>
  <c r="AG41" i="89"/>
  <c r="AI18" i="89"/>
  <c r="AC25" i="89"/>
  <c r="AC83" i="89"/>
  <c r="AL54" i="89"/>
  <c r="AF89" i="89"/>
  <c r="AD6" i="89"/>
  <c r="AC79" i="89"/>
  <c r="AG50" i="89"/>
  <c r="AD56" i="89"/>
  <c r="AI95" i="89"/>
  <c r="AC3" i="89"/>
  <c r="AJ5" i="89"/>
  <c r="AE39" i="89"/>
  <c r="AL67" i="89"/>
  <c r="AA25" i="89"/>
  <c r="AD64" i="89"/>
  <c r="AG30" i="89"/>
  <c r="AE3" i="89"/>
  <c r="AC35" i="89"/>
  <c r="AK71" i="89"/>
  <c r="AD7" i="89"/>
  <c r="AK89" i="89"/>
  <c r="AA13" i="89"/>
  <c r="AG17" i="89"/>
  <c r="AG26" i="89"/>
  <c r="AA85" i="89"/>
  <c r="AC39" i="89"/>
  <c r="AI48" i="89"/>
  <c r="AI67" i="89"/>
  <c r="AI54" i="89"/>
  <c r="AK5" i="89"/>
  <c r="AG3" i="89"/>
  <c r="AE53" i="89"/>
  <c r="AI38" i="89"/>
  <c r="AD18" i="89"/>
  <c r="AE47" i="89"/>
  <c r="AD38" i="89"/>
  <c r="AA64" i="89"/>
  <c r="AK83" i="89"/>
  <c r="AE60" i="89"/>
  <c r="AI16" i="89"/>
  <c r="AA37" i="89"/>
  <c r="AD96" i="89"/>
  <c r="AA68" i="89"/>
  <c r="AG24" i="89"/>
  <c r="AG87" i="89"/>
  <c r="AC58" i="89"/>
  <c r="AE90" i="89"/>
  <c r="AB59" i="89"/>
  <c r="AJ96" i="89"/>
  <c r="AD46" i="89"/>
  <c r="AE23" i="89"/>
  <c r="AF45" i="89"/>
  <c r="AH74" i="89"/>
  <c r="AJ47" i="89"/>
  <c r="AK98" i="89"/>
  <c r="AK73" i="89"/>
  <c r="AA40" i="89"/>
  <c r="AC36" i="89"/>
  <c r="AH90" i="89"/>
  <c r="AB51" i="89"/>
  <c r="AH60" i="89"/>
  <c r="AG43" i="89"/>
  <c r="AE96" i="89"/>
  <c r="AI33" i="89"/>
  <c r="AF65" i="89"/>
  <c r="AA20" i="89"/>
  <c r="AC75" i="89"/>
  <c r="AF35" i="89"/>
  <c r="AC92" i="89"/>
  <c r="AF90" i="89"/>
  <c r="AD39" i="89"/>
  <c r="AE19" i="89"/>
  <c r="AF5" i="89"/>
  <c r="AI61" i="89"/>
  <c r="AA65" i="89"/>
  <c r="AK88" i="89"/>
  <c r="AD16" i="89"/>
  <c r="AL56" i="89"/>
  <c r="AJ86" i="89"/>
  <c r="AC71" i="89"/>
  <c r="AK8" i="89"/>
  <c r="AE17" i="89"/>
  <c r="AG14" i="89"/>
  <c r="AD57" i="89"/>
  <c r="AF24" i="89"/>
  <c r="AD19" i="89"/>
  <c r="AH22" i="89"/>
  <c r="AE29" i="89"/>
  <c r="AG61" i="89"/>
  <c r="AH7" i="89"/>
  <c r="AL44" i="89"/>
  <c r="AG55" i="89"/>
  <c r="AH73" i="89"/>
  <c r="AI86" i="89"/>
  <c r="AB3" i="89"/>
  <c r="AC59" i="89"/>
  <c r="AF11" i="89"/>
  <c r="AI56" i="89"/>
  <c r="AG23" i="89"/>
  <c r="AD43" i="89"/>
  <c r="AJ25" i="89"/>
  <c r="AJ4" i="89"/>
  <c r="AD74" i="89"/>
  <c r="AG10" i="89"/>
  <c r="AE38" i="89"/>
  <c r="AI76" i="89"/>
  <c r="AC29" i="89"/>
  <c r="AB30" i="89"/>
  <c r="AE95" i="89"/>
  <c r="AD22" i="89"/>
  <c r="AE94" i="89"/>
  <c r="AI27" i="89"/>
  <c r="AB98" i="89"/>
  <c r="AJ9" i="89"/>
  <c r="AF42" i="89"/>
  <c r="AL31" i="89"/>
  <c r="AF64" i="89"/>
  <c r="AC99" i="89"/>
  <c r="AC97" i="89"/>
  <c r="AG38" i="89"/>
  <c r="AL60" i="89"/>
  <c r="AJ85" i="89"/>
  <c r="AE81" i="89"/>
  <c r="AB39" i="89"/>
  <c r="AJ19" i="89"/>
  <c r="AI83" i="89"/>
  <c r="AL78" i="89"/>
  <c r="AD60" i="89"/>
  <c r="AJ87" i="89"/>
  <c r="AE92" i="89"/>
  <c r="AJ100" i="89"/>
  <c r="AH95" i="89"/>
  <c r="AJ26" i="89"/>
  <c r="AB20" i="89"/>
  <c r="AD13" i="89"/>
  <c r="AE72" i="89"/>
  <c r="AA17" i="89"/>
  <c r="AA98" i="89"/>
  <c r="AE56" i="89"/>
  <c r="AJ27" i="89"/>
  <c r="AC16" i="89"/>
  <c r="AC33" i="89"/>
  <c r="AJ67" i="89"/>
  <c r="AA53" i="89"/>
  <c r="AA63" i="89"/>
  <c r="AI23" i="89"/>
  <c r="AJ69" i="89"/>
  <c r="AJ10" i="89"/>
  <c r="AB32" i="89"/>
  <c r="AI46" i="89"/>
  <c r="AJ21" i="89"/>
  <c r="AC20" i="89"/>
  <c r="AI101" i="89"/>
  <c r="AC96" i="89"/>
  <c r="AA27" i="89"/>
  <c r="AA23" i="89"/>
  <c r="AK59" i="89"/>
  <c r="AA87" i="89"/>
  <c r="AK95" i="89"/>
  <c r="AK38" i="89"/>
  <c r="AH59" i="89"/>
  <c r="AF15" i="89"/>
  <c r="AB73" i="89"/>
  <c r="AF25" i="89"/>
  <c r="AK75" i="89"/>
  <c r="AB82" i="89"/>
  <c r="AL13" i="89"/>
  <c r="AD68" i="89"/>
  <c r="AI89" i="89"/>
  <c r="AG92" i="89"/>
  <c r="AE64" i="89"/>
  <c r="AB90" i="89"/>
  <c r="AI91" i="89"/>
  <c r="AK29" i="89"/>
  <c r="AE21" i="89"/>
  <c r="AF82" i="89"/>
  <c r="AD5" i="89"/>
  <c r="AK18" i="89"/>
  <c r="AI88" i="89"/>
  <c r="AB94" i="89"/>
  <c r="AE42" i="89"/>
  <c r="AA71" i="89"/>
  <c r="AH82" i="89"/>
  <c r="AH70" i="89"/>
  <c r="AC5" i="89"/>
  <c r="AG93" i="89"/>
  <c r="AF56" i="89"/>
  <c r="AF37" i="89"/>
  <c r="AL19" i="89"/>
  <c r="AI90" i="89"/>
  <c r="AI92" i="89"/>
  <c r="AH19" i="89"/>
  <c r="AB41" i="89"/>
  <c r="AE9" i="89"/>
  <c r="AA38" i="89"/>
  <c r="AH76" i="89"/>
  <c r="AC9" i="89"/>
  <c r="AE46" i="89"/>
  <c r="AA96" i="89"/>
  <c r="AI40" i="89"/>
  <c r="AH64" i="89"/>
  <c r="AK25" i="89"/>
  <c r="AF3" i="89"/>
  <c r="AK48" i="89"/>
  <c r="AE54" i="89"/>
  <c r="AJ39" i="89"/>
  <c r="AJ83" i="89"/>
  <c r="AH56" i="89"/>
  <c r="AC90" i="89"/>
  <c r="AB65" i="89"/>
  <c r="AG78" i="89"/>
  <c r="AC82" i="89"/>
  <c r="AJ79" i="89"/>
  <c r="AF50" i="89"/>
  <c r="AJ56" i="89"/>
  <c r="AJ93" i="89"/>
  <c r="AK20" i="89"/>
  <c r="AE87" i="89"/>
  <c r="AL3" i="89"/>
  <c r="AK96" i="89"/>
  <c r="AL5" i="89"/>
  <c r="AB70" i="89"/>
  <c r="AI20" i="89"/>
  <c r="AB33" i="89"/>
  <c r="AA95" i="89"/>
  <c r="AK14" i="89"/>
  <c r="AH25" i="89"/>
  <c r="AD72" i="89"/>
  <c r="AE16" i="89"/>
  <c r="AE61" i="89"/>
  <c r="AC51" i="89"/>
  <c r="AC85" i="89"/>
  <c r="AH77" i="89"/>
  <c r="AJ89" i="89"/>
  <c r="AB72" i="89"/>
  <c r="AA32" i="89"/>
  <c r="AG8" i="89"/>
  <c r="AC55" i="89"/>
  <c r="AK78" i="89"/>
  <c r="AJ84" i="89"/>
  <c r="AB54" i="89"/>
  <c r="AL85" i="89"/>
  <c r="AG57" i="89"/>
  <c r="AJ48" i="89"/>
  <c r="AE12" i="89"/>
  <c r="AF9" i="89"/>
  <c r="AL74" i="89"/>
  <c r="AL72" i="89"/>
  <c r="AK86" i="89"/>
  <c r="AA90" i="89"/>
  <c r="AE34" i="89"/>
  <c r="AE5" i="89"/>
  <c r="AA55" i="89"/>
  <c r="AL16" i="89"/>
  <c r="AJ82" i="89"/>
  <c r="AH34" i="89"/>
  <c r="AF31" i="89"/>
  <c r="AJ64" i="89"/>
  <c r="AJ24" i="89"/>
  <c r="AL50" i="89"/>
  <c r="AF26" i="89"/>
  <c r="AI10" i="89"/>
  <c r="AH83" i="89"/>
  <c r="AF72" i="89"/>
  <c r="AF70" i="89"/>
  <c r="AH101" i="89"/>
  <c r="AG15" i="89"/>
  <c r="AE49" i="89"/>
  <c r="AE70" i="89"/>
  <c r="AG66" i="89"/>
  <c r="AB99" i="89"/>
  <c r="AD70" i="89"/>
  <c r="AJ32" i="89"/>
  <c r="AE69" i="89"/>
  <c r="AD83" i="89"/>
  <c r="AB74" i="89"/>
  <c r="AE77" i="89"/>
  <c r="AC89" i="89"/>
  <c r="AG85" i="89"/>
  <c r="AG74" i="89"/>
  <c r="AF16" i="89"/>
  <c r="AB91" i="89"/>
  <c r="AJ38" i="89"/>
  <c r="AI60" i="89"/>
  <c r="AI50" i="89"/>
  <c r="AD53" i="89"/>
  <c r="AB11" i="89"/>
  <c r="AJ46" i="89"/>
  <c r="AL42" i="89"/>
  <c r="AD28" i="89"/>
  <c r="AF44" i="89"/>
  <c r="AG16" i="89"/>
  <c r="AH71" i="89"/>
  <c r="AL63" i="89"/>
  <c r="AF62" i="89"/>
  <c r="AG89" i="89"/>
  <c r="AB19" i="89"/>
  <c r="AI64" i="89"/>
  <c r="AB42" i="89"/>
  <c r="AG76" i="89"/>
  <c r="AH86" i="89"/>
  <c r="AG69" i="89"/>
  <c r="AD21" i="89"/>
  <c r="AI78" i="89"/>
  <c r="AF53" i="89"/>
  <c r="AF13" i="89"/>
  <c r="AC94" i="89"/>
  <c r="AA62" i="89"/>
  <c r="AG98" i="89"/>
  <c r="AF8" i="89"/>
  <c r="AJ37" i="89"/>
  <c r="AL79" i="89"/>
  <c r="AC8" i="89"/>
  <c r="AB78" i="89"/>
  <c r="AK58" i="89"/>
  <c r="AC17" i="89"/>
  <c r="AC4" i="89"/>
  <c r="AI17" i="89"/>
  <c r="AI55" i="89"/>
  <c r="AJ3" i="89"/>
  <c r="AG21" i="89"/>
  <c r="AA97" i="89"/>
  <c r="AD23" i="89"/>
  <c r="AE89" i="89"/>
  <c r="AK76" i="89"/>
  <c r="AF86" i="89"/>
  <c r="AC26" i="89"/>
  <c r="AD97" i="89"/>
  <c r="AB79" i="89"/>
  <c r="AG12" i="89"/>
  <c r="AL86" i="89"/>
  <c r="AC28" i="89"/>
  <c r="AA89" i="89"/>
  <c r="AK22" i="89"/>
  <c r="AB76" i="89"/>
  <c r="AH48" i="89"/>
  <c r="AL8" i="89"/>
  <c r="AG33" i="89"/>
  <c r="AI14" i="89"/>
  <c r="AA93" i="89"/>
  <c r="AE58" i="89"/>
  <c r="AD9" i="89"/>
  <c r="AJ30" i="89"/>
  <c r="AF59" i="89"/>
  <c r="AH24" i="89"/>
  <c r="AI66" i="89"/>
  <c r="AH68" i="89"/>
  <c r="AI12" i="89"/>
  <c r="AA19" i="89"/>
  <c r="AC57" i="89"/>
  <c r="AC43" i="89"/>
  <c r="AL18" i="89"/>
  <c r="AF23" i="89"/>
  <c r="AE7" i="89"/>
  <c r="AD54" i="89"/>
  <c r="AL45" i="89"/>
  <c r="AI29" i="89"/>
  <c r="AB60" i="89"/>
  <c r="AB34" i="89"/>
  <c r="AG73" i="89"/>
  <c r="AB47" i="89"/>
  <c r="AB71" i="89"/>
  <c r="AK17" i="89"/>
  <c r="AJ23" i="89"/>
  <c r="AI82" i="89"/>
  <c r="AG39" i="89"/>
  <c r="AL49" i="89"/>
  <c r="AB12" i="89"/>
  <c r="AD4" i="89"/>
  <c r="AG40" i="89"/>
  <c r="AL92" i="89"/>
  <c r="AK66" i="89"/>
  <c r="AG19" i="89"/>
  <c r="AJ12" i="89"/>
  <c r="AH11" i="89"/>
  <c r="AE101" i="89"/>
  <c r="AB45" i="89"/>
  <c r="AA54" i="89"/>
  <c r="AJ22" i="89"/>
  <c r="AE15" i="89"/>
  <c r="AG20" i="89"/>
  <c r="AH15" i="89"/>
  <c r="AF78" i="89"/>
  <c r="AA58" i="89"/>
  <c r="AG90" i="89"/>
  <c r="AA46" i="89"/>
  <c r="AG84" i="89"/>
  <c r="AH51" i="89"/>
  <c r="AH55" i="89"/>
  <c r="AB97" i="89"/>
  <c r="AL27" i="89"/>
  <c r="AK56" i="89"/>
  <c r="AI25" i="89"/>
  <c r="AF32" i="89"/>
  <c r="AI63" i="89"/>
  <c r="AI3" i="89"/>
  <c r="AJ7" i="89"/>
  <c r="AC47" i="89"/>
  <c r="AH12" i="89"/>
  <c r="AC61" i="89"/>
  <c r="AD99" i="89"/>
  <c r="AB88" i="89"/>
  <c r="AC50" i="89"/>
  <c r="AC14" i="89"/>
  <c r="AK19" i="89"/>
  <c r="AG80" i="89"/>
  <c r="AB4" i="89"/>
  <c r="AL66" i="89"/>
  <c r="AH5" i="89"/>
  <c r="AC53" i="89"/>
  <c r="AF46" i="89"/>
  <c r="AF52" i="89"/>
  <c r="AC10" i="89"/>
  <c r="AC44" i="89"/>
  <c r="AG46" i="89"/>
  <c r="AD3" i="89"/>
  <c r="AD58" i="89"/>
  <c r="AG91" i="89"/>
  <c r="AE44" i="89"/>
  <c r="AF80" i="89"/>
  <c r="AH80" i="89"/>
  <c r="AC11" i="89"/>
  <c r="AE28" i="89"/>
  <c r="AB86" i="89"/>
  <c r="AF51" i="89"/>
  <c r="AI8" i="89"/>
  <c r="AI5" i="89"/>
  <c r="AL9" i="89"/>
  <c r="AK54" i="89"/>
  <c r="AF99" i="89"/>
  <c r="AG4" i="89"/>
  <c r="AH66" i="89"/>
  <c r="AH61" i="89"/>
  <c r="AL73" i="89"/>
  <c r="AH63" i="89"/>
  <c r="AD92" i="89"/>
  <c r="AL55" i="89"/>
  <c r="AD25" i="89"/>
  <c r="AK47" i="89"/>
  <c r="AL99" i="89"/>
  <c r="AL77" i="89"/>
  <c r="AK68" i="89"/>
  <c r="AC42" i="89"/>
  <c r="AJ78" i="89"/>
  <c r="AJ99" i="89"/>
  <c r="AC67" i="89"/>
  <c r="AB58" i="89"/>
  <c r="AE73" i="89"/>
  <c r="AB92" i="89"/>
  <c r="AH39" i="89"/>
  <c r="AC15" i="89"/>
  <c r="AE52" i="89"/>
  <c r="AF48" i="89"/>
  <c r="AE48" i="89"/>
  <c r="AK65" i="89"/>
  <c r="AK45" i="89"/>
  <c r="AI44" i="89"/>
  <c r="AA18" i="89"/>
  <c r="AG31" i="89"/>
  <c r="AL95" i="89"/>
  <c r="AK64" i="89"/>
  <c r="AK16" i="89"/>
  <c r="AL30" i="89"/>
  <c r="AH78" i="89"/>
  <c r="AI52" i="89"/>
  <c r="AG11" i="89"/>
  <c r="AG82" i="89"/>
  <c r="AE27" i="89"/>
  <c r="AC95" i="89"/>
  <c r="AF61" i="89"/>
  <c r="AD49" i="89"/>
  <c r="AG99" i="89"/>
  <c r="AH8" i="89"/>
  <c r="AI62" i="89"/>
  <c r="AH54" i="89"/>
  <c r="AJ6" i="89"/>
  <c r="AA75" i="89"/>
  <c r="AA73" i="89"/>
  <c r="AE10" i="89"/>
  <c r="AK4" i="89"/>
  <c r="AF58" i="89"/>
  <c r="AA67" i="89"/>
  <c r="AH49" i="89"/>
  <c r="AJ51" i="89"/>
  <c r="AH99" i="89"/>
  <c r="AF39" i="89"/>
  <c r="AL94" i="89"/>
  <c r="AG77" i="89"/>
  <c r="AI4" i="89"/>
  <c r="AH3" i="89"/>
  <c r="AK74" i="89"/>
  <c r="AJ18" i="89"/>
  <c r="AB24" i="89"/>
  <c r="AH16" i="89"/>
  <c r="AL23" i="89"/>
  <c r="AB68" i="89"/>
  <c r="AK97" i="89"/>
  <c r="AB50" i="89"/>
  <c r="AB77" i="89"/>
  <c r="AH29" i="89"/>
  <c r="AH21" i="89"/>
  <c r="AJ90" i="89"/>
  <c r="AL43" i="89"/>
  <c r="AI85" i="89"/>
  <c r="AC93" i="89"/>
  <c r="AB55" i="89"/>
  <c r="AI70" i="89"/>
  <c r="AK81" i="89"/>
  <c r="AE25" i="89"/>
  <c r="AL38" i="89"/>
  <c r="B4" i="42"/>
  <c r="B5" i="42"/>
  <c r="B6" i="42"/>
  <c r="P2" i="89"/>
  <c r="AC2" i="89" s="1"/>
  <c r="W2" i="89"/>
  <c r="AJ2" i="89" s="1"/>
  <c r="R2" i="89"/>
  <c r="AE2" i="89" s="1"/>
  <c r="Y2" i="89"/>
  <c r="AL2" i="89" s="1"/>
  <c r="S2" i="89"/>
  <c r="AF2" i="89" s="1"/>
  <c r="T2" i="89"/>
  <c r="AG2" i="89" s="1"/>
  <c r="U2" i="89"/>
  <c r="AH2" i="89" s="1"/>
  <c r="V2" i="89"/>
  <c r="AI2" i="89" s="1"/>
  <c r="X2" i="89"/>
  <c r="AK2" i="89" s="1"/>
  <c r="B6" i="35"/>
  <c r="G2" i="30"/>
  <c r="M2" i="33"/>
  <c r="B2" i="53"/>
  <c r="H19" i="76"/>
  <c r="H23" i="76" s="1"/>
  <c r="I19" i="76"/>
  <c r="J19" i="76"/>
  <c r="J23" i="76" s="1"/>
  <c r="K19" i="76"/>
  <c r="K23" i="76" s="1"/>
  <c r="L19" i="76"/>
  <c r="L56" i="76" s="1"/>
  <c r="L60" i="76" s="1"/>
  <c r="M19" i="76"/>
  <c r="M56" i="76" s="1"/>
  <c r="M60" i="76" s="1"/>
  <c r="H20" i="76"/>
  <c r="H57" i="76" s="1"/>
  <c r="H61" i="76" s="1"/>
  <c r="I20" i="76"/>
  <c r="I57" i="76" s="1"/>
  <c r="I61" i="76" s="1"/>
  <c r="J20" i="76"/>
  <c r="K20" i="76"/>
  <c r="L20" i="76"/>
  <c r="L28" i="76" s="1"/>
  <c r="M20" i="76"/>
  <c r="M28" i="76" s="1"/>
  <c r="H13" i="76"/>
  <c r="I13" i="76"/>
  <c r="J13" i="76"/>
  <c r="K13" i="76"/>
  <c r="L13" i="76"/>
  <c r="M13" i="76"/>
  <c r="H69" i="76"/>
  <c r="I69" i="76"/>
  <c r="J69" i="76"/>
  <c r="K69" i="76"/>
  <c r="L69" i="76"/>
  <c r="M69" i="76"/>
  <c r="C69" i="76"/>
  <c r="D69" i="76"/>
  <c r="E69" i="76"/>
  <c r="F69" i="76"/>
  <c r="G69" i="76"/>
  <c r="G13" i="76"/>
  <c r="C13" i="76"/>
  <c r="D13" i="76"/>
  <c r="E13" i="76"/>
  <c r="F13" i="76"/>
  <c r="B13" i="76"/>
  <c r="B69" i="76"/>
  <c r="C2" i="76"/>
  <c r="D2" i="76"/>
  <c r="E2" i="76"/>
  <c r="F2" i="76"/>
  <c r="G2" i="76"/>
  <c r="B2" i="76"/>
  <c r="C3" i="76"/>
  <c r="C19" i="76" s="1"/>
  <c r="C27" i="76" s="1"/>
  <c r="D3" i="76"/>
  <c r="D19" i="76" s="1"/>
  <c r="E3" i="76"/>
  <c r="E19" i="76" s="1"/>
  <c r="E23" i="76" s="1"/>
  <c r="F3" i="76"/>
  <c r="F19" i="76" s="1"/>
  <c r="F23" i="76" s="1"/>
  <c r="G3" i="76"/>
  <c r="G19" i="76" s="1"/>
  <c r="G23" i="76" s="1"/>
  <c r="C4" i="76"/>
  <c r="C20" i="76" s="1"/>
  <c r="C24" i="76" s="1"/>
  <c r="D4" i="76"/>
  <c r="D20" i="76" s="1"/>
  <c r="D24" i="76" s="1"/>
  <c r="E4" i="76"/>
  <c r="E20" i="76" s="1"/>
  <c r="E24" i="76" s="1"/>
  <c r="F4" i="76"/>
  <c r="F20" i="76" s="1"/>
  <c r="F28" i="76" s="1"/>
  <c r="G4" i="76"/>
  <c r="G20" i="76" s="1"/>
  <c r="G28" i="76" s="1"/>
  <c r="C5" i="76"/>
  <c r="D5" i="76"/>
  <c r="E5" i="76"/>
  <c r="F5" i="76"/>
  <c r="G5" i="76"/>
  <c r="C6" i="76"/>
  <c r="D6" i="76"/>
  <c r="E6" i="76"/>
  <c r="F6" i="76"/>
  <c r="G6" i="76"/>
  <c r="B4" i="76"/>
  <c r="B20" i="76" s="1"/>
  <c r="B24" i="76" s="1"/>
  <c r="B3" i="76"/>
  <c r="B19" i="76" s="1"/>
  <c r="B23" i="76" s="1"/>
  <c r="A52" i="76"/>
  <c r="F101" i="73"/>
  <c r="B101" i="73"/>
  <c r="F100" i="73"/>
  <c r="B100" i="73"/>
  <c r="F99" i="73"/>
  <c r="B99" i="73"/>
  <c r="F98" i="73"/>
  <c r="B98" i="73"/>
  <c r="F97" i="73"/>
  <c r="B97" i="73"/>
  <c r="F96" i="73"/>
  <c r="B96" i="73"/>
  <c r="F95" i="73"/>
  <c r="B95" i="73"/>
  <c r="F94" i="73"/>
  <c r="B94" i="73"/>
  <c r="F93" i="73"/>
  <c r="B93" i="73"/>
  <c r="F92" i="73"/>
  <c r="B92" i="73"/>
  <c r="F91" i="73"/>
  <c r="B91" i="73"/>
  <c r="F90" i="73"/>
  <c r="B90" i="73"/>
  <c r="F89" i="73"/>
  <c r="B89" i="73"/>
  <c r="F88" i="73"/>
  <c r="B88" i="73"/>
  <c r="F87" i="73"/>
  <c r="B87" i="73"/>
  <c r="F86" i="73"/>
  <c r="B86" i="73"/>
  <c r="F85" i="73"/>
  <c r="B85" i="73"/>
  <c r="F84" i="73"/>
  <c r="B84" i="73"/>
  <c r="F83" i="73"/>
  <c r="B83" i="73"/>
  <c r="F82" i="73"/>
  <c r="B82" i="73"/>
  <c r="F81" i="73"/>
  <c r="B81" i="73"/>
  <c r="F80" i="73"/>
  <c r="B80" i="73"/>
  <c r="F79" i="73"/>
  <c r="B79" i="73"/>
  <c r="F78" i="73"/>
  <c r="B78" i="73"/>
  <c r="F77" i="73"/>
  <c r="B77" i="73"/>
  <c r="F76" i="73"/>
  <c r="B76" i="73"/>
  <c r="F75" i="73"/>
  <c r="B75" i="73"/>
  <c r="F74" i="73"/>
  <c r="B74" i="73"/>
  <c r="F73" i="73"/>
  <c r="B73" i="73"/>
  <c r="F72" i="73"/>
  <c r="B72" i="73"/>
  <c r="F71" i="73"/>
  <c r="B71" i="73"/>
  <c r="F70" i="73"/>
  <c r="B70" i="73"/>
  <c r="F69" i="73"/>
  <c r="B69" i="73"/>
  <c r="F68" i="73"/>
  <c r="B68" i="73"/>
  <c r="F67" i="73"/>
  <c r="B67" i="73"/>
  <c r="F66" i="73"/>
  <c r="B66" i="73"/>
  <c r="F65" i="73"/>
  <c r="B65" i="73"/>
  <c r="F64" i="73"/>
  <c r="B64" i="73"/>
  <c r="F63" i="73"/>
  <c r="B63" i="73"/>
  <c r="F62" i="73"/>
  <c r="B62" i="73"/>
  <c r="F61" i="73"/>
  <c r="B61" i="73"/>
  <c r="F60" i="73"/>
  <c r="B60" i="73"/>
  <c r="F59" i="73"/>
  <c r="B59" i="73"/>
  <c r="F58" i="73"/>
  <c r="B58" i="73"/>
  <c r="F57" i="73"/>
  <c r="B57" i="73"/>
  <c r="F56" i="73"/>
  <c r="B56" i="73"/>
  <c r="F55" i="73"/>
  <c r="B55" i="73"/>
  <c r="F54" i="73"/>
  <c r="B54" i="73"/>
  <c r="F53" i="73"/>
  <c r="B53" i="73"/>
  <c r="F52" i="73"/>
  <c r="B52" i="73"/>
  <c r="F51" i="73"/>
  <c r="B51" i="73"/>
  <c r="F50" i="73"/>
  <c r="B50" i="73"/>
  <c r="F49" i="73"/>
  <c r="B49" i="73"/>
  <c r="F48" i="73"/>
  <c r="B48" i="73"/>
  <c r="F47" i="73"/>
  <c r="B47" i="73"/>
  <c r="F46" i="73"/>
  <c r="B46" i="73"/>
  <c r="F45" i="73"/>
  <c r="B45" i="73"/>
  <c r="F44" i="73"/>
  <c r="B44" i="73"/>
  <c r="F43" i="73"/>
  <c r="B43" i="73"/>
  <c r="F42" i="73"/>
  <c r="B42" i="73"/>
  <c r="F41" i="73"/>
  <c r="B41" i="73"/>
  <c r="F40" i="73"/>
  <c r="B40" i="73"/>
  <c r="F39" i="73"/>
  <c r="B39" i="73"/>
  <c r="F38" i="73"/>
  <c r="B38" i="73"/>
  <c r="F37" i="73"/>
  <c r="B37" i="73"/>
  <c r="F36" i="73"/>
  <c r="B36" i="73"/>
  <c r="F35" i="73"/>
  <c r="B35" i="73"/>
  <c r="F34" i="73"/>
  <c r="B34" i="73"/>
  <c r="F33" i="73"/>
  <c r="B33" i="73"/>
  <c r="F32" i="73"/>
  <c r="B32" i="73"/>
  <c r="F31" i="73"/>
  <c r="B31" i="73"/>
  <c r="F30" i="73"/>
  <c r="B30" i="73"/>
  <c r="F29" i="73"/>
  <c r="B29" i="73"/>
  <c r="F28" i="73"/>
  <c r="B28" i="73"/>
  <c r="F27" i="73"/>
  <c r="B27" i="73"/>
  <c r="F26" i="73"/>
  <c r="B26" i="73"/>
  <c r="F25" i="73"/>
  <c r="B25" i="73"/>
  <c r="F24" i="73"/>
  <c r="B24" i="73"/>
  <c r="F23" i="73"/>
  <c r="B23" i="73"/>
  <c r="F22" i="73"/>
  <c r="B22" i="73"/>
  <c r="F21" i="73"/>
  <c r="B21" i="73"/>
  <c r="F20" i="73"/>
  <c r="B20" i="73"/>
  <c r="F19" i="73"/>
  <c r="B19" i="73"/>
  <c r="F18" i="73"/>
  <c r="B18" i="73"/>
  <c r="F17" i="73"/>
  <c r="B17" i="73"/>
  <c r="F16" i="73"/>
  <c r="B16" i="73"/>
  <c r="F15" i="73"/>
  <c r="B15" i="73"/>
  <c r="F14" i="73"/>
  <c r="B14" i="73"/>
  <c r="F13" i="73"/>
  <c r="B13" i="73"/>
  <c r="F12" i="73"/>
  <c r="B12" i="73"/>
  <c r="F11" i="73"/>
  <c r="B11" i="73"/>
  <c r="F10" i="73"/>
  <c r="B10" i="73"/>
  <c r="F9" i="73"/>
  <c r="B9" i="73"/>
  <c r="F8" i="73"/>
  <c r="B8" i="73"/>
  <c r="F7" i="73"/>
  <c r="B7" i="73"/>
  <c r="F6" i="73"/>
  <c r="B6" i="73"/>
  <c r="F5" i="73"/>
  <c r="B5" i="73"/>
  <c r="F4" i="73"/>
  <c r="B4" i="73"/>
  <c r="F3" i="73"/>
  <c r="B3" i="73"/>
  <c r="A3" i="73"/>
  <c r="A4" i="73" s="1"/>
  <c r="A5" i="73" s="1"/>
  <c r="A6" i="73" s="1"/>
  <c r="A7" i="73" s="1"/>
  <c r="A8" i="73" s="1"/>
  <c r="A9" i="73" s="1"/>
  <c r="A10" i="73" s="1"/>
  <c r="A11" i="73" s="1"/>
  <c r="A12" i="73" s="1"/>
  <c r="A13" i="73" s="1"/>
  <c r="A14" i="73" s="1"/>
  <c r="A15" i="73" s="1"/>
  <c r="A16" i="73" s="1"/>
  <c r="A17" i="73" s="1"/>
  <c r="A18" i="73" s="1"/>
  <c r="A19" i="73" s="1"/>
  <c r="A20" i="73" s="1"/>
  <c r="A21" i="73" s="1"/>
  <c r="A22" i="73" s="1"/>
  <c r="A23" i="73" s="1"/>
  <c r="A24" i="73" s="1"/>
  <c r="A25" i="73" s="1"/>
  <c r="A26" i="73" s="1"/>
  <c r="A27" i="73" s="1"/>
  <c r="A28" i="73" s="1"/>
  <c r="A29" i="73" s="1"/>
  <c r="A30" i="73" s="1"/>
  <c r="A31" i="73" s="1"/>
  <c r="A32" i="73" s="1"/>
  <c r="A33" i="73" s="1"/>
  <c r="A34" i="73" s="1"/>
  <c r="A35" i="73" s="1"/>
  <c r="A36" i="73" s="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F2" i="73"/>
  <c r="B2" i="73"/>
  <c r="D2" i="71"/>
  <c r="B2" i="71"/>
  <c r="D101" i="28"/>
  <c r="D100" i="28"/>
  <c r="D99" i="28"/>
  <c r="D98" i="28"/>
  <c r="D97" i="28"/>
  <c r="D96" i="28"/>
  <c r="D95" i="28"/>
  <c r="D94" i="28"/>
  <c r="D93" i="28"/>
  <c r="D92" i="28"/>
  <c r="D91" i="28"/>
  <c r="D90" i="28"/>
  <c r="D89" i="28"/>
  <c r="D88" i="28"/>
  <c r="D87" i="28"/>
  <c r="D86" i="28"/>
  <c r="D85" i="28"/>
  <c r="D84" i="28"/>
  <c r="D83" i="28"/>
  <c r="D82" i="28"/>
  <c r="D81" i="28"/>
  <c r="D80" i="28"/>
  <c r="D79" i="28"/>
  <c r="D78" i="28"/>
  <c r="D77" i="28"/>
  <c r="D76" i="28"/>
  <c r="D75" i="28"/>
  <c r="D74" i="28"/>
  <c r="D73" i="28"/>
  <c r="D72" i="28"/>
  <c r="D71" i="28"/>
  <c r="D70" i="28"/>
  <c r="D69" i="28"/>
  <c r="D68" i="28"/>
  <c r="D67" i="28"/>
  <c r="D66" i="28"/>
  <c r="D65" i="28"/>
  <c r="D64" i="28"/>
  <c r="D63" i="28"/>
  <c r="D62" i="28"/>
  <c r="D61" i="28"/>
  <c r="D60" i="28"/>
  <c r="D59" i="28"/>
  <c r="D58" i="28"/>
  <c r="D57" i="28"/>
  <c r="D56" i="28"/>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D8" i="28"/>
  <c r="D7" i="28"/>
  <c r="D6" i="28"/>
  <c r="D5" i="28"/>
  <c r="D4" i="28"/>
  <c r="D3" i="28"/>
  <c r="D2" i="28"/>
  <c r="F2" i="33"/>
  <c r="D101" i="33"/>
  <c r="D100" i="33"/>
  <c r="D99" i="33"/>
  <c r="D98" i="33"/>
  <c r="D97" i="33"/>
  <c r="D96" i="33"/>
  <c r="D95" i="33"/>
  <c r="D94" i="33"/>
  <c r="D93" i="33"/>
  <c r="D92" i="33"/>
  <c r="D91" i="33"/>
  <c r="D90" i="33"/>
  <c r="D89" i="33"/>
  <c r="D88" i="33"/>
  <c r="D87" i="33"/>
  <c r="D86" i="33"/>
  <c r="D85" i="33"/>
  <c r="D84" i="33"/>
  <c r="D83" i="33"/>
  <c r="D82" i="33"/>
  <c r="D81" i="33"/>
  <c r="D80" i="33"/>
  <c r="D79" i="33"/>
  <c r="D78" i="33"/>
  <c r="D77" i="33"/>
  <c r="D76" i="33"/>
  <c r="D75" i="33"/>
  <c r="D74" i="33"/>
  <c r="D73" i="33"/>
  <c r="D72" i="33"/>
  <c r="D71" i="33"/>
  <c r="D70" i="33"/>
  <c r="D69" i="33"/>
  <c r="D68" i="33"/>
  <c r="D67" i="33"/>
  <c r="D66" i="33"/>
  <c r="D65" i="33"/>
  <c r="D64" i="33"/>
  <c r="D63" i="33"/>
  <c r="D62" i="33"/>
  <c r="D61" i="33"/>
  <c r="D60" i="33"/>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28" i="33"/>
  <c r="D27" i="33"/>
  <c r="D26" i="33"/>
  <c r="D25" i="33"/>
  <c r="D24" i="33"/>
  <c r="D23" i="33"/>
  <c r="D22" i="33"/>
  <c r="D21" i="33"/>
  <c r="D20" i="33"/>
  <c r="D19" i="33"/>
  <c r="D18" i="33"/>
  <c r="D17" i="33"/>
  <c r="D16" i="33"/>
  <c r="D15" i="33"/>
  <c r="D14" i="33"/>
  <c r="D13" i="33"/>
  <c r="D12" i="33"/>
  <c r="D11" i="33"/>
  <c r="D10" i="33"/>
  <c r="D9" i="33"/>
  <c r="D8" i="33"/>
  <c r="D7" i="33"/>
  <c r="D6" i="33"/>
  <c r="D5" i="33"/>
  <c r="D4" i="33"/>
  <c r="D3" i="33"/>
  <c r="D2" i="33"/>
  <c r="D101" i="15"/>
  <c r="D100" i="15"/>
  <c r="D99" i="15"/>
  <c r="D98" i="15"/>
  <c r="D97" i="15"/>
  <c r="D96" i="15"/>
  <c r="D95" i="15"/>
  <c r="D94" i="15"/>
  <c r="D93" i="15"/>
  <c r="D92" i="15"/>
  <c r="D91" i="15"/>
  <c r="D90" i="15"/>
  <c r="D89" i="15"/>
  <c r="D88" i="15"/>
  <c r="D87" i="15"/>
  <c r="D86" i="15"/>
  <c r="D85" i="15"/>
  <c r="D84" i="15"/>
  <c r="D83" i="15"/>
  <c r="D82" i="15"/>
  <c r="D81" i="15"/>
  <c r="D80" i="15"/>
  <c r="D79" i="15"/>
  <c r="D78" i="15"/>
  <c r="D77" i="15"/>
  <c r="D76" i="15"/>
  <c r="D75" i="15"/>
  <c r="D74" i="15"/>
  <c r="D73" i="15"/>
  <c r="D72" i="15"/>
  <c r="D71" i="15"/>
  <c r="D70" i="15"/>
  <c r="D69" i="15"/>
  <c r="D68" i="15"/>
  <c r="D67" i="15"/>
  <c r="D66" i="15"/>
  <c r="D65" i="15"/>
  <c r="D64" i="15"/>
  <c r="D63" i="15"/>
  <c r="D62" i="15"/>
  <c r="D61" i="15"/>
  <c r="D60" i="15"/>
  <c r="D59" i="15"/>
  <c r="D58" i="15"/>
  <c r="D57" i="15"/>
  <c r="D56" i="15"/>
  <c r="D55" i="15"/>
  <c r="D54" i="15"/>
  <c r="D53" i="15"/>
  <c r="D52" i="15"/>
  <c r="D51" i="15"/>
  <c r="D50" i="15"/>
  <c r="D49" i="15"/>
  <c r="D48" i="15"/>
  <c r="D47" i="15"/>
  <c r="D46" i="15"/>
  <c r="D45" i="15"/>
  <c r="D44"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D14" i="15"/>
  <c r="D13" i="15"/>
  <c r="D12" i="15"/>
  <c r="D11" i="15"/>
  <c r="D10" i="15"/>
  <c r="D9" i="15"/>
  <c r="D8" i="15"/>
  <c r="D7" i="15"/>
  <c r="D6" i="15"/>
  <c r="D5" i="15"/>
  <c r="D4" i="15"/>
  <c r="D3" i="15"/>
  <c r="F9" i="72"/>
  <c r="E9" i="72"/>
  <c r="D9" i="72"/>
  <c r="C9" i="72"/>
  <c r="B9" i="72"/>
  <c r="A9" i="72"/>
  <c r="F7" i="72"/>
  <c r="E7" i="72"/>
  <c r="D7" i="72"/>
  <c r="C7" i="72"/>
  <c r="B7" i="72"/>
  <c r="A7" i="72"/>
  <c r="A107" i="24" s="1"/>
  <c r="F5" i="72"/>
  <c r="E5" i="72"/>
  <c r="D5" i="72"/>
  <c r="C5" i="72"/>
  <c r="B5" i="72"/>
  <c r="A5" i="72"/>
  <c r="A105" i="24" s="1"/>
  <c r="C70" i="24" l="1"/>
  <c r="C62" i="24"/>
  <c r="A10" i="35"/>
  <c r="C7" i="63"/>
  <c r="B7" i="63"/>
  <c r="J7" i="63"/>
  <c r="A10" i="72"/>
  <c r="A110" i="24" s="1"/>
  <c r="H13" i="89" s="1"/>
  <c r="K13" i="89" s="1"/>
  <c r="H13" i="28" s="1"/>
  <c r="A109" i="24"/>
  <c r="I7" i="63"/>
  <c r="C109" i="24"/>
  <c r="H7" i="63"/>
  <c r="G7" i="63"/>
  <c r="C105" i="24"/>
  <c r="K7" i="63"/>
  <c r="C107" i="24"/>
  <c r="C108" i="24"/>
  <c r="C110" i="24"/>
  <c r="C106" i="24"/>
  <c r="C103" i="24"/>
  <c r="C102" i="24"/>
  <c r="C104" i="24"/>
  <c r="H95" i="89"/>
  <c r="K95" i="89" s="1"/>
  <c r="H95" i="28" s="1"/>
  <c r="H64" i="89"/>
  <c r="K64" i="89" s="1"/>
  <c r="H64" i="28" s="1"/>
  <c r="K72" i="7"/>
  <c r="M72" i="7" s="1"/>
  <c r="L69" i="28" s="1"/>
  <c r="H62" i="89"/>
  <c r="K62" i="89" s="1"/>
  <c r="H62" i="28" s="1"/>
  <c r="K14" i="7"/>
  <c r="M14" i="7" s="1"/>
  <c r="L11" i="28" s="1"/>
  <c r="H22" i="89"/>
  <c r="K22" i="89" s="1"/>
  <c r="H22" i="28" s="1"/>
  <c r="K11" i="7"/>
  <c r="M11" i="7" s="1"/>
  <c r="L8" i="28" s="1"/>
  <c r="H5" i="89"/>
  <c r="K5" i="89" s="1"/>
  <c r="H5" i="28" s="1"/>
  <c r="H9" i="89"/>
  <c r="K9" i="89" s="1"/>
  <c r="H9" i="28" s="1"/>
  <c r="H29" i="89"/>
  <c r="K29" i="89" s="1"/>
  <c r="H29" i="28" s="1"/>
  <c r="K30" i="7"/>
  <c r="M30" i="7" s="1"/>
  <c r="L27" i="28" s="1"/>
  <c r="H51" i="89"/>
  <c r="K51" i="89" s="1"/>
  <c r="H51" i="28" s="1"/>
  <c r="H39" i="89"/>
  <c r="K39" i="89" s="1"/>
  <c r="H39" i="28" s="1"/>
  <c r="K34" i="7"/>
  <c r="M34" i="7" s="1"/>
  <c r="L31" i="28" s="1"/>
  <c r="K49" i="7"/>
  <c r="M49" i="7" s="1"/>
  <c r="L46" i="28" s="1"/>
  <c r="H63" i="89"/>
  <c r="K63" i="89" s="1"/>
  <c r="H63" i="28" s="1"/>
  <c r="H34" i="89"/>
  <c r="K34" i="89" s="1"/>
  <c r="H34" i="28" s="1"/>
  <c r="H70" i="89"/>
  <c r="K70" i="89" s="1"/>
  <c r="H70" i="28" s="1"/>
  <c r="H6" i="89"/>
  <c r="K6" i="89" s="1"/>
  <c r="H6" i="28" s="1"/>
  <c r="K28" i="7"/>
  <c r="M28" i="7" s="1"/>
  <c r="L25" i="28" s="1"/>
  <c r="K40" i="7"/>
  <c r="M40" i="7" s="1"/>
  <c r="L37" i="28" s="1"/>
  <c r="K97" i="7"/>
  <c r="M97" i="7" s="1"/>
  <c r="L94" i="28" s="1"/>
  <c r="K56" i="7"/>
  <c r="M56" i="7" s="1"/>
  <c r="L53" i="28" s="1"/>
  <c r="H59" i="89"/>
  <c r="K59" i="89" s="1"/>
  <c r="H59" i="28" s="1"/>
  <c r="D7" i="63"/>
  <c r="M7" i="63"/>
  <c r="F7" i="63"/>
  <c r="H4" i="73"/>
  <c r="L7" i="63"/>
  <c r="D58" i="73"/>
  <c r="N58" i="73" s="1"/>
  <c r="D59" i="73"/>
  <c r="S59" i="73" s="1"/>
  <c r="H59" i="73"/>
  <c r="D6" i="73"/>
  <c r="Q6" i="73" s="1"/>
  <c r="D17" i="73"/>
  <c r="Q17" i="73" s="1"/>
  <c r="D28" i="73"/>
  <c r="Q28" i="73" s="1"/>
  <c r="D39" i="73"/>
  <c r="U39" i="73" s="1"/>
  <c r="H39" i="73"/>
  <c r="D50" i="73"/>
  <c r="P50" i="73" s="1"/>
  <c r="H50" i="73"/>
  <c r="D61" i="73"/>
  <c r="T61" i="73" s="1"/>
  <c r="H61" i="73"/>
  <c r="D72" i="73"/>
  <c r="T72" i="73" s="1"/>
  <c r="D83" i="73"/>
  <c r="L83" i="73" s="1"/>
  <c r="D94" i="73"/>
  <c r="S94" i="73" s="1"/>
  <c r="D7" i="73"/>
  <c r="M7" i="73" s="1"/>
  <c r="D18" i="73"/>
  <c r="O18" i="73" s="1"/>
  <c r="D29" i="73"/>
  <c r="T29" i="73" s="1"/>
  <c r="D40" i="73"/>
  <c r="N40" i="73" s="1"/>
  <c r="D51" i="73"/>
  <c r="T51" i="73" s="1"/>
  <c r="H51" i="73"/>
  <c r="D62" i="73"/>
  <c r="N62" i="73" s="1"/>
  <c r="H62" i="73"/>
  <c r="D73" i="73"/>
  <c r="U73" i="73" s="1"/>
  <c r="H73" i="73"/>
  <c r="D84" i="73"/>
  <c r="M84" i="73" s="1"/>
  <c r="H84" i="73"/>
  <c r="D95" i="73"/>
  <c r="P95" i="73" s="1"/>
  <c r="H95" i="73"/>
  <c r="D80" i="73"/>
  <c r="J80" i="73" s="1"/>
  <c r="D26" i="73"/>
  <c r="M26" i="73" s="1"/>
  <c r="D27" i="73"/>
  <c r="O27" i="73" s="1"/>
  <c r="D36" i="73"/>
  <c r="S36" i="73" s="1"/>
  <c r="D48" i="73"/>
  <c r="R48" i="73" s="1"/>
  <c r="D82" i="73"/>
  <c r="S82" i="73" s="1"/>
  <c r="D97" i="73"/>
  <c r="U97" i="73" s="1"/>
  <c r="D38" i="73"/>
  <c r="R38" i="73" s="1"/>
  <c r="D31" i="73"/>
  <c r="K31" i="73" s="1"/>
  <c r="H31" i="73"/>
  <c r="D86" i="73"/>
  <c r="L86" i="73" s="1"/>
  <c r="H86" i="73"/>
  <c r="D10" i="73"/>
  <c r="J10" i="73" s="1"/>
  <c r="H10" i="73"/>
  <c r="D21" i="73"/>
  <c r="M21" i="73" s="1"/>
  <c r="D32" i="73"/>
  <c r="O32" i="73" s="1"/>
  <c r="D43" i="73"/>
  <c r="R43" i="73" s="1"/>
  <c r="D54" i="73"/>
  <c r="L54" i="73" s="1"/>
  <c r="H54" i="73"/>
  <c r="D65" i="73"/>
  <c r="P65" i="73" s="1"/>
  <c r="D76" i="73"/>
  <c r="L76" i="73" s="1"/>
  <c r="D87" i="73"/>
  <c r="T87" i="73" s="1"/>
  <c r="D98" i="73"/>
  <c r="L98" i="73" s="1"/>
  <c r="D25" i="73"/>
  <c r="K25" i="73" s="1"/>
  <c r="D69" i="73"/>
  <c r="L69" i="73" s="1"/>
  <c r="H69" i="73"/>
  <c r="D15" i="73"/>
  <c r="R15" i="73" s="1"/>
  <c r="H15" i="73"/>
  <c r="D16" i="73"/>
  <c r="K16" i="73" s="1"/>
  <c r="D52" i="73"/>
  <c r="O52" i="73" s="1"/>
  <c r="D75" i="73"/>
  <c r="O75" i="73" s="1"/>
  <c r="D3" i="73"/>
  <c r="R3" i="73" s="1"/>
  <c r="H3" i="73"/>
  <c r="D91" i="73"/>
  <c r="Q91" i="73" s="1"/>
  <c r="D37" i="73"/>
  <c r="R37" i="73" s="1"/>
  <c r="D92" i="73"/>
  <c r="R92" i="73" s="1"/>
  <c r="D49" i="73"/>
  <c r="S49" i="73" s="1"/>
  <c r="D9" i="73"/>
  <c r="T9" i="73" s="1"/>
  <c r="D20" i="73"/>
  <c r="U20" i="73" s="1"/>
  <c r="D42" i="73"/>
  <c r="O42" i="73" s="1"/>
  <c r="D64" i="73"/>
  <c r="M64" i="73" s="1"/>
  <c r="D11" i="73"/>
  <c r="K11" i="73" s="1"/>
  <c r="D22" i="73"/>
  <c r="J22" i="73" s="1"/>
  <c r="D33" i="73"/>
  <c r="T33" i="73" s="1"/>
  <c r="H33" i="73"/>
  <c r="D44" i="73"/>
  <c r="U44" i="73" s="1"/>
  <c r="D55" i="73"/>
  <c r="M55" i="73" s="1"/>
  <c r="D66" i="73"/>
  <c r="U66" i="73" s="1"/>
  <c r="H66" i="73"/>
  <c r="D77" i="73"/>
  <c r="K77" i="73" s="1"/>
  <c r="H77" i="73"/>
  <c r="D88" i="73"/>
  <c r="N88" i="73" s="1"/>
  <c r="D99" i="73"/>
  <c r="Q99" i="73" s="1"/>
  <c r="D14" i="73"/>
  <c r="Q14" i="73" s="1"/>
  <c r="H14" i="73"/>
  <c r="D70" i="73"/>
  <c r="N70" i="73" s="1"/>
  <c r="D60" i="73"/>
  <c r="Q60" i="73" s="1"/>
  <c r="D53" i="73"/>
  <c r="R53" i="73" s="1"/>
  <c r="D19" i="73"/>
  <c r="N19" i="73" s="1"/>
  <c r="H19" i="73"/>
  <c r="D30" i="73"/>
  <c r="N30" i="73" s="1"/>
  <c r="D63" i="73"/>
  <c r="N63" i="73" s="1"/>
  <c r="D85" i="73"/>
  <c r="N85" i="73" s="1"/>
  <c r="D96" i="73"/>
  <c r="N96" i="73" s="1"/>
  <c r="H96" i="73"/>
  <c r="D23" i="73"/>
  <c r="K23" i="73" s="1"/>
  <c r="H23" i="73"/>
  <c r="D78" i="73"/>
  <c r="J78" i="73" s="1"/>
  <c r="D2" i="73"/>
  <c r="R2" i="73" s="1"/>
  <c r="D93" i="73"/>
  <c r="Q93" i="73" s="1"/>
  <c r="D74" i="73"/>
  <c r="S74" i="73" s="1"/>
  <c r="D34" i="73"/>
  <c r="P34" i="73" s="1"/>
  <c r="D56" i="73"/>
  <c r="T56" i="73" s="1"/>
  <c r="D89" i="73"/>
  <c r="R89" i="73" s="1"/>
  <c r="D13" i="73"/>
  <c r="O13" i="73" s="1"/>
  <c r="D24" i="73"/>
  <c r="T24" i="73" s="1"/>
  <c r="H24" i="73"/>
  <c r="D35" i="73"/>
  <c r="Q35" i="73" s="1"/>
  <c r="H35" i="73"/>
  <c r="D46" i="73"/>
  <c r="T46" i="73" s="1"/>
  <c r="D57" i="73"/>
  <c r="R57" i="73" s="1"/>
  <c r="D68" i="73"/>
  <c r="T68" i="73" s="1"/>
  <c r="H68" i="73"/>
  <c r="D79" i="73"/>
  <c r="K79" i="73" s="1"/>
  <c r="D90" i="73"/>
  <c r="L90" i="73" s="1"/>
  <c r="D101" i="73"/>
  <c r="U101" i="73" s="1"/>
  <c r="D47" i="73"/>
  <c r="Q47" i="73" s="1"/>
  <c r="D81" i="73"/>
  <c r="R81" i="73" s="1"/>
  <c r="D5" i="73"/>
  <c r="Q5" i="73" s="1"/>
  <c r="D71" i="73"/>
  <c r="J71" i="73" s="1"/>
  <c r="D8" i="73"/>
  <c r="P8" i="73" s="1"/>
  <c r="H8" i="73"/>
  <c r="D41" i="73"/>
  <c r="O41" i="73" s="1"/>
  <c r="H41" i="73"/>
  <c r="D12" i="73"/>
  <c r="M12" i="73" s="1"/>
  <c r="H12" i="73"/>
  <c r="D45" i="73"/>
  <c r="T45" i="73" s="1"/>
  <c r="H45" i="73"/>
  <c r="D67" i="73"/>
  <c r="K67" i="73" s="1"/>
  <c r="D100" i="73"/>
  <c r="K100" i="73" s="1"/>
  <c r="D4" i="73"/>
  <c r="T4" i="73" s="1"/>
  <c r="B7" i="76"/>
  <c r="B15" i="76" s="1"/>
  <c r="B16" i="76" s="1"/>
  <c r="D7" i="76"/>
  <c r="D15" i="76" s="1"/>
  <c r="M7" i="76"/>
  <c r="M15" i="76" s="1"/>
  <c r="L7" i="76"/>
  <c r="L15" i="76" s="1"/>
  <c r="L16" i="76" s="1"/>
  <c r="K7" i="76"/>
  <c r="K15" i="76" s="1"/>
  <c r="K16" i="76" s="1"/>
  <c r="E7" i="76"/>
  <c r="E15" i="76" s="1"/>
  <c r="H7" i="76"/>
  <c r="H15" i="76" s="1"/>
  <c r="H52" i="76" s="1"/>
  <c r="H53" i="76" s="1"/>
  <c r="J15" i="76"/>
  <c r="C7" i="76"/>
  <c r="C15" i="76" s="1"/>
  <c r="G7" i="76"/>
  <c r="G15" i="76" s="1"/>
  <c r="F7" i="76"/>
  <c r="F15" i="76" s="1"/>
  <c r="I7" i="76"/>
  <c r="I15" i="76" s="1"/>
  <c r="B27" i="76"/>
  <c r="J57" i="76"/>
  <c r="J61" i="76" s="1"/>
  <c r="J28" i="76"/>
  <c r="K57" i="76"/>
  <c r="K61" i="76" s="1"/>
  <c r="K28" i="76"/>
  <c r="K56" i="76"/>
  <c r="K60" i="76" s="1"/>
  <c r="J56" i="76"/>
  <c r="J60" i="76" s="1"/>
  <c r="H56" i="76"/>
  <c r="H60" i="76" s="1"/>
  <c r="M27" i="76"/>
  <c r="L27" i="76"/>
  <c r="K27" i="76"/>
  <c r="H28" i="76"/>
  <c r="J27" i="76"/>
  <c r="H27" i="76"/>
  <c r="I28" i="76"/>
  <c r="I23" i="76"/>
  <c r="I56" i="76"/>
  <c r="I60" i="76" s="1"/>
  <c r="I27" i="76"/>
  <c r="L24" i="76"/>
  <c r="M24" i="76"/>
  <c r="K24" i="76"/>
  <c r="J24" i="76"/>
  <c r="L57" i="76"/>
  <c r="L61" i="76" s="1"/>
  <c r="H24" i="76"/>
  <c r="I24" i="76"/>
  <c r="M23" i="76"/>
  <c r="L23" i="76"/>
  <c r="M57" i="76"/>
  <c r="M61" i="76" s="1"/>
  <c r="D56" i="76"/>
  <c r="D60" i="76" s="1"/>
  <c r="D23" i="76"/>
  <c r="C23" i="76"/>
  <c r="C56" i="76"/>
  <c r="C60" i="76" s="1"/>
  <c r="E28" i="76"/>
  <c r="G57" i="76"/>
  <c r="G61" i="76" s="1"/>
  <c r="F57" i="76"/>
  <c r="F61" i="76" s="1"/>
  <c r="E57" i="76"/>
  <c r="E61" i="76" s="1"/>
  <c r="D27" i="76"/>
  <c r="F27" i="76"/>
  <c r="E27" i="76"/>
  <c r="D57" i="76"/>
  <c r="D61" i="76" s="1"/>
  <c r="G24" i="76"/>
  <c r="F56" i="76"/>
  <c r="F60" i="76" s="1"/>
  <c r="D28" i="76"/>
  <c r="C28" i="76"/>
  <c r="G27" i="76"/>
  <c r="C57" i="76"/>
  <c r="C61" i="76" s="1"/>
  <c r="G56" i="76"/>
  <c r="G60" i="76" s="1"/>
  <c r="F24" i="76"/>
  <c r="E56" i="76"/>
  <c r="E60" i="76" s="1"/>
  <c r="B28" i="76"/>
  <c r="B57" i="76"/>
  <c r="B61" i="76" s="1"/>
  <c r="K89" i="7" l="1"/>
  <c r="M89" i="7" s="1"/>
  <c r="L86" i="28" s="1"/>
  <c r="K104" i="7"/>
  <c r="M104" i="7" s="1"/>
  <c r="L101" i="28" s="1"/>
  <c r="K5" i="7"/>
  <c r="M5" i="7" s="1"/>
  <c r="L2" i="28" s="1"/>
  <c r="H35" i="89"/>
  <c r="K35" i="89" s="1"/>
  <c r="H35" i="28" s="1"/>
  <c r="H18" i="73"/>
  <c r="K82" i="7"/>
  <c r="M82" i="7" s="1"/>
  <c r="L79" i="28" s="1"/>
  <c r="K62" i="7"/>
  <c r="M62" i="7" s="1"/>
  <c r="L59" i="28" s="1"/>
  <c r="H54" i="89"/>
  <c r="K54" i="89" s="1"/>
  <c r="H54" i="28" s="1"/>
  <c r="K44" i="7"/>
  <c r="M44" i="7" s="1"/>
  <c r="L41" i="28" s="1"/>
  <c r="H57" i="73"/>
  <c r="AE57" i="73" s="1"/>
  <c r="H85" i="73"/>
  <c r="AA85" i="73" s="1"/>
  <c r="K74" i="7"/>
  <c r="M74" i="7" s="1"/>
  <c r="L71" i="28" s="1"/>
  <c r="H45" i="89"/>
  <c r="K45" i="89" s="1"/>
  <c r="H45" i="28" s="1"/>
  <c r="H66" i="89"/>
  <c r="K66" i="89" s="1"/>
  <c r="H66" i="28" s="1"/>
  <c r="H98" i="73"/>
  <c r="Y98" i="73" s="1"/>
  <c r="H56" i="89"/>
  <c r="K56" i="89" s="1"/>
  <c r="H56" i="28" s="1"/>
  <c r="K103" i="7"/>
  <c r="M103" i="7" s="1"/>
  <c r="L100" i="28" s="1"/>
  <c r="K101" i="7"/>
  <c r="M101" i="7" s="1"/>
  <c r="L98" i="28" s="1"/>
  <c r="H46" i="73"/>
  <c r="AG46" i="73" s="1"/>
  <c r="K8" i="7"/>
  <c r="M8" i="7" s="1"/>
  <c r="L5" i="28" s="1"/>
  <c r="H60" i="89"/>
  <c r="K60" i="89" s="1"/>
  <c r="H60" i="28" s="1"/>
  <c r="K37" i="7"/>
  <c r="M37" i="7" s="1"/>
  <c r="L34" i="28" s="1"/>
  <c r="K33" i="7"/>
  <c r="M33" i="7" s="1"/>
  <c r="L30" i="28" s="1"/>
  <c r="K15" i="7"/>
  <c r="M15" i="7" s="1"/>
  <c r="L12" i="28" s="1"/>
  <c r="K85" i="7"/>
  <c r="M85" i="7" s="1"/>
  <c r="L82" i="28" s="1"/>
  <c r="K19" i="7"/>
  <c r="M19" i="7" s="1"/>
  <c r="L16" i="28" s="1"/>
  <c r="K95" i="7"/>
  <c r="M95" i="7" s="1"/>
  <c r="L92" i="28" s="1"/>
  <c r="H42" i="73"/>
  <c r="H38" i="73"/>
  <c r="AE38" i="73" s="1"/>
  <c r="K94" i="7"/>
  <c r="M94" i="7" s="1"/>
  <c r="L91" i="28" s="1"/>
  <c r="K22" i="7"/>
  <c r="M22" i="7" s="1"/>
  <c r="L19" i="28" s="1"/>
  <c r="K27" i="7"/>
  <c r="M27" i="7" s="1"/>
  <c r="L24" i="28" s="1"/>
  <c r="H56" i="73"/>
  <c r="AG56" i="73" s="1"/>
  <c r="H25" i="73"/>
  <c r="X25" i="73" s="1"/>
  <c r="K48" i="7"/>
  <c r="M48" i="7" s="1"/>
  <c r="L45" i="28" s="1"/>
  <c r="H32" i="89"/>
  <c r="K32" i="89" s="1"/>
  <c r="H32" i="28" s="1"/>
  <c r="H8" i="89"/>
  <c r="K8" i="89" s="1"/>
  <c r="H8" i="28" s="1"/>
  <c r="H99" i="89"/>
  <c r="K99" i="89" s="1"/>
  <c r="H99" i="28" s="1"/>
  <c r="K39" i="7"/>
  <c r="M39" i="7" s="1"/>
  <c r="L36" i="28" s="1"/>
  <c r="K73" i="7"/>
  <c r="M73" i="7" s="1"/>
  <c r="L70" i="28" s="1"/>
  <c r="H71" i="73"/>
  <c r="W71" i="73" s="1"/>
  <c r="K55" i="7"/>
  <c r="M55" i="7" s="1"/>
  <c r="L52" i="28" s="1"/>
  <c r="H20" i="73"/>
  <c r="AH20" i="73" s="1"/>
  <c r="H97" i="73"/>
  <c r="AH97" i="73" s="1"/>
  <c r="K68" i="7"/>
  <c r="M68" i="7" s="1"/>
  <c r="L65" i="28" s="1"/>
  <c r="K26" i="7"/>
  <c r="M26" i="7" s="1"/>
  <c r="L23" i="28" s="1"/>
  <c r="K54" i="7"/>
  <c r="M54" i="7" s="1"/>
  <c r="L51" i="28" s="1"/>
  <c r="K67" i="7"/>
  <c r="M67" i="7" s="1"/>
  <c r="L64" i="28" s="1"/>
  <c r="H92" i="89"/>
  <c r="K92" i="89" s="1"/>
  <c r="H92" i="28" s="1"/>
  <c r="H9" i="73"/>
  <c r="K36" i="7"/>
  <c r="M36" i="7" s="1"/>
  <c r="L33" i="28" s="1"/>
  <c r="H87" i="73"/>
  <c r="K41" i="7"/>
  <c r="M41" i="7" s="1"/>
  <c r="L38" i="28" s="1"/>
  <c r="H2" i="73"/>
  <c r="AE2" i="73" s="1"/>
  <c r="H49" i="73"/>
  <c r="AF49" i="73" s="1"/>
  <c r="H36" i="73"/>
  <c r="AF36" i="73" s="1"/>
  <c r="K63" i="7"/>
  <c r="M63" i="7" s="1"/>
  <c r="L60" i="28" s="1"/>
  <c r="K59" i="7"/>
  <c r="M59" i="7" s="1"/>
  <c r="L56" i="28" s="1"/>
  <c r="K98" i="7"/>
  <c r="M98" i="7" s="1"/>
  <c r="L95" i="28" s="1"/>
  <c r="K23" i="7"/>
  <c r="M23" i="7" s="1"/>
  <c r="L20" i="28" s="1"/>
  <c r="H47" i="73"/>
  <c r="AD47" i="73" s="1"/>
  <c r="K52" i="7"/>
  <c r="M52" i="7" s="1"/>
  <c r="L49" i="28" s="1"/>
  <c r="H28" i="89"/>
  <c r="K28" i="89" s="1"/>
  <c r="H28" i="28" s="1"/>
  <c r="K50" i="7"/>
  <c r="M50" i="7" s="1"/>
  <c r="L47" i="28" s="1"/>
  <c r="H21" i="89"/>
  <c r="K21" i="89" s="1"/>
  <c r="H21" i="28" s="1"/>
  <c r="K25" i="7"/>
  <c r="M25" i="7" s="1"/>
  <c r="L22" i="28" s="1"/>
  <c r="K100" i="7"/>
  <c r="M100" i="7" s="1"/>
  <c r="L97" i="28" s="1"/>
  <c r="K51" i="7"/>
  <c r="M51" i="7" s="1"/>
  <c r="L48" i="28" s="1"/>
  <c r="H99" i="73"/>
  <c r="AD99" i="73" s="1"/>
  <c r="K10" i="7"/>
  <c r="M10" i="7" s="1"/>
  <c r="L7" i="28" s="1"/>
  <c r="H88" i="73"/>
  <c r="H36" i="89"/>
  <c r="K36" i="89" s="1"/>
  <c r="H36" i="28" s="1"/>
  <c r="K99" i="7"/>
  <c r="M99" i="7" s="1"/>
  <c r="L96" i="28" s="1"/>
  <c r="K91" i="7"/>
  <c r="M91" i="7" s="1"/>
  <c r="L88" i="28" s="1"/>
  <c r="H78" i="73"/>
  <c r="H92" i="73"/>
  <c r="AE92" i="73" s="1"/>
  <c r="H72" i="73"/>
  <c r="K17" i="7"/>
  <c r="M17" i="7" s="1"/>
  <c r="L14" i="28" s="1"/>
  <c r="H88" i="89"/>
  <c r="K88" i="89" s="1"/>
  <c r="H88" i="28" s="1"/>
  <c r="H90" i="89"/>
  <c r="K90" i="89" s="1"/>
  <c r="H90" i="28" s="1"/>
  <c r="H80" i="89"/>
  <c r="K80" i="89" s="1"/>
  <c r="H80" i="28" s="1"/>
  <c r="H10" i="89"/>
  <c r="K10" i="89" s="1"/>
  <c r="H10" i="28" s="1"/>
  <c r="H50" i="89"/>
  <c r="K50" i="89" s="1"/>
  <c r="H50" i="28" s="1"/>
  <c r="K7" i="7"/>
  <c r="M7" i="7" s="1"/>
  <c r="L4" i="28" s="1"/>
  <c r="K83" i="7"/>
  <c r="M83" i="7" s="1"/>
  <c r="L80" i="28" s="1"/>
  <c r="K102" i="7"/>
  <c r="M102" i="7" s="1"/>
  <c r="L99" i="28" s="1"/>
  <c r="K69" i="7"/>
  <c r="M69" i="7" s="1"/>
  <c r="L66" i="28" s="1"/>
  <c r="H26" i="89"/>
  <c r="K26" i="89" s="1"/>
  <c r="H26" i="28" s="1"/>
  <c r="H19" i="89"/>
  <c r="K19" i="89" s="1"/>
  <c r="H19" i="28" s="1"/>
  <c r="H65" i="89"/>
  <c r="K65" i="89" s="1"/>
  <c r="H65" i="28" s="1"/>
  <c r="K43" i="7"/>
  <c r="M43" i="7" s="1"/>
  <c r="L40" i="28" s="1"/>
  <c r="K90" i="7"/>
  <c r="M90" i="7" s="1"/>
  <c r="L87" i="28" s="1"/>
  <c r="K53" i="7"/>
  <c r="M53" i="7" s="1"/>
  <c r="L50" i="28" s="1"/>
  <c r="H53" i="89"/>
  <c r="K53" i="89" s="1"/>
  <c r="H53" i="28" s="1"/>
  <c r="H28" i="73"/>
  <c r="AD28" i="73" s="1"/>
  <c r="K96" i="7"/>
  <c r="M96" i="7" s="1"/>
  <c r="L93" i="28" s="1"/>
  <c r="H71" i="89"/>
  <c r="K71" i="89" s="1"/>
  <c r="H71" i="28" s="1"/>
  <c r="H89" i="89"/>
  <c r="K89" i="89" s="1"/>
  <c r="H89" i="28" s="1"/>
  <c r="K87" i="7"/>
  <c r="M87" i="7" s="1"/>
  <c r="L84" i="28" s="1"/>
  <c r="H2" i="89"/>
  <c r="K2" i="89" s="1"/>
  <c r="Q2" i="89" s="1"/>
  <c r="AD2" i="89" s="1"/>
  <c r="E7" i="63" s="1"/>
  <c r="C18" i="63" s="1"/>
  <c r="H98" i="89"/>
  <c r="K98" i="89" s="1"/>
  <c r="H98" i="28" s="1"/>
  <c r="K65" i="7"/>
  <c r="M65" i="7" s="1"/>
  <c r="L62" i="28" s="1"/>
  <c r="K16" i="7"/>
  <c r="M16" i="7" s="1"/>
  <c r="L13" i="28" s="1"/>
  <c r="H14" i="89"/>
  <c r="K14" i="89" s="1"/>
  <c r="H14" i="28" s="1"/>
  <c r="H72" i="89"/>
  <c r="K72" i="89" s="1"/>
  <c r="H72" i="28" s="1"/>
  <c r="H16" i="89"/>
  <c r="K16" i="89" s="1"/>
  <c r="H16" i="28" s="1"/>
  <c r="K86" i="7"/>
  <c r="M86" i="7" s="1"/>
  <c r="L83" i="28" s="1"/>
  <c r="K9" i="7"/>
  <c r="M9" i="7" s="1"/>
  <c r="L6" i="28" s="1"/>
  <c r="H61" i="89"/>
  <c r="K61" i="89" s="1"/>
  <c r="H61" i="28" s="1"/>
  <c r="H11" i="89"/>
  <c r="K11" i="89" s="1"/>
  <c r="H11" i="28" s="1"/>
  <c r="H76" i="89"/>
  <c r="K76" i="89" s="1"/>
  <c r="H76" i="28" s="1"/>
  <c r="H87" i="89"/>
  <c r="K87" i="89" s="1"/>
  <c r="H87" i="28" s="1"/>
  <c r="H40" i="89"/>
  <c r="K40" i="89" s="1"/>
  <c r="H40" i="28" s="1"/>
  <c r="K57" i="7"/>
  <c r="M57" i="7" s="1"/>
  <c r="L54" i="28" s="1"/>
  <c r="K75" i="7"/>
  <c r="M75" i="7" s="1"/>
  <c r="L72" i="28" s="1"/>
  <c r="H4" i="89"/>
  <c r="K4" i="89" s="1"/>
  <c r="H4" i="28" s="1"/>
  <c r="K20" i="7"/>
  <c r="M20" i="7" s="1"/>
  <c r="L17" i="28" s="1"/>
  <c r="H25" i="89"/>
  <c r="K25" i="89" s="1"/>
  <c r="H25" i="28" s="1"/>
  <c r="H96" i="89"/>
  <c r="K96" i="89" s="1"/>
  <c r="H96" i="28" s="1"/>
  <c r="K29" i="7"/>
  <c r="M29" i="7" s="1"/>
  <c r="L26" i="28" s="1"/>
  <c r="K78" i="7"/>
  <c r="M78" i="7" s="1"/>
  <c r="L75" i="28" s="1"/>
  <c r="H67" i="73"/>
  <c r="X67" i="73" s="1"/>
  <c r="H79" i="73"/>
  <c r="X79" i="73" s="1"/>
  <c r="H93" i="73"/>
  <c r="AD93" i="73" s="1"/>
  <c r="H70" i="73"/>
  <c r="AA70" i="73" s="1"/>
  <c r="H64" i="73"/>
  <c r="Z64" i="73" s="1"/>
  <c r="H16" i="73"/>
  <c r="X16" i="73" s="1"/>
  <c r="H21" i="73"/>
  <c r="Z21" i="73" s="1"/>
  <c r="H80" i="73"/>
  <c r="W80" i="73" s="1"/>
  <c r="H83" i="73"/>
  <c r="Y83" i="73" s="1"/>
  <c r="H52" i="89"/>
  <c r="K52" i="89" s="1"/>
  <c r="H52" i="28" s="1"/>
  <c r="H47" i="89"/>
  <c r="K47" i="89" s="1"/>
  <c r="H47" i="28" s="1"/>
  <c r="H37" i="89"/>
  <c r="K37" i="89" s="1"/>
  <c r="H37" i="28" s="1"/>
  <c r="H27" i="89"/>
  <c r="K27" i="89" s="1"/>
  <c r="H27" i="28" s="1"/>
  <c r="K76" i="7"/>
  <c r="M76" i="7" s="1"/>
  <c r="L73" i="28" s="1"/>
  <c r="H55" i="89"/>
  <c r="K55" i="89" s="1"/>
  <c r="H55" i="28" s="1"/>
  <c r="H58" i="89"/>
  <c r="K58" i="89" s="1"/>
  <c r="H58" i="28" s="1"/>
  <c r="H12" i="89"/>
  <c r="K12" i="89" s="1"/>
  <c r="H12" i="28" s="1"/>
  <c r="K92" i="7"/>
  <c r="M92" i="7" s="1"/>
  <c r="L89" i="28" s="1"/>
  <c r="H5" i="73"/>
  <c r="AD5" i="73" s="1"/>
  <c r="H63" i="73"/>
  <c r="AA63" i="73" s="1"/>
  <c r="H55" i="73"/>
  <c r="Z55" i="73" s="1"/>
  <c r="H37" i="73"/>
  <c r="AE37" i="73" s="1"/>
  <c r="H76" i="73"/>
  <c r="Y76" i="73" s="1"/>
  <c r="H82" i="73"/>
  <c r="AF82" i="73" s="1"/>
  <c r="H40" i="73"/>
  <c r="AA40" i="73" s="1"/>
  <c r="H17" i="73"/>
  <c r="AD17" i="73" s="1"/>
  <c r="H81" i="89"/>
  <c r="K81" i="89" s="1"/>
  <c r="H81" i="28" s="1"/>
  <c r="H31" i="89"/>
  <c r="K31" i="89" s="1"/>
  <c r="H31" i="28" s="1"/>
  <c r="H94" i="89"/>
  <c r="K94" i="89" s="1"/>
  <c r="H94" i="28" s="1"/>
  <c r="H7" i="89"/>
  <c r="K7" i="89" s="1"/>
  <c r="H7" i="28" s="1"/>
  <c r="H20" i="89"/>
  <c r="K20" i="89" s="1"/>
  <c r="H20" i="28" s="1"/>
  <c r="H91" i="89"/>
  <c r="K91" i="89" s="1"/>
  <c r="H91" i="28" s="1"/>
  <c r="H97" i="89"/>
  <c r="K97" i="89" s="1"/>
  <c r="H97" i="28" s="1"/>
  <c r="H86" i="89"/>
  <c r="K86" i="89" s="1"/>
  <c r="H86" i="28" s="1"/>
  <c r="H82" i="89"/>
  <c r="K82" i="89" s="1"/>
  <c r="H82" i="28" s="1"/>
  <c r="H77" i="89"/>
  <c r="K77" i="89" s="1"/>
  <c r="H77" i="28" s="1"/>
  <c r="H84" i="89"/>
  <c r="K84" i="89" s="1"/>
  <c r="H84" i="28" s="1"/>
  <c r="K6" i="7"/>
  <c r="M6" i="7" s="1"/>
  <c r="L3" i="28" s="1"/>
  <c r="H33" i="89"/>
  <c r="K33" i="89" s="1"/>
  <c r="H33" i="28" s="1"/>
  <c r="H100" i="89"/>
  <c r="K100" i="89" s="1"/>
  <c r="H100" i="28" s="1"/>
  <c r="H24" i="89"/>
  <c r="K24" i="89" s="1"/>
  <c r="H24" i="28" s="1"/>
  <c r="H30" i="89"/>
  <c r="K30" i="89" s="1"/>
  <c r="H30" i="28" s="1"/>
  <c r="K45" i="7"/>
  <c r="M45" i="7" s="1"/>
  <c r="L42" i="28" s="1"/>
  <c r="H69" i="89"/>
  <c r="K69" i="89" s="1"/>
  <c r="H69" i="28" s="1"/>
  <c r="H38" i="89"/>
  <c r="K38" i="89" s="1"/>
  <c r="H38" i="28" s="1"/>
  <c r="H68" i="89"/>
  <c r="K68" i="89" s="1"/>
  <c r="H68" i="28" s="1"/>
  <c r="H13" i="73"/>
  <c r="AB13" i="73" s="1"/>
  <c r="H81" i="73"/>
  <c r="AE81" i="73" s="1"/>
  <c r="H89" i="73"/>
  <c r="AE89" i="73" s="1"/>
  <c r="H30" i="73"/>
  <c r="AA30" i="73" s="1"/>
  <c r="H44" i="73"/>
  <c r="AH44" i="73" s="1"/>
  <c r="H91" i="73"/>
  <c r="AD91" i="73" s="1"/>
  <c r="H65" i="73"/>
  <c r="AC65" i="73" s="1"/>
  <c r="H48" i="73"/>
  <c r="AE48" i="73" s="1"/>
  <c r="H29" i="73"/>
  <c r="AG29" i="73" s="1"/>
  <c r="H6" i="73"/>
  <c r="AD6" i="73" s="1"/>
  <c r="K21" i="7"/>
  <c r="M21" i="7" s="1"/>
  <c r="L18" i="28" s="1"/>
  <c r="K93" i="7"/>
  <c r="M93" i="7" s="1"/>
  <c r="L90" i="28" s="1"/>
  <c r="H23" i="89"/>
  <c r="K23" i="89" s="1"/>
  <c r="H23" i="28" s="1"/>
  <c r="H43" i="89"/>
  <c r="K43" i="89" s="1"/>
  <c r="H43" i="28" s="1"/>
  <c r="K88" i="7"/>
  <c r="M88" i="7" s="1"/>
  <c r="L85" i="28" s="1"/>
  <c r="H78" i="89"/>
  <c r="K78" i="89" s="1"/>
  <c r="H78" i="28" s="1"/>
  <c r="K81" i="7"/>
  <c r="M81" i="7" s="1"/>
  <c r="L78" i="28" s="1"/>
  <c r="H15" i="89"/>
  <c r="K15" i="89" s="1"/>
  <c r="H15" i="28" s="1"/>
  <c r="K64" i="7"/>
  <c r="M64" i="7" s="1"/>
  <c r="L61" i="28" s="1"/>
  <c r="K18" i="7"/>
  <c r="M18" i="7" s="1"/>
  <c r="L15" i="28" s="1"/>
  <c r="K79" i="7"/>
  <c r="M79" i="7" s="1"/>
  <c r="L76" i="28" s="1"/>
  <c r="K42" i="7"/>
  <c r="M42" i="7" s="1"/>
  <c r="L39" i="28" s="1"/>
  <c r="H17" i="89"/>
  <c r="K17" i="89" s="1"/>
  <c r="H17" i="28" s="1"/>
  <c r="H93" i="89"/>
  <c r="K93" i="89" s="1"/>
  <c r="H93" i="28" s="1"/>
  <c r="H3" i="89"/>
  <c r="K3" i="89" s="1"/>
  <c r="H3" i="28" s="1"/>
  <c r="K80" i="7"/>
  <c r="M80" i="7" s="1"/>
  <c r="L77" i="28" s="1"/>
  <c r="H101" i="73"/>
  <c r="AH101" i="73" s="1"/>
  <c r="H53" i="73"/>
  <c r="AE53" i="73" s="1"/>
  <c r="H75" i="73"/>
  <c r="AB75" i="73" s="1"/>
  <c r="H27" i="73"/>
  <c r="AB27" i="73" s="1"/>
  <c r="H7" i="73"/>
  <c r="Z7" i="73" s="1"/>
  <c r="H58" i="73"/>
  <c r="AA58" i="73" s="1"/>
  <c r="K12" i="7"/>
  <c r="M12" i="7" s="1"/>
  <c r="L9" i="28" s="1"/>
  <c r="H83" i="89"/>
  <c r="K83" i="89" s="1"/>
  <c r="H83" i="28" s="1"/>
  <c r="K70" i="7"/>
  <c r="M70" i="7" s="1"/>
  <c r="L67" i="28" s="1"/>
  <c r="H57" i="89"/>
  <c r="K57" i="89" s="1"/>
  <c r="H57" i="28" s="1"/>
  <c r="K66" i="7"/>
  <c r="M66" i="7" s="1"/>
  <c r="L63" i="28" s="1"/>
  <c r="K61" i="7"/>
  <c r="M61" i="7" s="1"/>
  <c r="L58" i="28" s="1"/>
  <c r="K71" i="7"/>
  <c r="M71" i="7" s="1"/>
  <c r="L68" i="28" s="1"/>
  <c r="H79" i="89"/>
  <c r="K79" i="89" s="1"/>
  <c r="H79" i="28" s="1"/>
  <c r="H75" i="89"/>
  <c r="K75" i="89" s="1"/>
  <c r="H75" i="28" s="1"/>
  <c r="K46" i="7"/>
  <c r="M46" i="7" s="1"/>
  <c r="L43" i="28" s="1"/>
  <c r="H48" i="89"/>
  <c r="K48" i="89" s="1"/>
  <c r="H48" i="28" s="1"/>
  <c r="H46" i="89"/>
  <c r="K46" i="89" s="1"/>
  <c r="H46" i="28" s="1"/>
  <c r="H34" i="73"/>
  <c r="AC34" i="73" s="1"/>
  <c r="H22" i="73"/>
  <c r="W22" i="73" s="1"/>
  <c r="H43" i="73"/>
  <c r="AE43" i="73" s="1"/>
  <c r="H41" i="89"/>
  <c r="K41" i="89" s="1"/>
  <c r="H41" i="28" s="1"/>
  <c r="K38" i="7"/>
  <c r="M38" i="7" s="1"/>
  <c r="L35" i="28" s="1"/>
  <c r="K60" i="7"/>
  <c r="M60" i="7" s="1"/>
  <c r="L57" i="28" s="1"/>
  <c r="H18" i="89"/>
  <c r="K18" i="89" s="1"/>
  <c r="H18" i="28" s="1"/>
  <c r="K58" i="7"/>
  <c r="M58" i="7" s="1"/>
  <c r="L55" i="28" s="1"/>
  <c r="H85" i="89"/>
  <c r="K85" i="89" s="1"/>
  <c r="H85" i="28" s="1"/>
  <c r="K47" i="7"/>
  <c r="M47" i="7" s="1"/>
  <c r="L44" i="28" s="1"/>
  <c r="K35" i="7"/>
  <c r="M35" i="7" s="1"/>
  <c r="L32" i="28" s="1"/>
  <c r="H74" i="89"/>
  <c r="K74" i="89" s="1"/>
  <c r="H74" i="28" s="1"/>
  <c r="H42" i="89"/>
  <c r="K42" i="89" s="1"/>
  <c r="H42" i="28" s="1"/>
  <c r="H100" i="73"/>
  <c r="X100" i="73" s="1"/>
  <c r="H90" i="73"/>
  <c r="Y90" i="73" s="1"/>
  <c r="H74" i="73"/>
  <c r="AF74" i="73" s="1"/>
  <c r="H60" i="73"/>
  <c r="AD60" i="73" s="1"/>
  <c r="H11" i="73"/>
  <c r="X11" i="73" s="1"/>
  <c r="H52" i="73"/>
  <c r="AB52" i="73" s="1"/>
  <c r="H32" i="73"/>
  <c r="AB32" i="73" s="1"/>
  <c r="H26" i="73"/>
  <c r="Z26" i="73" s="1"/>
  <c r="H94" i="73"/>
  <c r="AF94" i="73" s="1"/>
  <c r="K24" i="7"/>
  <c r="M24" i="7" s="1"/>
  <c r="L21" i="28" s="1"/>
  <c r="H73" i="89"/>
  <c r="K73" i="89" s="1"/>
  <c r="H73" i="28" s="1"/>
  <c r="K13" i="7"/>
  <c r="M13" i="7" s="1"/>
  <c r="L10" i="28" s="1"/>
  <c r="H44" i="89"/>
  <c r="K44" i="89" s="1"/>
  <c r="H44" i="28" s="1"/>
  <c r="K32" i="7"/>
  <c r="M32" i="7" s="1"/>
  <c r="L29" i="28" s="1"/>
  <c r="H101" i="89"/>
  <c r="K101" i="89" s="1"/>
  <c r="H101" i="28" s="1"/>
  <c r="K77" i="7"/>
  <c r="M77" i="7" s="1"/>
  <c r="L74" i="28" s="1"/>
  <c r="K31" i="7"/>
  <c r="M31" i="7" s="1"/>
  <c r="L28" i="28" s="1"/>
  <c r="K84" i="7"/>
  <c r="M84" i="7" s="1"/>
  <c r="L81" i="28" s="1"/>
  <c r="H67" i="89"/>
  <c r="K67" i="89" s="1"/>
  <c r="H67" i="28" s="1"/>
  <c r="H49" i="89"/>
  <c r="K49" i="89" s="1"/>
  <c r="H49" i="28" s="1"/>
  <c r="C10" i="35"/>
  <c r="B10" i="35"/>
  <c r="G18" i="63"/>
  <c r="D18" i="63"/>
  <c r="F18" i="63"/>
  <c r="E18" i="63"/>
  <c r="B18" i="63"/>
  <c r="R24" i="73"/>
  <c r="AE24" i="73" s="1"/>
  <c r="M90" i="73"/>
  <c r="N87" i="73"/>
  <c r="AA87" i="73" s="1"/>
  <c r="N26" i="73"/>
  <c r="Q98" i="73"/>
  <c r="M96" i="73"/>
  <c r="Z96" i="73" s="1"/>
  <c r="J20" i="73"/>
  <c r="K96" i="73"/>
  <c r="X96" i="73" s="1"/>
  <c r="K85" i="73"/>
  <c r="X85" i="73" s="1"/>
  <c r="L77" i="73"/>
  <c r="Y77" i="73" s="1"/>
  <c r="S77" i="73"/>
  <c r="AF77" i="73" s="1"/>
  <c r="T77" i="73"/>
  <c r="AG77" i="73" s="1"/>
  <c r="R85" i="73"/>
  <c r="AE85" i="73" s="1"/>
  <c r="S85" i="73"/>
  <c r="M85" i="73"/>
  <c r="U77" i="73"/>
  <c r="AH77" i="73" s="1"/>
  <c r="T94" i="73"/>
  <c r="U94" i="73"/>
  <c r="O87" i="73"/>
  <c r="U9" i="73"/>
  <c r="AH9" i="73" s="1"/>
  <c r="O8" i="73"/>
  <c r="AB8" i="73" s="1"/>
  <c r="L23" i="73"/>
  <c r="Y23" i="73" s="1"/>
  <c r="U29" i="73"/>
  <c r="O29" i="73"/>
  <c r="U4" i="73"/>
  <c r="AH4" i="73" s="1"/>
  <c r="J3" i="73"/>
  <c r="W3" i="73" s="1"/>
  <c r="R41" i="73"/>
  <c r="AE41" i="73" s="1"/>
  <c r="O35" i="73"/>
  <c r="AB35" i="73" s="1"/>
  <c r="L24" i="73"/>
  <c r="Y24" i="73" s="1"/>
  <c r="S46" i="73"/>
  <c r="M24" i="73"/>
  <c r="Z24" i="73" s="1"/>
  <c r="N98" i="73"/>
  <c r="R20" i="73"/>
  <c r="U53" i="73"/>
  <c r="S29" i="73"/>
  <c r="K87" i="73"/>
  <c r="L38" i="73"/>
  <c r="J73" i="73"/>
  <c r="W73" i="73" s="1"/>
  <c r="O55" i="73"/>
  <c r="T76" i="73"/>
  <c r="Q38" i="73"/>
  <c r="L73" i="73"/>
  <c r="Y73" i="73" s="1"/>
  <c r="S44" i="73"/>
  <c r="U76" i="73"/>
  <c r="S38" i="73"/>
  <c r="AF38" i="73" s="1"/>
  <c r="M73" i="73"/>
  <c r="Z73" i="73" s="1"/>
  <c r="L44" i="73"/>
  <c r="K76" i="73"/>
  <c r="R91" i="73"/>
  <c r="T73" i="73"/>
  <c r="AG73" i="73" s="1"/>
  <c r="M44" i="73"/>
  <c r="Q65" i="73"/>
  <c r="R30" i="73"/>
  <c r="Q66" i="73"/>
  <c r="AD66" i="73" s="1"/>
  <c r="P76" i="73"/>
  <c r="S30" i="73"/>
  <c r="N38" i="73"/>
  <c r="N73" i="73"/>
  <c r="AA73" i="73" s="1"/>
  <c r="J33" i="73"/>
  <c r="W33" i="73" s="1"/>
  <c r="K19" i="73"/>
  <c r="X19" i="73" s="1"/>
  <c r="R62" i="73"/>
  <c r="AE62" i="73" s="1"/>
  <c r="M30" i="73"/>
  <c r="L78" i="73"/>
  <c r="K62" i="73"/>
  <c r="X62" i="73" s="1"/>
  <c r="T30" i="73"/>
  <c r="S62" i="73"/>
  <c r="AF62" i="73" s="1"/>
  <c r="Q74" i="73"/>
  <c r="M19" i="73"/>
  <c r="Z19" i="73" s="1"/>
  <c r="Q50" i="73"/>
  <c r="AD50" i="73" s="1"/>
  <c r="N97" i="73"/>
  <c r="M87" i="73"/>
  <c r="Z87" i="73" s="1"/>
  <c r="K73" i="73"/>
  <c r="X73" i="73" s="1"/>
  <c r="O38" i="73"/>
  <c r="O33" i="73"/>
  <c r="AB33" i="73" s="1"/>
  <c r="K97" i="73"/>
  <c r="L53" i="73"/>
  <c r="Q32" i="73"/>
  <c r="M27" i="73"/>
  <c r="O96" i="73"/>
  <c r="AB96" i="73" s="1"/>
  <c r="L27" i="73"/>
  <c r="P74" i="73"/>
  <c r="O26" i="73"/>
  <c r="M62" i="73"/>
  <c r="Z62" i="73" s="1"/>
  <c r="O5" i="73"/>
  <c r="P62" i="73"/>
  <c r="AC62" i="73" s="1"/>
  <c r="N91" i="73"/>
  <c r="T98" i="73"/>
  <c r="K49" i="73"/>
  <c r="L91" i="73"/>
  <c r="P23" i="73"/>
  <c r="AC23" i="73" s="1"/>
  <c r="Q23" i="73"/>
  <c r="AD23" i="73" s="1"/>
  <c r="R97" i="73"/>
  <c r="O23" i="73"/>
  <c r="AB23" i="73" s="1"/>
  <c r="Q44" i="73"/>
  <c r="L87" i="73"/>
  <c r="T97" i="73"/>
  <c r="U30" i="73"/>
  <c r="K4" i="73"/>
  <c r="X4" i="73" s="1"/>
  <c r="J66" i="73"/>
  <c r="W66" i="73" s="1"/>
  <c r="M35" i="73"/>
  <c r="Z35" i="73" s="1"/>
  <c r="R23" i="73"/>
  <c r="AE23" i="73" s="1"/>
  <c r="M97" i="73"/>
  <c r="U35" i="73"/>
  <c r="AH35" i="73" s="1"/>
  <c r="O24" i="73"/>
  <c r="AB24" i="73" s="1"/>
  <c r="U19" i="73"/>
  <c r="AH19" i="73" s="1"/>
  <c r="M76" i="73"/>
  <c r="L4" i="73"/>
  <c r="Y4" i="73" s="1"/>
  <c r="M36" i="73"/>
  <c r="Q4" i="73"/>
  <c r="AD4" i="73" s="1"/>
  <c r="K24" i="73"/>
  <c r="X24" i="73" s="1"/>
  <c r="S5" i="73"/>
  <c r="R36" i="73"/>
  <c r="R4" i="73"/>
  <c r="AE4" i="73" s="1"/>
  <c r="U24" i="73"/>
  <c r="AH24" i="73" s="1"/>
  <c r="K2" i="73"/>
  <c r="Q36" i="73"/>
  <c r="J4" i="73"/>
  <c r="W4" i="73" s="1"/>
  <c r="K13" i="73"/>
  <c r="O69" i="73"/>
  <c r="AB69" i="73" s="1"/>
  <c r="O85" i="73"/>
  <c r="AB85" i="73" s="1"/>
  <c r="O88" i="73"/>
  <c r="S4" i="73"/>
  <c r="AF4" i="73" s="1"/>
  <c r="N13" i="73"/>
  <c r="AA13" i="73" s="1"/>
  <c r="N69" i="73"/>
  <c r="AA69" i="73" s="1"/>
  <c r="K7" i="73"/>
  <c r="P88" i="73"/>
  <c r="AC88" i="73" s="1"/>
  <c r="U81" i="73"/>
  <c r="J18" i="73"/>
  <c r="W18" i="73" s="1"/>
  <c r="P13" i="73"/>
  <c r="J69" i="73"/>
  <c r="W69" i="73" s="1"/>
  <c r="T7" i="73"/>
  <c r="Q88" i="73"/>
  <c r="AD88" i="73" s="1"/>
  <c r="K81" i="73"/>
  <c r="U18" i="73"/>
  <c r="AH18" i="73" s="1"/>
  <c r="Q13" i="73"/>
  <c r="U69" i="73"/>
  <c r="AH69" i="73" s="1"/>
  <c r="Q7" i="73"/>
  <c r="R88" i="73"/>
  <c r="L81" i="73"/>
  <c r="P18" i="73"/>
  <c r="AC18" i="73" s="1"/>
  <c r="T13" i="73"/>
  <c r="Q69" i="73"/>
  <c r="AD69" i="73" s="1"/>
  <c r="T71" i="73"/>
  <c r="S88" i="73"/>
  <c r="M81" i="73"/>
  <c r="Z81" i="73" s="1"/>
  <c r="J13" i="73"/>
  <c r="S69" i="73"/>
  <c r="AF69" i="73" s="1"/>
  <c r="S71" i="73"/>
  <c r="K88" i="73"/>
  <c r="X88" i="73" s="1"/>
  <c r="S81" i="73"/>
  <c r="N90" i="73"/>
  <c r="U13" i="73"/>
  <c r="R69" i="73"/>
  <c r="AE69" i="73" s="1"/>
  <c r="O71" i="73"/>
  <c r="U88" i="73"/>
  <c r="O19" i="73"/>
  <c r="AB19" i="73" s="1"/>
  <c r="N31" i="73"/>
  <c r="AA31" i="73" s="1"/>
  <c r="L46" i="73"/>
  <c r="K8" i="73"/>
  <c r="X8" i="73" s="1"/>
  <c r="P89" i="73"/>
  <c r="T92" i="73"/>
  <c r="O77" i="73"/>
  <c r="AB77" i="73" s="1"/>
  <c r="S43" i="73"/>
  <c r="U31" i="73"/>
  <c r="AH31" i="73" s="1"/>
  <c r="Q46" i="73"/>
  <c r="AD46" i="73" s="1"/>
  <c r="L8" i="73"/>
  <c r="Y8" i="73" s="1"/>
  <c r="U89" i="73"/>
  <c r="O25" i="73"/>
  <c r="P77" i="73"/>
  <c r="AC77" i="73" s="1"/>
  <c r="K48" i="73"/>
  <c r="P43" i="73"/>
  <c r="L31" i="73"/>
  <c r="Y31" i="73" s="1"/>
  <c r="P91" i="73"/>
  <c r="R46" i="73"/>
  <c r="M8" i="73"/>
  <c r="Z8" i="73" s="1"/>
  <c r="O78" i="73"/>
  <c r="P25" i="73"/>
  <c r="Q77" i="73"/>
  <c r="AD77" i="73" s="1"/>
  <c r="Q43" i="73"/>
  <c r="M31" i="73"/>
  <c r="Z31" i="73" s="1"/>
  <c r="U91" i="73"/>
  <c r="J60" i="73"/>
  <c r="R65" i="73"/>
  <c r="J65" i="73"/>
  <c r="P49" i="73"/>
  <c r="AC49" i="73" s="1"/>
  <c r="T63" i="73"/>
  <c r="M48" i="73"/>
  <c r="U65" i="73"/>
  <c r="U49" i="73"/>
  <c r="AH49" i="73" s="1"/>
  <c r="K63" i="73"/>
  <c r="L47" i="73"/>
  <c r="K92" i="73"/>
  <c r="O48" i="73"/>
  <c r="U98" i="73"/>
  <c r="K65" i="73"/>
  <c r="O49" i="73"/>
  <c r="N18" i="73"/>
  <c r="AA18" i="73" s="1"/>
  <c r="P35" i="73"/>
  <c r="AC35" i="73" s="1"/>
  <c r="R8" i="73"/>
  <c r="AE8" i="73" s="1"/>
  <c r="T47" i="73"/>
  <c r="L89" i="73"/>
  <c r="S23" i="73"/>
  <c r="AF23" i="73" s="1"/>
  <c r="M92" i="73"/>
  <c r="Q48" i="73"/>
  <c r="K98" i="73"/>
  <c r="M65" i="73"/>
  <c r="R49" i="73"/>
  <c r="R18" i="73"/>
  <c r="AE18" i="73" s="1"/>
  <c r="R35" i="73"/>
  <c r="AE35" i="73" s="1"/>
  <c r="T8" i="73"/>
  <c r="AG8" i="73" s="1"/>
  <c r="R47" i="73"/>
  <c r="AE47" i="73" s="1"/>
  <c r="M89" i="73"/>
  <c r="M23" i="73"/>
  <c r="Z23" i="73" s="1"/>
  <c r="O92" i="73"/>
  <c r="U22" i="73"/>
  <c r="S48" i="73"/>
  <c r="M98" i="73"/>
  <c r="P54" i="73"/>
  <c r="AC54" i="73" s="1"/>
  <c r="Q18" i="73"/>
  <c r="AD18" i="73" s="1"/>
  <c r="K35" i="73"/>
  <c r="X35" i="73" s="1"/>
  <c r="S8" i="73"/>
  <c r="AF8" i="73" s="1"/>
  <c r="U47" i="73"/>
  <c r="O89" i="73"/>
  <c r="N23" i="73"/>
  <c r="AA23" i="73" s="1"/>
  <c r="Q92" i="73"/>
  <c r="AD92" i="73" s="1"/>
  <c r="J36" i="73"/>
  <c r="P11" i="73"/>
  <c r="L3" i="73"/>
  <c r="Y3" i="73" s="1"/>
  <c r="R87" i="73"/>
  <c r="AE87" i="73" s="1"/>
  <c r="K54" i="73"/>
  <c r="X54" i="73" s="1"/>
  <c r="R96" i="73"/>
  <c r="AE96" i="73" s="1"/>
  <c r="T18" i="73"/>
  <c r="AG18" i="73" s="1"/>
  <c r="T35" i="73"/>
  <c r="AG35" i="73" s="1"/>
  <c r="J8" i="73"/>
  <c r="W8" i="73" s="1"/>
  <c r="T2" i="73"/>
  <c r="Q89" i="73"/>
  <c r="U23" i="73"/>
  <c r="AH23" i="73" s="1"/>
  <c r="S92" i="73"/>
  <c r="K36" i="73"/>
  <c r="P66" i="73"/>
  <c r="AC66" i="73" s="1"/>
  <c r="Q11" i="73"/>
  <c r="N3" i="73"/>
  <c r="AA3" i="73" s="1"/>
  <c r="P87" i="73"/>
  <c r="AC87" i="73" s="1"/>
  <c r="M54" i="73"/>
  <c r="Z54" i="73" s="1"/>
  <c r="Q97" i="73"/>
  <c r="S96" i="73"/>
  <c r="AF96" i="73" s="1"/>
  <c r="T91" i="73"/>
  <c r="T89" i="73"/>
  <c r="S51" i="73"/>
  <c r="AF51" i="73" s="1"/>
  <c r="T25" i="73"/>
  <c r="L66" i="73"/>
  <c r="Y66" i="73" s="1"/>
  <c r="S41" i="73"/>
  <c r="AF41" i="73" s="1"/>
  <c r="J86" i="73"/>
  <c r="W86" i="73" s="1"/>
  <c r="U51" i="73"/>
  <c r="AH51" i="73" s="1"/>
  <c r="R25" i="73"/>
  <c r="K40" i="73"/>
  <c r="M46" i="73"/>
  <c r="M78" i="73"/>
  <c r="S25" i="73"/>
  <c r="K55" i="73"/>
  <c r="U41" i="73"/>
  <c r="AH41" i="73" s="1"/>
  <c r="J46" i="73"/>
  <c r="O51" i="73"/>
  <c r="AB51" i="73" s="1"/>
  <c r="T78" i="73"/>
  <c r="AG78" i="73" s="1"/>
  <c r="Q25" i="73"/>
  <c r="R55" i="73"/>
  <c r="T75" i="73"/>
  <c r="O82" i="73"/>
  <c r="N46" i="73"/>
  <c r="O56" i="73"/>
  <c r="U25" i="73"/>
  <c r="S55" i="73"/>
  <c r="M40" i="73"/>
  <c r="Q41" i="73"/>
  <c r="AD41" i="73" s="1"/>
  <c r="M4" i="73"/>
  <c r="Z4" i="73" s="1"/>
  <c r="M37" i="73"/>
  <c r="J41" i="73"/>
  <c r="W41" i="73" s="1"/>
  <c r="S31" i="73"/>
  <c r="AF31" i="73" s="1"/>
  <c r="J51" i="73"/>
  <c r="W51" i="73" s="1"/>
  <c r="U3" i="73"/>
  <c r="AH3" i="73" s="1"/>
  <c r="R51" i="73"/>
  <c r="AE51" i="73" s="1"/>
  <c r="N25" i="73"/>
  <c r="T66" i="73"/>
  <c r="AG66" i="73" s="1"/>
  <c r="T41" i="73"/>
  <c r="AG41" i="73" s="1"/>
  <c r="Q86" i="73"/>
  <c r="AD86" i="73" s="1"/>
  <c r="N51" i="73"/>
  <c r="AA51" i="73" s="1"/>
  <c r="Q40" i="73"/>
  <c r="R86" i="73"/>
  <c r="AE86" i="73" s="1"/>
  <c r="O30" i="73"/>
  <c r="R40" i="73"/>
  <c r="P41" i="73"/>
  <c r="AC41" i="73" s="1"/>
  <c r="M51" i="73"/>
  <c r="Z51" i="73" s="1"/>
  <c r="O46" i="73"/>
  <c r="O73" i="73"/>
  <c r="AB73" i="73" s="1"/>
  <c r="U56" i="73"/>
  <c r="K71" i="73"/>
  <c r="K29" i="73"/>
  <c r="T55" i="73"/>
  <c r="U40" i="73"/>
  <c r="P38" i="73"/>
  <c r="O4" i="73"/>
  <c r="AB4" i="73" s="1"/>
  <c r="P46" i="73"/>
  <c r="R73" i="73"/>
  <c r="AE73" i="73" s="1"/>
  <c r="S34" i="73"/>
  <c r="L71" i="73"/>
  <c r="L29" i="73"/>
  <c r="L88" i="73"/>
  <c r="Y88" i="73" s="1"/>
  <c r="O44" i="73"/>
  <c r="P40" i="73"/>
  <c r="K41" i="73"/>
  <c r="X41" i="73" s="1"/>
  <c r="P4" i="73"/>
  <c r="AC4" i="73" s="1"/>
  <c r="K46" i="73"/>
  <c r="S73" i="73"/>
  <c r="AF73" i="73" s="1"/>
  <c r="K34" i="73"/>
  <c r="R71" i="73"/>
  <c r="Q29" i="73"/>
  <c r="T88" i="73"/>
  <c r="J44" i="73"/>
  <c r="O40" i="73"/>
  <c r="O65" i="73"/>
  <c r="O62" i="73"/>
  <c r="AB62" i="73" s="1"/>
  <c r="T31" i="73"/>
  <c r="AG31" i="73" s="1"/>
  <c r="AB41" i="73"/>
  <c r="AH73" i="73"/>
  <c r="AC50" i="73"/>
  <c r="AA88" i="73"/>
  <c r="AG9" i="73"/>
  <c r="X31" i="73"/>
  <c r="X23" i="73"/>
  <c r="AA19" i="73"/>
  <c r="AG33" i="73"/>
  <c r="AE3" i="73"/>
  <c r="Y54" i="73"/>
  <c r="AB18" i="73"/>
  <c r="AF59" i="73"/>
  <c r="M60" i="73"/>
  <c r="R90" i="73"/>
  <c r="M94" i="73"/>
  <c r="AG72" i="73"/>
  <c r="M2" i="73"/>
  <c r="Z2" i="73" s="1"/>
  <c r="M11" i="73"/>
  <c r="L100" i="73"/>
  <c r="Z12" i="73"/>
  <c r="AG61" i="73"/>
  <c r="M15" i="73"/>
  <c r="Z15" i="73" s="1"/>
  <c r="S78" i="73"/>
  <c r="P94" i="73"/>
  <c r="K72" i="73"/>
  <c r="Q94" i="73"/>
  <c r="K32" i="73"/>
  <c r="O20" i="73"/>
  <c r="T23" i="73"/>
  <c r="AG23" i="73" s="1"/>
  <c r="S15" i="73"/>
  <c r="AF15" i="73" s="1"/>
  <c r="N68" i="73"/>
  <c r="AA68" i="73" s="1"/>
  <c r="U46" i="73"/>
  <c r="U63" i="73"/>
  <c r="P73" i="73"/>
  <c r="AC73" i="73" s="1"/>
  <c r="P100" i="73"/>
  <c r="Q56" i="73"/>
  <c r="AD56" i="73" s="1"/>
  <c r="J23" i="73"/>
  <c r="W23" i="73" s="1"/>
  <c r="T36" i="73"/>
  <c r="AG36" i="73" s="1"/>
  <c r="L33" i="73"/>
  <c r="Y33" i="73" s="1"/>
  <c r="U52" i="73"/>
  <c r="R50" i="73"/>
  <c r="AE50" i="73" s="1"/>
  <c r="O60" i="73"/>
  <c r="M41" i="73"/>
  <c r="Z41" i="73" s="1"/>
  <c r="S70" i="73"/>
  <c r="U32" i="73"/>
  <c r="O64" i="73"/>
  <c r="J9" i="73"/>
  <c r="AC8" i="73"/>
  <c r="AD35" i="73"/>
  <c r="AA96" i="73"/>
  <c r="X77" i="73"/>
  <c r="AA62" i="73"/>
  <c r="AH39" i="73"/>
  <c r="P26" i="73"/>
  <c r="Q26" i="73"/>
  <c r="L11" i="73"/>
  <c r="K94" i="73"/>
  <c r="J2" i="73"/>
  <c r="AE15" i="73"/>
  <c r="N32" i="73"/>
  <c r="U15" i="73"/>
  <c r="AH15" i="73" s="1"/>
  <c r="Q2" i="73"/>
  <c r="O74" i="73"/>
  <c r="N100" i="73"/>
  <c r="L72" i="73"/>
  <c r="Q15" i="73"/>
  <c r="AD15" i="73" s="1"/>
  <c r="O100" i="73"/>
  <c r="L41" i="73"/>
  <c r="Y41" i="73" s="1"/>
  <c r="O68" i="73"/>
  <c r="AB68" i="73" s="1"/>
  <c r="N99" i="73"/>
  <c r="U50" i="73"/>
  <c r="AH50" i="73" s="1"/>
  <c r="N41" i="73"/>
  <c r="AA41" i="73" s="1"/>
  <c r="K9" i="73"/>
  <c r="X9" i="73" s="1"/>
  <c r="N4" i="73"/>
  <c r="AA4" i="73" s="1"/>
  <c r="P14" i="73"/>
  <c r="AC14" i="73" s="1"/>
  <c r="P68" i="73"/>
  <c r="AC68" i="73" s="1"/>
  <c r="M63" i="73"/>
  <c r="M5" i="73"/>
  <c r="R100" i="73"/>
  <c r="N56" i="73"/>
  <c r="AA56" i="73" s="1"/>
  <c r="Q12" i="73"/>
  <c r="AD12" i="73" s="1"/>
  <c r="P99" i="73"/>
  <c r="K33" i="73"/>
  <c r="X33" i="73" s="1"/>
  <c r="R52" i="73"/>
  <c r="S50" i="73"/>
  <c r="AF50" i="73" s="1"/>
  <c r="R21" i="73"/>
  <c r="L9" i="73"/>
  <c r="J82" i="73"/>
  <c r="AG24" i="73"/>
  <c r="AH66" i="73"/>
  <c r="AG87" i="73"/>
  <c r="AG51" i="73"/>
  <c r="T32" i="73"/>
  <c r="Q90" i="73"/>
  <c r="R26" i="73"/>
  <c r="L94" i="73"/>
  <c r="L74" i="73"/>
  <c r="AG68" i="73"/>
  <c r="T60" i="73"/>
  <c r="Y86" i="73"/>
  <c r="S2" i="73"/>
  <c r="J32" i="73"/>
  <c r="K78" i="73"/>
  <c r="T52" i="73"/>
  <c r="N86" i="73"/>
  <c r="AA86" i="73" s="1"/>
  <c r="O67" i="73"/>
  <c r="R60" i="73"/>
  <c r="Q100" i="73"/>
  <c r="J14" i="73"/>
  <c r="W14" i="73" s="1"/>
  <c r="Q68" i="73"/>
  <c r="AD68" i="73" s="1"/>
  <c r="O63" i="73"/>
  <c r="N5" i="73"/>
  <c r="U100" i="73"/>
  <c r="S56" i="73"/>
  <c r="S12" i="73"/>
  <c r="AF12" i="73" s="1"/>
  <c r="J99" i="73"/>
  <c r="W99" i="73" s="1"/>
  <c r="P33" i="73"/>
  <c r="AC33" i="73" s="1"/>
  <c r="J52" i="73"/>
  <c r="T50" i="73"/>
  <c r="AG50" i="73" s="1"/>
  <c r="L84" i="73"/>
  <c r="Y84" i="73" s="1"/>
  <c r="P10" i="73"/>
  <c r="AC10" i="73" s="1"/>
  <c r="U95" i="73"/>
  <c r="AH95" i="73" s="1"/>
  <c r="J42" i="73"/>
  <c r="W42" i="73" s="1"/>
  <c r="N9" i="73"/>
  <c r="K82" i="73"/>
  <c r="R11" i="73"/>
  <c r="K60" i="73"/>
  <c r="J94" i="73"/>
  <c r="R32" i="73"/>
  <c r="J74" i="73"/>
  <c r="T11" i="73"/>
  <c r="S32" i="73"/>
  <c r="AC95" i="73"/>
  <c r="W78" i="73"/>
  <c r="Z84" i="73"/>
  <c r="U90" i="73"/>
  <c r="M100" i="73"/>
  <c r="S86" i="73"/>
  <c r="AF86" i="73" s="1"/>
  <c r="O15" i="73"/>
  <c r="AB15" i="73" s="1"/>
  <c r="U60" i="73"/>
  <c r="P52" i="73"/>
  <c r="Q73" i="73"/>
  <c r="AD73" i="73" s="1"/>
  <c r="P60" i="73"/>
  <c r="U68" i="73"/>
  <c r="AH68" i="73" s="1"/>
  <c r="K99" i="73"/>
  <c r="K52" i="73"/>
  <c r="J50" i="73"/>
  <c r="W50" i="73" s="1"/>
  <c r="Q84" i="73"/>
  <c r="AD84" i="73" s="1"/>
  <c r="M42" i="73"/>
  <c r="Z42" i="73" s="1"/>
  <c r="S14" i="73"/>
  <c r="AF14" i="73" s="1"/>
  <c r="L57" i="73"/>
  <c r="T5" i="73"/>
  <c r="T100" i="73"/>
  <c r="L12" i="73"/>
  <c r="Y12" i="73" s="1"/>
  <c r="T26" i="73"/>
  <c r="U33" i="73"/>
  <c r="AH33" i="73" s="1"/>
  <c r="L52" i="73"/>
  <c r="R84" i="73"/>
  <c r="AE84" i="73" s="1"/>
  <c r="R54" i="73"/>
  <c r="AE54" i="73" s="1"/>
  <c r="K10" i="73"/>
  <c r="X10" i="73" s="1"/>
  <c r="J31" i="73"/>
  <c r="W31" i="73" s="1"/>
  <c r="P9" i="73"/>
  <c r="AC9" i="73" s="1"/>
  <c r="S90" i="73"/>
  <c r="M72" i="73"/>
  <c r="L14" i="73"/>
  <c r="Y14" i="73" s="1"/>
  <c r="Q52" i="73"/>
  <c r="M32" i="73"/>
  <c r="O14" i="73"/>
  <c r="AB14" i="73" s="1"/>
  <c r="S100" i="73"/>
  <c r="T10" i="73"/>
  <c r="AG10" i="73" s="1"/>
  <c r="O9" i="73"/>
  <c r="AB9" i="73" s="1"/>
  <c r="P16" i="73"/>
  <c r="J56" i="73"/>
  <c r="T99" i="73"/>
  <c r="AG99" i="73" s="1"/>
  <c r="K50" i="73"/>
  <c r="X50" i="73" s="1"/>
  <c r="T14" i="73"/>
  <c r="AG14" i="73" s="1"/>
  <c r="M57" i="73"/>
  <c r="P5" i="73"/>
  <c r="U37" i="73"/>
  <c r="J100" i="73"/>
  <c r="M45" i="73"/>
  <c r="Z45" i="73" s="1"/>
  <c r="J12" i="73"/>
  <c r="W12" i="73" s="1"/>
  <c r="U26" i="73"/>
  <c r="U99" i="73"/>
  <c r="M52" i="73"/>
  <c r="L50" i="73"/>
  <c r="Y50" i="73" s="1"/>
  <c r="S84" i="73"/>
  <c r="AF84" i="73" s="1"/>
  <c r="U54" i="73"/>
  <c r="AH54" i="73" s="1"/>
  <c r="L10" i="73"/>
  <c r="Y10" i="73" s="1"/>
  <c r="P31" i="73"/>
  <c r="AC31" i="73" s="1"/>
  <c r="M9" i="73"/>
  <c r="Z9" i="73" s="1"/>
  <c r="AD14" i="73"/>
  <c r="L32" i="73"/>
  <c r="O57" i="73"/>
  <c r="AB57" i="73" s="1"/>
  <c r="T84" i="73"/>
  <c r="AG84" i="73" s="1"/>
  <c r="T74" i="73"/>
  <c r="O31" i="73"/>
  <c r="AB31" i="73" s="1"/>
  <c r="Q9" i="73"/>
  <c r="O90" i="73"/>
  <c r="P90" i="73"/>
  <c r="K74" i="73"/>
  <c r="S11" i="73"/>
  <c r="P32" i="73"/>
  <c r="AG45" i="73"/>
  <c r="W10" i="73"/>
  <c r="S60" i="73"/>
  <c r="N94" i="73"/>
  <c r="U72" i="73"/>
  <c r="O94" i="73"/>
  <c r="R72" i="73"/>
  <c r="AE72" i="73" s="1"/>
  <c r="Y69" i="73"/>
  <c r="S52" i="73"/>
  <c r="U79" i="73"/>
  <c r="L68" i="73"/>
  <c r="Y68" i="73" s="1"/>
  <c r="M93" i="73"/>
  <c r="L20" i="73"/>
  <c r="O12" i="73"/>
  <c r="AB12" i="73" s="1"/>
  <c r="R14" i="73"/>
  <c r="AE14" i="73" s="1"/>
  <c r="L45" i="73"/>
  <c r="Y45" i="73" s="1"/>
  <c r="U12" i="73"/>
  <c r="AH12" i="73" s="1"/>
  <c r="J26" i="73"/>
  <c r="L99" i="73"/>
  <c r="N11" i="73"/>
  <c r="N52" i="73"/>
  <c r="M50" i="73"/>
  <c r="Z50" i="73" s="1"/>
  <c r="K90" i="73"/>
  <c r="K12" i="73"/>
  <c r="X12" i="73" s="1"/>
  <c r="Q31" i="73"/>
  <c r="AD31" i="73" s="1"/>
  <c r="N47" i="73"/>
  <c r="K45" i="73"/>
  <c r="X45" i="73" s="1"/>
  <c r="M25" i="73"/>
  <c r="M88" i="73"/>
  <c r="Z88" i="73" s="1"/>
  <c r="O11" i="73"/>
  <c r="P19" i="73"/>
  <c r="AC19" i="73" s="1"/>
  <c r="O50" i="73"/>
  <c r="AB50" i="73" s="1"/>
  <c r="O3" i="73"/>
  <c r="AB3" i="73" s="1"/>
  <c r="R94" i="73"/>
  <c r="R74" i="73"/>
  <c r="L80" i="73"/>
  <c r="R31" i="73"/>
  <c r="AE31" i="73" s="1"/>
  <c r="S9" i="73"/>
  <c r="AF9" i="73" s="1"/>
  <c r="L60" i="73"/>
  <c r="S26" i="73"/>
  <c r="N60" i="73"/>
  <c r="M74" i="73"/>
  <c r="AB42" i="73"/>
  <c r="N74" i="73"/>
  <c r="T90" i="73"/>
  <c r="U11" i="73"/>
  <c r="T20" i="73"/>
  <c r="J25" i="73"/>
  <c r="Q57" i="73"/>
  <c r="O37" i="73"/>
  <c r="P45" i="73"/>
  <c r="AC45" i="73" s="1"/>
  <c r="L25" i="73"/>
  <c r="Y25" i="73" s="1"/>
  <c r="K26" i="73"/>
  <c r="J88" i="73"/>
  <c r="W88" i="73" s="1"/>
  <c r="J11" i="73"/>
  <c r="N50" i="73"/>
  <c r="AA50" i="73" s="1"/>
  <c r="P84" i="73"/>
  <c r="AC84" i="73" s="1"/>
  <c r="U74" i="73"/>
  <c r="R9" i="73"/>
  <c r="AE9" i="73" s="1"/>
  <c r="J90" i="73"/>
  <c r="S57" i="73"/>
  <c r="Q37" i="73"/>
  <c r="L26" i="73"/>
  <c r="L18" i="73"/>
  <c r="Y18" i="73" s="1"/>
  <c r="T57" i="73"/>
  <c r="P47" i="73"/>
  <c r="S37" i="73"/>
  <c r="N55" i="73"/>
  <c r="T19" i="73"/>
  <c r="AG19" i="73" s="1"/>
  <c r="K3" i="73"/>
  <c r="X3" i="73" s="1"/>
  <c r="O81" i="73"/>
  <c r="K58" i="73"/>
  <c r="O80" i="73"/>
  <c r="T59" i="73"/>
  <c r="AG59" i="73" s="1"/>
  <c r="T34" i="73"/>
  <c r="L58" i="73"/>
  <c r="S53" i="73"/>
  <c r="N83" i="73"/>
  <c r="S18" i="73"/>
  <c r="AF18" i="73" s="1"/>
  <c r="K14" i="73"/>
  <c r="X14" i="73" s="1"/>
  <c r="M68" i="73"/>
  <c r="Z68" i="73" s="1"/>
  <c r="U57" i="73"/>
  <c r="S35" i="73"/>
  <c r="AF35" i="73" s="1"/>
  <c r="R13" i="73"/>
  <c r="U8" i="73"/>
  <c r="AH8" i="73" s="1"/>
  <c r="S61" i="73"/>
  <c r="AF61" i="73" s="1"/>
  <c r="U59" i="73"/>
  <c r="AH59" i="73" s="1"/>
  <c r="S47" i="73"/>
  <c r="P51" i="73"/>
  <c r="AC51" i="73" s="1"/>
  <c r="T16" i="73"/>
  <c r="K69" i="73"/>
  <c r="X69" i="73" s="1"/>
  <c r="N89" i="73"/>
  <c r="R67" i="73"/>
  <c r="K56" i="73"/>
  <c r="U34" i="73"/>
  <c r="R12" i="73"/>
  <c r="AE12" i="73" s="1"/>
  <c r="R7" i="73"/>
  <c r="M71" i="73"/>
  <c r="P29" i="73"/>
  <c r="R99" i="73"/>
  <c r="R77" i="73"/>
  <c r="AE77" i="73" s="1"/>
  <c r="P55" i="73"/>
  <c r="M33" i="73"/>
  <c r="Z33" i="73" s="1"/>
  <c r="M22" i="73"/>
  <c r="S40" i="73"/>
  <c r="M3" i="73"/>
  <c r="Z3" i="73" s="1"/>
  <c r="J84" i="73"/>
  <c r="W84" i="73" s="1"/>
  <c r="Q70" i="73"/>
  <c r="J87" i="73"/>
  <c r="W87" i="73" s="1"/>
  <c r="S65" i="73"/>
  <c r="N43" i="73"/>
  <c r="U21" i="73"/>
  <c r="M10" i="73"/>
  <c r="Z10" i="73" s="1"/>
  <c r="T62" i="73"/>
  <c r="AG62" i="73" s="1"/>
  <c r="T58" i="73"/>
  <c r="K39" i="73"/>
  <c r="X39" i="73" s="1"/>
  <c r="M80" i="73"/>
  <c r="O86" i="73"/>
  <c r="AB86" i="73" s="1"/>
  <c r="M75" i="73"/>
  <c r="N53" i="73"/>
  <c r="S72" i="73"/>
  <c r="AF72" i="73" s="1"/>
  <c r="T81" i="73"/>
  <c r="S91" i="73"/>
  <c r="O83" i="73"/>
  <c r="R61" i="73"/>
  <c r="AE61" i="73" s="1"/>
  <c r="L16" i="73"/>
  <c r="O70" i="73"/>
  <c r="T39" i="73"/>
  <c r="AG39" i="73" s="1"/>
  <c r="M83" i="73"/>
  <c r="U61" i="73"/>
  <c r="AH61" i="73" s="1"/>
  <c r="S16" i="73"/>
  <c r="Q67" i="73"/>
  <c r="O7" i="73"/>
  <c r="K22" i="73"/>
  <c r="P70" i="73"/>
  <c r="T43" i="73"/>
  <c r="T21" i="73"/>
  <c r="J39" i="73"/>
  <c r="W39" i="73" s="1"/>
  <c r="K80" i="73"/>
  <c r="U75" i="73"/>
  <c r="N14" i="73"/>
  <c r="AA14" i="73" s="1"/>
  <c r="J68" i="73"/>
  <c r="W68" i="73" s="1"/>
  <c r="S13" i="73"/>
  <c r="J61" i="73"/>
  <c r="W61" i="73" s="1"/>
  <c r="J59" i="73"/>
  <c r="W59" i="73" s="1"/>
  <c r="U2" i="73"/>
  <c r="U16" i="73"/>
  <c r="P69" i="73"/>
  <c r="AC69" i="73" s="1"/>
  <c r="N67" i="73"/>
  <c r="O45" i="73"/>
  <c r="AB45" i="73" s="1"/>
  <c r="J34" i="73"/>
  <c r="T12" i="73"/>
  <c r="AG12" i="73" s="1"/>
  <c r="S7" i="73"/>
  <c r="N71" i="73"/>
  <c r="K27" i="73"/>
  <c r="S99" i="73"/>
  <c r="J77" i="73"/>
  <c r="W77" i="73" s="1"/>
  <c r="Q55" i="73"/>
  <c r="N33" i="73"/>
  <c r="AA33" i="73" s="1"/>
  <c r="T40" i="73"/>
  <c r="Q3" i="73"/>
  <c r="AD3" i="73" s="1"/>
  <c r="K84" i="73"/>
  <c r="X84" i="73" s="1"/>
  <c r="L93" i="73"/>
  <c r="R70" i="73"/>
  <c r="U87" i="73"/>
  <c r="AH87" i="73" s="1"/>
  <c r="T65" i="73"/>
  <c r="O43" i="73"/>
  <c r="Q21" i="73"/>
  <c r="U62" i="73"/>
  <c r="AH62" i="73" s="1"/>
  <c r="U58" i="73"/>
  <c r="L39" i="73"/>
  <c r="Y39" i="73" s="1"/>
  <c r="P80" i="73"/>
  <c r="P86" i="73"/>
  <c r="AC86" i="73" s="1"/>
  <c r="J64" i="73"/>
  <c r="T53" i="73"/>
  <c r="J72" i="73"/>
  <c r="J81" i="73"/>
  <c r="P30" i="73"/>
  <c r="P83" i="73"/>
  <c r="S6" i="73"/>
  <c r="Q58" i="73"/>
  <c r="P64" i="73"/>
  <c r="U7" i="73"/>
  <c r="N93" i="73"/>
  <c r="U43" i="73"/>
  <c r="O21" i="73"/>
  <c r="U17" i="73"/>
  <c r="S58" i="73"/>
  <c r="U80" i="73"/>
  <c r="T15" i="73"/>
  <c r="AG15" i="73" s="1"/>
  <c r="U14" i="73"/>
  <c r="AH14" i="73" s="1"/>
  <c r="K68" i="73"/>
  <c r="X68" i="73" s="1"/>
  <c r="N24" i="73"/>
  <c r="AA24" i="73" s="1"/>
  <c r="S63" i="73"/>
  <c r="N8" i="73"/>
  <c r="AA8" i="73" s="1"/>
  <c r="N61" i="73"/>
  <c r="AA61" i="73" s="1"/>
  <c r="N59" i="73"/>
  <c r="AA59" i="73" s="1"/>
  <c r="L2" i="73"/>
  <c r="U6" i="73"/>
  <c r="T37" i="73"/>
  <c r="T69" i="73"/>
  <c r="AG69" i="73" s="1"/>
  <c r="S89" i="73"/>
  <c r="L67" i="73"/>
  <c r="R45" i="73"/>
  <c r="AE45" i="73" s="1"/>
  <c r="Q85" i="73"/>
  <c r="AD85" i="73" s="1"/>
  <c r="P7" i="73"/>
  <c r="U71" i="73"/>
  <c r="J27" i="73"/>
  <c r="L36" i="73"/>
  <c r="M77" i="73"/>
  <c r="Z77" i="73" s="1"/>
  <c r="L55" i="73"/>
  <c r="Q33" i="73"/>
  <c r="AD33" i="73" s="1"/>
  <c r="S19" i="73"/>
  <c r="AF19" i="73" s="1"/>
  <c r="T3" i="73"/>
  <c r="AG3" i="73" s="1"/>
  <c r="O84" i="73"/>
  <c r="AB84" i="73" s="1"/>
  <c r="J93" i="73"/>
  <c r="S98" i="73"/>
  <c r="O76" i="73"/>
  <c r="L65" i="73"/>
  <c r="J43" i="73"/>
  <c r="S21" i="73"/>
  <c r="T17" i="73"/>
  <c r="L95" i="73"/>
  <c r="Y95" i="73" s="1"/>
  <c r="P39" i="73"/>
  <c r="AC39" i="73" s="1"/>
  <c r="R80" i="73"/>
  <c r="T86" i="73"/>
  <c r="AG86" i="73" s="1"/>
  <c r="K64" i="73"/>
  <c r="P42" i="73"/>
  <c r="AC42" i="73" s="1"/>
  <c r="K20" i="73"/>
  <c r="N72" i="73"/>
  <c r="N81" i="73"/>
  <c r="Q30" i="73"/>
  <c r="L82" i="73"/>
  <c r="L59" i="73"/>
  <c r="Y59" i="73" s="1"/>
  <c r="S17" i="73"/>
  <c r="Q64" i="73"/>
  <c r="O61" i="73"/>
  <c r="AB61" i="73" s="1"/>
  <c r="R6" i="73"/>
  <c r="O93" i="73"/>
  <c r="P21" i="73"/>
  <c r="R17" i="73"/>
  <c r="Q80" i="73"/>
  <c r="K101" i="73"/>
  <c r="R68" i="73"/>
  <c r="AE68" i="73" s="1"/>
  <c r="Q63" i="73"/>
  <c r="P61" i="73"/>
  <c r="AC61" i="73" s="1"/>
  <c r="J6" i="73"/>
  <c r="T67" i="73"/>
  <c r="Q45" i="73"/>
  <c r="AD45" i="73" s="1"/>
  <c r="U85" i="73"/>
  <c r="AH85" i="73" s="1"/>
  <c r="T28" i="73"/>
  <c r="P71" i="73"/>
  <c r="T27" i="73"/>
  <c r="J55" i="73"/>
  <c r="R33" i="73"/>
  <c r="AE33" i="73" s="1"/>
  <c r="R19" i="73"/>
  <c r="AE19" i="73" s="1"/>
  <c r="T48" i="73"/>
  <c r="S3" i="73"/>
  <c r="AF3" i="73" s="1"/>
  <c r="N84" i="73"/>
  <c r="AA84" i="73" s="1"/>
  <c r="S93" i="73"/>
  <c r="Q76" i="73"/>
  <c r="T54" i="73"/>
  <c r="AG54" i="73" s="1"/>
  <c r="L43" i="73"/>
  <c r="J21" i="73"/>
  <c r="J17" i="73"/>
  <c r="K95" i="73"/>
  <c r="X95" i="73" s="1"/>
  <c r="N49" i="73"/>
  <c r="S80" i="73"/>
  <c r="U86" i="73"/>
  <c r="AH86" i="73" s="1"/>
  <c r="L64" i="73"/>
  <c r="Q42" i="73"/>
  <c r="AD42" i="73" s="1"/>
  <c r="P20" i="73"/>
  <c r="P96" i="73"/>
  <c r="AC96" i="73" s="1"/>
  <c r="P72" i="73"/>
  <c r="P81" i="73"/>
  <c r="J30" i="73"/>
  <c r="N82" i="73"/>
  <c r="K59" i="73"/>
  <c r="X59" i="73" s="1"/>
  <c r="M67" i="73"/>
  <c r="N80" i="73"/>
  <c r="T6" i="73"/>
  <c r="U67" i="73"/>
  <c r="K43" i="73"/>
  <c r="J95" i="73"/>
  <c r="W95" i="73" s="1"/>
  <c r="Q39" i="73"/>
  <c r="AD39" i="73" s="1"/>
  <c r="R64" i="73"/>
  <c r="N42" i="73"/>
  <c r="AA42" i="73" s="1"/>
  <c r="O72" i="73"/>
  <c r="M82" i="73"/>
  <c r="J15" i="73"/>
  <c r="W15" i="73" s="1"/>
  <c r="J24" i="73"/>
  <c r="W24" i="73" s="1"/>
  <c r="P59" i="73"/>
  <c r="AC59" i="73" s="1"/>
  <c r="N2" i="73"/>
  <c r="AA2" i="73" s="1"/>
  <c r="J37" i="73"/>
  <c r="J89" i="73"/>
  <c r="N36" i="73"/>
  <c r="N66" i="73"/>
  <c r="AA66" i="73" s="1"/>
  <c r="P98" i="73"/>
  <c r="K15" i="73"/>
  <c r="X15" i="73" s="1"/>
  <c r="L101" i="73"/>
  <c r="S68" i="73"/>
  <c r="AF68" i="73" s="1"/>
  <c r="P24" i="73"/>
  <c r="AC24" i="73" s="1"/>
  <c r="P63" i="73"/>
  <c r="Q61" i="73"/>
  <c r="AD61" i="73" s="1"/>
  <c r="Q59" i="73"/>
  <c r="AD59" i="73" s="1"/>
  <c r="O2" i="73"/>
  <c r="K6" i="73"/>
  <c r="K37" i="73"/>
  <c r="K89" i="73"/>
  <c r="J67" i="73"/>
  <c r="U45" i="73"/>
  <c r="AH45" i="73" s="1"/>
  <c r="P85" i="73"/>
  <c r="AC85" i="73" s="1"/>
  <c r="S28" i="73"/>
  <c r="Q71" i="73"/>
  <c r="R27" i="73"/>
  <c r="O36" i="73"/>
  <c r="O66" i="73"/>
  <c r="AB66" i="73" s="1"/>
  <c r="U55" i="73"/>
  <c r="S33" i="73"/>
  <c r="AF33" i="73" s="1"/>
  <c r="Q19" i="73"/>
  <c r="AD19" i="73" s="1"/>
  <c r="U48" i="73"/>
  <c r="P3" i="73"/>
  <c r="AC3" i="73" s="1"/>
  <c r="U84" i="73"/>
  <c r="AH84" i="73" s="1"/>
  <c r="T93" i="73"/>
  <c r="R98" i="73"/>
  <c r="R76" i="73"/>
  <c r="N54" i="73"/>
  <c r="AA54" i="73" s="1"/>
  <c r="M43" i="73"/>
  <c r="K21" i="73"/>
  <c r="K17" i="73"/>
  <c r="Q95" i="73"/>
  <c r="AD95" i="73" s="1"/>
  <c r="M49" i="73"/>
  <c r="T80" i="73"/>
  <c r="M86" i="73"/>
  <c r="Z86" i="73" s="1"/>
  <c r="N64" i="73"/>
  <c r="R42" i="73"/>
  <c r="AE42" i="73" s="1"/>
  <c r="N20" i="73"/>
  <c r="Q96" i="73"/>
  <c r="AD96" i="73" s="1"/>
  <c r="Q72" i="73"/>
  <c r="AD72" i="73" s="1"/>
  <c r="Q81" i="73"/>
  <c r="K30" i="73"/>
  <c r="Q82" i="73"/>
  <c r="L61" i="73"/>
  <c r="Y61" i="73" s="1"/>
  <c r="K93" i="73"/>
  <c r="M59" i="73"/>
  <c r="Z59" i="73" s="1"/>
  <c r="P67" i="73"/>
  <c r="O39" i="73"/>
  <c r="AB39" i="73" s="1"/>
  <c r="O59" i="73"/>
  <c r="AB59" i="73" s="1"/>
  <c r="N45" i="73"/>
  <c r="AA45" i="73" s="1"/>
  <c r="N7" i="73"/>
  <c r="Q27" i="73"/>
  <c r="L15" i="73"/>
  <c r="Y15" i="73" s="1"/>
  <c r="M101" i="73"/>
  <c r="L79" i="73"/>
  <c r="Q24" i="73"/>
  <c r="AD24" i="73" s="1"/>
  <c r="R63" i="73"/>
  <c r="L5" i="73"/>
  <c r="R59" i="73"/>
  <c r="AE59" i="73" s="1"/>
  <c r="P2" i="73"/>
  <c r="L6" i="73"/>
  <c r="L37" i="73"/>
  <c r="R78" i="73"/>
  <c r="S67" i="73"/>
  <c r="S45" i="73"/>
  <c r="AF45" i="73" s="1"/>
  <c r="T85" i="73"/>
  <c r="U28" i="73"/>
  <c r="U92" i="73"/>
  <c r="U27" i="73"/>
  <c r="P36" i="73"/>
  <c r="M66" i="73"/>
  <c r="Z66" i="73" s="1"/>
  <c r="N44" i="73"/>
  <c r="J19" i="73"/>
  <c r="W19" i="73" s="1"/>
  <c r="J48" i="73"/>
  <c r="U93" i="73"/>
  <c r="O98" i="73"/>
  <c r="S76" i="73"/>
  <c r="O54" i="73"/>
  <c r="AB54" i="73" s="1"/>
  <c r="L21" i="73"/>
  <c r="L17" i="73"/>
  <c r="N95" i="73"/>
  <c r="AA95" i="73" s="1"/>
  <c r="J49" i="73"/>
  <c r="J97" i="73"/>
  <c r="K86" i="73"/>
  <c r="X86" i="73" s="1"/>
  <c r="S64" i="73"/>
  <c r="S42" i="73"/>
  <c r="AF42" i="73" s="1"/>
  <c r="Q20" i="73"/>
  <c r="U96" i="73"/>
  <c r="AH96" i="73" s="1"/>
  <c r="M38" i="73"/>
  <c r="L30" i="73"/>
  <c r="T82" i="73"/>
  <c r="M39" i="73"/>
  <c r="Z39" i="73" s="1"/>
  <c r="R16" i="73"/>
  <c r="N21" i="73"/>
  <c r="N27" i="73"/>
  <c r="N101" i="73"/>
  <c r="M79" i="73"/>
  <c r="M6" i="73"/>
  <c r="J45" i="73"/>
  <c r="W45" i="73" s="1"/>
  <c r="R28" i="73"/>
  <c r="P27" i="73"/>
  <c r="R93" i="73"/>
  <c r="M17" i="73"/>
  <c r="R95" i="73"/>
  <c r="AE95" i="73" s="1"/>
  <c r="T64" i="73"/>
  <c r="T42" i="73"/>
  <c r="AG42" i="73" s="1"/>
  <c r="R82" i="73"/>
  <c r="N15" i="73"/>
  <c r="AA15" i="73" s="1"/>
  <c r="J101" i="73"/>
  <c r="N79" i="73"/>
  <c r="K57" i="73"/>
  <c r="X57" i="73" s="1"/>
  <c r="S24" i="73"/>
  <c r="AF24" i="73" s="1"/>
  <c r="J63" i="73"/>
  <c r="K5" i="73"/>
  <c r="J47" i="73"/>
  <c r="N6" i="73"/>
  <c r="N37" i="73"/>
  <c r="Q78" i="73"/>
  <c r="R56" i="73"/>
  <c r="J85" i="73"/>
  <c r="J28" i="73"/>
  <c r="J92" i="73"/>
  <c r="M29" i="73"/>
  <c r="S27" i="73"/>
  <c r="U36" i="73"/>
  <c r="K66" i="73"/>
  <c r="X66" i="73" s="1"/>
  <c r="P44" i="73"/>
  <c r="N22" i="73"/>
  <c r="L19" i="73"/>
  <c r="Y19" i="73" s="1"/>
  <c r="L48" i="73"/>
  <c r="P93" i="73"/>
  <c r="J98" i="73"/>
  <c r="N76" i="73"/>
  <c r="Q54" i="73"/>
  <c r="AD54" i="73" s="1"/>
  <c r="U10" i="73"/>
  <c r="AH10" i="73" s="1"/>
  <c r="N17" i="73"/>
  <c r="S95" i="73"/>
  <c r="AF95" i="73" s="1"/>
  <c r="L49" i="73"/>
  <c r="O97" i="73"/>
  <c r="J75" i="73"/>
  <c r="U64" i="73"/>
  <c r="L42" i="73"/>
  <c r="Y42" i="73" s="1"/>
  <c r="S20" i="73"/>
  <c r="T96" i="73"/>
  <c r="AG96" i="73" s="1"/>
  <c r="K38" i="73"/>
  <c r="K91" i="73"/>
  <c r="U82" i="73"/>
  <c r="K61" i="73"/>
  <c r="X61" i="73" s="1"/>
  <c r="Q83" i="73"/>
  <c r="Q16" i="73"/>
  <c r="O101" i="73"/>
  <c r="O79" i="73"/>
  <c r="O6" i="73"/>
  <c r="K28" i="73"/>
  <c r="O22" i="73"/>
  <c r="O10" i="73"/>
  <c r="AB10" i="73" s="1"/>
  <c r="O17" i="73"/>
  <c r="T95" i="73"/>
  <c r="AG95" i="73" s="1"/>
  <c r="L75" i="73"/>
  <c r="U42" i="73"/>
  <c r="AH42" i="73" s="1"/>
  <c r="P82" i="73"/>
  <c r="P15" i="73"/>
  <c r="AC15" i="73" s="1"/>
  <c r="P101" i="73"/>
  <c r="P79" i="73"/>
  <c r="J57" i="73"/>
  <c r="L35" i="73"/>
  <c r="Y35" i="73" s="1"/>
  <c r="L63" i="73"/>
  <c r="J5" i="73"/>
  <c r="M47" i="73"/>
  <c r="L51" i="73"/>
  <c r="Y51" i="73" s="1"/>
  <c r="P6" i="73"/>
  <c r="P37" i="73"/>
  <c r="P78" i="73"/>
  <c r="AC78" i="73" s="1"/>
  <c r="L56" i="73"/>
  <c r="Y56" i="73" s="1"/>
  <c r="R34" i="73"/>
  <c r="L85" i="73"/>
  <c r="L28" i="73"/>
  <c r="L92" i="73"/>
  <c r="J29" i="73"/>
  <c r="R66" i="73"/>
  <c r="AE66" i="73" s="1"/>
  <c r="K44" i="73"/>
  <c r="L22" i="73"/>
  <c r="N48" i="73"/>
  <c r="T70" i="73"/>
  <c r="J76" i="73"/>
  <c r="S54" i="73"/>
  <c r="AF54" i="73" s="1"/>
  <c r="N10" i="73"/>
  <c r="AA10" i="73" s="1"/>
  <c r="L62" i="73"/>
  <c r="Y62" i="73" s="1"/>
  <c r="P17" i="73"/>
  <c r="O95" i="73"/>
  <c r="AB95" i="73" s="1"/>
  <c r="T49" i="73"/>
  <c r="P97" i="73"/>
  <c r="P75" i="73"/>
  <c r="J53" i="73"/>
  <c r="K42" i="73"/>
  <c r="X42" i="73" s="1"/>
  <c r="M20" i="73"/>
  <c r="J96" i="73"/>
  <c r="W96" i="73" s="1"/>
  <c r="J38" i="73"/>
  <c r="W38" i="73" s="1"/>
  <c r="M91" i="73"/>
  <c r="R83" i="73"/>
  <c r="Q101" i="73"/>
  <c r="L34" i="73"/>
  <c r="M28" i="73"/>
  <c r="P22" i="73"/>
  <c r="U70" i="73"/>
  <c r="K75" i="73"/>
  <c r="K53" i="73"/>
  <c r="S83" i="73"/>
  <c r="K18" i="73"/>
  <c r="X18" i="73" s="1"/>
  <c r="R101" i="73"/>
  <c r="Q79" i="73"/>
  <c r="N57" i="73"/>
  <c r="N35" i="73"/>
  <c r="AA35" i="73" s="1"/>
  <c r="L13" i="73"/>
  <c r="Y13" i="73" s="1"/>
  <c r="R5" i="73"/>
  <c r="O47" i="73"/>
  <c r="K51" i="73"/>
  <c r="X51" i="73" s="1"/>
  <c r="O16" i="73"/>
  <c r="N78" i="73"/>
  <c r="M56" i="73"/>
  <c r="Q34" i="73"/>
  <c r="N12" i="73"/>
  <c r="AA12" i="73" s="1"/>
  <c r="N28" i="73"/>
  <c r="N92" i="73"/>
  <c r="N29" i="73"/>
  <c r="M99" i="73"/>
  <c r="Z99" i="73" s="1"/>
  <c r="S66" i="73"/>
  <c r="AF66" i="73" s="1"/>
  <c r="R44" i="73"/>
  <c r="Q22" i="73"/>
  <c r="J40" i="73"/>
  <c r="P48" i="73"/>
  <c r="J70" i="73"/>
  <c r="Q87" i="73"/>
  <c r="AD87" i="73" s="1"/>
  <c r="J54" i="73"/>
  <c r="W54" i="73" s="1"/>
  <c r="Q10" i="73"/>
  <c r="AD10" i="73" s="1"/>
  <c r="J62" i="73"/>
  <c r="W62" i="73" s="1"/>
  <c r="J58" i="73"/>
  <c r="M95" i="73"/>
  <c r="Z95" i="73" s="1"/>
  <c r="Q49" i="73"/>
  <c r="L97" i="73"/>
  <c r="N75" i="73"/>
  <c r="M53" i="73"/>
  <c r="L96" i="73"/>
  <c r="Y96" i="73" s="1"/>
  <c r="T38" i="73"/>
  <c r="AG38" i="73" s="1"/>
  <c r="O91" i="73"/>
  <c r="T83" i="73"/>
  <c r="R58" i="73"/>
  <c r="N39" i="73"/>
  <c r="AA39" i="73" s="1"/>
  <c r="M61" i="73"/>
  <c r="Z61" i="73" s="1"/>
  <c r="J79" i="73"/>
  <c r="S101" i="73"/>
  <c r="R79" i="73"/>
  <c r="N16" i="73"/>
  <c r="N34" i="73"/>
  <c r="O28" i="73"/>
  <c r="R22" i="73"/>
  <c r="K70" i="73"/>
  <c r="R10" i="73"/>
  <c r="AE10" i="73" s="1"/>
  <c r="O58" i="73"/>
  <c r="Q75" i="73"/>
  <c r="O53" i="73"/>
  <c r="U83" i="73"/>
  <c r="M18" i="73"/>
  <c r="Z18" i="73" s="1"/>
  <c r="M14" i="73"/>
  <c r="Z14" i="73" s="1"/>
  <c r="T101" i="73"/>
  <c r="S79" i="73"/>
  <c r="P57" i="73"/>
  <c r="J35" i="73"/>
  <c r="W35" i="73" s="1"/>
  <c r="M13" i="73"/>
  <c r="Q8" i="73"/>
  <c r="AD8" i="73" s="1"/>
  <c r="U5" i="73"/>
  <c r="K47" i="73"/>
  <c r="Q51" i="73"/>
  <c r="AD51" i="73" s="1"/>
  <c r="M16" i="73"/>
  <c r="M69" i="73"/>
  <c r="Z69" i="73" s="1"/>
  <c r="U78" i="73"/>
  <c r="P56" i="73"/>
  <c r="M34" i="73"/>
  <c r="P12" i="73"/>
  <c r="AC12" i="73" s="1"/>
  <c r="J7" i="73"/>
  <c r="P28" i="73"/>
  <c r="P92" i="73"/>
  <c r="R29" i="73"/>
  <c r="O99" i="73"/>
  <c r="AB99" i="73" s="1"/>
  <c r="N77" i="73"/>
  <c r="AA77" i="73" s="1"/>
  <c r="T44" i="73"/>
  <c r="S22" i="73"/>
  <c r="L40" i="73"/>
  <c r="L70" i="73"/>
  <c r="S87" i="73"/>
  <c r="AF87" i="73" s="1"/>
  <c r="N65" i="73"/>
  <c r="S10" i="73"/>
  <c r="AF10" i="73" s="1"/>
  <c r="Q62" i="73"/>
  <c r="AD62" i="73" s="1"/>
  <c r="M58" i="73"/>
  <c r="S39" i="73"/>
  <c r="AF39" i="73" s="1"/>
  <c r="S97" i="73"/>
  <c r="R75" i="73"/>
  <c r="P53" i="73"/>
  <c r="U38" i="73"/>
  <c r="AH38" i="73" s="1"/>
  <c r="J91" i="73"/>
  <c r="J83" i="73"/>
  <c r="T79" i="73"/>
  <c r="J16" i="73"/>
  <c r="O34" i="73"/>
  <c r="L7" i="73"/>
  <c r="T22" i="73"/>
  <c r="M70" i="73"/>
  <c r="P58" i="73"/>
  <c r="R39" i="73"/>
  <c r="AE39" i="73" s="1"/>
  <c r="S75" i="73"/>
  <c r="Q53" i="73"/>
  <c r="K83" i="73"/>
  <c r="AG4" i="73"/>
  <c r="J16" i="76"/>
  <c r="J31" i="76" s="1"/>
  <c r="J34" i="76" s="1"/>
  <c r="J42" i="76" s="1"/>
  <c r="J52" i="76"/>
  <c r="J53" i="76" s="1"/>
  <c r="J65" i="76" s="1"/>
  <c r="M52" i="76"/>
  <c r="M53" i="76" s="1"/>
  <c r="M64" i="76" s="1"/>
  <c r="M16" i="76"/>
  <c r="M31" i="76" s="1"/>
  <c r="M34" i="76" s="1"/>
  <c r="M42" i="76" s="1"/>
  <c r="B31" i="76"/>
  <c r="K52" i="76"/>
  <c r="K53" i="76" s="1"/>
  <c r="K64" i="76" s="1"/>
  <c r="H16" i="76"/>
  <c r="H31" i="76" s="1"/>
  <c r="H34" i="76" s="1"/>
  <c r="H42" i="76" s="1"/>
  <c r="I16" i="76"/>
  <c r="I31" i="76" s="1"/>
  <c r="I34" i="76" s="1"/>
  <c r="I42" i="76" s="1"/>
  <c r="I52" i="76"/>
  <c r="I53" i="76" s="1"/>
  <c r="I65" i="76" s="1"/>
  <c r="L52" i="76"/>
  <c r="L53" i="76" s="1"/>
  <c r="L65" i="76" s="1"/>
  <c r="K31" i="76"/>
  <c r="K34" i="76" s="1"/>
  <c r="L31" i="76"/>
  <c r="L34" i="76" s="1"/>
  <c r="H65" i="76"/>
  <c r="H64" i="76"/>
  <c r="E16" i="76"/>
  <c r="E31" i="76" s="1"/>
  <c r="E34" i="76" s="1"/>
  <c r="E52" i="76"/>
  <c r="E53" i="76" s="1"/>
  <c r="E64" i="76" s="1"/>
  <c r="G52" i="76"/>
  <c r="G53" i="76" s="1"/>
  <c r="G64" i="76" s="1"/>
  <c r="G16" i="76"/>
  <c r="G31" i="76" s="1"/>
  <c r="G34" i="76" s="1"/>
  <c r="G42" i="76" s="1"/>
  <c r="F52" i="76"/>
  <c r="F53" i="76" s="1"/>
  <c r="F64" i="76" s="1"/>
  <c r="F16" i="76"/>
  <c r="F31" i="76" s="1"/>
  <c r="F34" i="76" s="1"/>
  <c r="F42" i="76" s="1"/>
  <c r="D16" i="76"/>
  <c r="D31" i="76" s="1"/>
  <c r="D34" i="76" s="1"/>
  <c r="D42" i="76" s="1"/>
  <c r="D52" i="76"/>
  <c r="D53" i="76" s="1"/>
  <c r="D64" i="76" s="1"/>
  <c r="C52" i="76"/>
  <c r="C53" i="76" s="1"/>
  <c r="C16" i="76"/>
  <c r="C31" i="76" s="1"/>
  <c r="C34" i="76" s="1"/>
  <c r="C42" i="76" s="1"/>
  <c r="B56" i="76"/>
  <c r="B60" i="76" s="1"/>
  <c r="B52" i="76"/>
  <c r="B53" i="76" s="1"/>
  <c r="X98" i="73" l="1"/>
  <c r="W25" i="73"/>
  <c r="AD25" i="73"/>
  <c r="Z36" i="73"/>
  <c r="AB25" i="73"/>
  <c r="AA57" i="73"/>
  <c r="AD57" i="73"/>
  <c r="AH72" i="73"/>
  <c r="W57" i="73"/>
  <c r="Z49" i="73"/>
  <c r="AG57" i="73"/>
  <c r="Y17" i="73"/>
  <c r="AB81" i="73"/>
  <c r="Y64" i="73"/>
  <c r="AG40" i="73"/>
  <c r="AH71" i="73"/>
  <c r="X63" i="73"/>
  <c r="Z16" i="73"/>
  <c r="W40" i="73"/>
  <c r="W85" i="73"/>
  <c r="AA46" i="73"/>
  <c r="AD98" i="73"/>
  <c r="W64" i="73"/>
  <c r="AB71" i="73"/>
  <c r="X49" i="73"/>
  <c r="AH21" i="73"/>
  <c r="AF56" i="73"/>
  <c r="AG89" i="73"/>
  <c r="AG20" i="73"/>
  <c r="AG16" i="73"/>
  <c r="AH64" i="73"/>
  <c r="AF40" i="73"/>
  <c r="AF57" i="73"/>
  <c r="AC13" i="73"/>
  <c r="AE64" i="73"/>
  <c r="AC57" i="73"/>
  <c r="AB17" i="73"/>
  <c r="AH57" i="73"/>
  <c r="Z57" i="73"/>
  <c r="AB64" i="73"/>
  <c r="AA16" i="73"/>
  <c r="AC40" i="73"/>
  <c r="AH81" i="73"/>
  <c r="AC30" i="73"/>
  <c r="AE40" i="73"/>
  <c r="X17" i="73"/>
  <c r="AC47" i="73"/>
  <c r="AD40" i="73"/>
  <c r="Y85" i="73"/>
  <c r="Y47" i="73"/>
  <c r="Z85" i="73"/>
  <c r="AE20" i="73"/>
  <c r="AG85" i="73"/>
  <c r="AD20" i="73"/>
  <c r="Y80" i="73"/>
  <c r="W56" i="73"/>
  <c r="Y57" i="73"/>
  <c r="X40" i="73"/>
  <c r="W13" i="73"/>
  <c r="AF85" i="73"/>
  <c r="W98" i="73"/>
  <c r="W2" i="73"/>
  <c r="AE49" i="73"/>
  <c r="AG98" i="73"/>
  <c r="W36" i="73"/>
  <c r="AB2" i="73"/>
  <c r="Z25" i="73"/>
  <c r="X38" i="73"/>
  <c r="AH36" i="73"/>
  <c r="AC38" i="73"/>
  <c r="AA92" i="73"/>
  <c r="AA99" i="73"/>
  <c r="AH46" i="73"/>
  <c r="AF25" i="73"/>
  <c r="AB87" i="73"/>
  <c r="AE98" i="73"/>
  <c r="Y46" i="73"/>
  <c r="W92" i="73"/>
  <c r="AA49" i="73"/>
  <c r="AH2" i="73"/>
  <c r="AE78" i="73"/>
  <c r="AC92" i="73"/>
  <c r="Z46" i="73"/>
  <c r="Z98" i="73"/>
  <c r="AD81" i="73"/>
  <c r="AE99" i="73"/>
  <c r="X99" i="73"/>
  <c r="X87" i="73"/>
  <c r="AC46" i="73"/>
  <c r="W46" i="73"/>
  <c r="W49" i="73"/>
  <c r="Z56" i="73"/>
  <c r="AC2" i="73"/>
  <c r="AH99" i="73"/>
  <c r="AH56" i="73"/>
  <c r="Y87" i="73"/>
  <c r="AE56" i="73"/>
  <c r="AH98" i="73"/>
  <c r="AA78" i="73"/>
  <c r="AC98" i="73"/>
  <c r="AB92" i="73"/>
  <c r="Y49" i="73"/>
  <c r="AB38" i="73"/>
  <c r="AH92" i="73"/>
  <c r="AD49" i="73"/>
  <c r="Y2" i="73"/>
  <c r="AE46" i="73"/>
  <c r="AD78" i="73"/>
  <c r="AF98" i="73"/>
  <c r="AB46" i="73"/>
  <c r="AC56" i="73"/>
  <c r="AF99" i="73"/>
  <c r="AF2" i="73"/>
  <c r="X46" i="73"/>
  <c r="X92" i="73"/>
  <c r="AE36" i="73"/>
  <c r="AA98" i="73"/>
  <c r="AB98" i="73"/>
  <c r="AH25" i="73"/>
  <c r="X56" i="73"/>
  <c r="AF78" i="73"/>
  <c r="AB56" i="73"/>
  <c r="AG25" i="73"/>
  <c r="AF81" i="73"/>
  <c r="AF46" i="73"/>
  <c r="AB70" i="73"/>
  <c r="AF70" i="73"/>
  <c r="AE70" i="73"/>
  <c r="AA97" i="73"/>
  <c r="AF71" i="73"/>
  <c r="W20" i="73"/>
  <c r="AB97" i="73"/>
  <c r="Y71" i="73"/>
  <c r="Y92" i="73"/>
  <c r="AA20" i="73"/>
  <c r="AF88" i="73"/>
  <c r="AF97" i="73"/>
  <c r="Z20" i="73"/>
  <c r="AA17" i="73"/>
  <c r="AA9" i="73"/>
  <c r="AG52" i="73"/>
  <c r="AA25" i="73"/>
  <c r="AH47" i="73"/>
  <c r="Z97" i="73"/>
  <c r="Z30" i="73"/>
  <c r="Z71" i="73"/>
  <c r="AD97" i="73"/>
  <c r="AA82" i="73"/>
  <c r="AB67" i="73"/>
  <c r="X70" i="73"/>
  <c r="AB36" i="73"/>
  <c r="AA36" i="73"/>
  <c r="W72" i="73"/>
  <c r="Z72" i="73"/>
  <c r="Z92" i="73"/>
  <c r="AG71" i="73"/>
  <c r="Y78" i="73"/>
  <c r="AH78" i="73"/>
  <c r="AB47" i="73"/>
  <c r="AF17" i="73"/>
  <c r="AC70" i="73"/>
  <c r="AB28" i="73"/>
  <c r="W47" i="73"/>
  <c r="Y79" i="73"/>
  <c r="AD71" i="73"/>
  <c r="W37" i="73"/>
  <c r="AC72" i="73"/>
  <c r="W55" i="73"/>
  <c r="AA71" i="73"/>
  <c r="Y99" i="73"/>
  <c r="X78" i="73"/>
  <c r="Y9" i="73"/>
  <c r="AG92" i="73"/>
  <c r="AG13" i="73"/>
  <c r="AB88" i="73"/>
  <c r="AD38" i="73"/>
  <c r="Z70" i="73"/>
  <c r="AE97" i="73"/>
  <c r="AH70" i="73"/>
  <c r="AC20" i="73"/>
  <c r="X36" i="73"/>
  <c r="W70" i="73"/>
  <c r="AF92" i="73"/>
  <c r="AG49" i="73"/>
  <c r="AG82" i="73"/>
  <c r="AA72" i="73"/>
  <c r="AD9" i="73"/>
  <c r="W9" i="73"/>
  <c r="AG88" i="73"/>
  <c r="AC25" i="73"/>
  <c r="AA38" i="73"/>
  <c r="Y38" i="73"/>
  <c r="AA47" i="73"/>
  <c r="AC82" i="73"/>
  <c r="Y97" i="73"/>
  <c r="Y82" i="73"/>
  <c r="AG47" i="73"/>
  <c r="Y72" i="73"/>
  <c r="AC97" i="73"/>
  <c r="AB20" i="73"/>
  <c r="Z78" i="73"/>
  <c r="AE88" i="73"/>
  <c r="X20" i="73"/>
  <c r="X71" i="73"/>
  <c r="AB49" i="73"/>
  <c r="AB78" i="73"/>
  <c r="AD36" i="73"/>
  <c r="AG97" i="73"/>
  <c r="AG70" i="73"/>
  <c r="AF20" i="73"/>
  <c r="W97" i="73"/>
  <c r="AD82" i="73"/>
  <c r="AE67" i="73"/>
  <c r="AC71" i="73"/>
  <c r="X47" i="73"/>
  <c r="AC36" i="73"/>
  <c r="Z82" i="73"/>
  <c r="Y36" i="73"/>
  <c r="AC99" i="73"/>
  <c r="Y70" i="73"/>
  <c r="AC17" i="73"/>
  <c r="Z47" i="73"/>
  <c r="Z38" i="73"/>
  <c r="AB72" i="73"/>
  <c r="AD70" i="73"/>
  <c r="AF47" i="73"/>
  <c r="Y20" i="73"/>
  <c r="AD2" i="73"/>
  <c r="X72" i="73"/>
  <c r="AE71" i="73"/>
  <c r="AE25" i="73"/>
  <c r="AG2" i="73"/>
  <c r="AH88" i="73"/>
  <c r="X2" i="73"/>
  <c r="X97" i="73"/>
  <c r="AE5" i="73"/>
  <c r="AF63" i="73"/>
  <c r="AF28" i="73"/>
  <c r="Y40" i="73"/>
  <c r="X5" i="73"/>
  <c r="X28" i="73"/>
  <c r="W17" i="73"/>
  <c r="Z40" i="73"/>
  <c r="AC64" i="73"/>
  <c r="W63" i="73"/>
  <c r="AF5" i="73"/>
  <c r="Z13" i="73"/>
  <c r="W21" i="73"/>
  <c r="Z17" i="73"/>
  <c r="AG17" i="73"/>
  <c r="AG28" i="73"/>
  <c r="AF101" i="73"/>
  <c r="AE17" i="73"/>
  <c r="AF21" i="73"/>
  <c r="AC43" i="73"/>
  <c r="X48" i="73"/>
  <c r="Z43" i="73"/>
  <c r="AF30" i="73"/>
  <c r="AC28" i="73"/>
  <c r="AH28" i="73"/>
  <c r="W28" i="73"/>
  <c r="AF55" i="73"/>
  <c r="AC93" i="73"/>
  <c r="AE55" i="73"/>
  <c r="AG63" i="73"/>
  <c r="Z76" i="73"/>
  <c r="AF79" i="73"/>
  <c r="AD63" i="73"/>
  <c r="AH79" i="73"/>
  <c r="X93" i="73"/>
  <c r="AA93" i="73"/>
  <c r="AC79" i="73"/>
  <c r="AC63" i="73"/>
  <c r="Y67" i="73"/>
  <c r="Y93" i="73"/>
  <c r="X55" i="73"/>
  <c r="AC89" i="73"/>
  <c r="AG76" i="73"/>
  <c r="AC37" i="73"/>
  <c r="Y55" i="73"/>
  <c r="X37" i="73"/>
  <c r="Y63" i="73"/>
  <c r="AC67" i="73"/>
  <c r="AE76" i="73"/>
  <c r="W76" i="73"/>
  <c r="AG93" i="73"/>
  <c r="AF52" i="73"/>
  <c r="AF67" i="73"/>
  <c r="AA28" i="73"/>
  <c r="Z28" i="73"/>
  <c r="AH67" i="73"/>
  <c r="AC55" i="73"/>
  <c r="AD37" i="73"/>
  <c r="AB40" i="73"/>
  <c r="AH40" i="73"/>
  <c r="Y81" i="73"/>
  <c r="AB55" i="73"/>
  <c r="AE79" i="73"/>
  <c r="AH63" i="73"/>
  <c r="X76" i="73"/>
  <c r="AA79" i="73"/>
  <c r="AA67" i="73"/>
  <c r="AB37" i="73"/>
  <c r="Z93" i="73"/>
  <c r="AB5" i="73"/>
  <c r="AA76" i="73"/>
  <c r="AH5" i="73"/>
  <c r="W79" i="73"/>
  <c r="AG67" i="73"/>
  <c r="Z5" i="73"/>
  <c r="AB93" i="73"/>
  <c r="AH93" i="73"/>
  <c r="AD67" i="73"/>
  <c r="W67" i="73"/>
  <c r="AA55" i="73"/>
  <c r="AH37" i="73"/>
  <c r="X7" i="73"/>
  <c r="W5" i="73"/>
  <c r="AF37" i="73"/>
  <c r="AH76" i="73"/>
  <c r="AG55" i="73"/>
  <c r="AF93" i="73"/>
  <c r="AG37" i="73"/>
  <c r="AG5" i="73"/>
  <c r="AA5" i="73"/>
  <c r="AE28" i="73"/>
  <c r="Z67" i="73"/>
  <c r="AB63" i="73"/>
  <c r="Z37" i="73"/>
  <c r="AD89" i="73"/>
  <c r="AH55" i="73"/>
  <c r="AB76" i="73"/>
  <c r="AD55" i="73"/>
  <c r="AC76" i="73"/>
  <c r="Y37" i="73"/>
  <c r="W81" i="73"/>
  <c r="AC5" i="73"/>
  <c r="AE93" i="73"/>
  <c r="AD76" i="73"/>
  <c r="Z63" i="73"/>
  <c r="Y5" i="73"/>
  <c r="Y28" i="73"/>
  <c r="AA37" i="73"/>
  <c r="Z79" i="73"/>
  <c r="AF76" i="73"/>
  <c r="AE63" i="73"/>
  <c r="W93" i="73"/>
  <c r="AB48" i="73"/>
  <c r="AF16" i="73"/>
  <c r="AC91" i="73"/>
  <c r="Z89" i="73"/>
  <c r="AH89" i="73"/>
  <c r="AH22" i="73"/>
  <c r="X89" i="73"/>
  <c r="AF83" i="73"/>
  <c r="Y43" i="73"/>
  <c r="AF48" i="73"/>
  <c r="Y27" i="73"/>
  <c r="AC48" i="73"/>
  <c r="X13" i="73"/>
  <c r="AE13" i="73"/>
  <c r="AD13" i="73"/>
  <c r="AF13" i="73"/>
  <c r="AH13" i="73"/>
  <c r="AD64" i="73"/>
  <c r="AE16" i="73"/>
  <c r="X81" i="73"/>
  <c r="AG81" i="73"/>
  <c r="AC81" i="73"/>
  <c r="AA81" i="73"/>
  <c r="AH17" i="73"/>
  <c r="X27" i="73"/>
  <c r="AG80" i="73"/>
  <c r="AF29" i="73"/>
  <c r="X44" i="73"/>
  <c r="X75" i="73"/>
  <c r="W75" i="73"/>
  <c r="W48" i="73"/>
  <c r="AD27" i="73"/>
  <c r="Y65" i="73"/>
  <c r="Z6" i="73"/>
  <c r="AB7" i="73"/>
  <c r="AG26" i="73"/>
  <c r="X65" i="73"/>
  <c r="AB26" i="73"/>
  <c r="AE75" i="73"/>
  <c r="Z101" i="73"/>
  <c r="X101" i="73"/>
  <c r="AA43" i="73"/>
  <c r="AC22" i="73"/>
  <c r="Y22" i="73"/>
  <c r="X43" i="73"/>
  <c r="AH26" i="73"/>
  <c r="AB43" i="73"/>
  <c r="AF26" i="73"/>
  <c r="AE26" i="73"/>
  <c r="AD26" i="73"/>
  <c r="AH34" i="73"/>
  <c r="AE44" i="73"/>
  <c r="AA101" i="73"/>
  <c r="X21" i="73"/>
  <c r="AC21" i="73"/>
  <c r="AA21" i="73"/>
  <c r="AA44" i="73"/>
  <c r="W34" i="73"/>
  <c r="Y34" i="73"/>
  <c r="Y16" i="73"/>
  <c r="X34" i="73"/>
  <c r="Y30" i="73"/>
  <c r="AH16" i="73"/>
  <c r="AC52" i="73"/>
  <c r="AF34" i="73"/>
  <c r="Z34" i="73"/>
  <c r="AD34" i="73"/>
  <c r="AA52" i="73"/>
  <c r="W52" i="73"/>
  <c r="AE34" i="73"/>
  <c r="AB34" i="73"/>
  <c r="AG34" i="73"/>
  <c r="AA34" i="73"/>
  <c r="AD80" i="73"/>
  <c r="AB65" i="73"/>
  <c r="AH65" i="73"/>
  <c r="Z27" i="73"/>
  <c r="Z52" i="73"/>
  <c r="Z48" i="73"/>
  <c r="AG53" i="73"/>
  <c r="AF7" i="73"/>
  <c r="X83" i="73"/>
  <c r="AG83" i="73"/>
  <c r="AB91" i="73"/>
  <c r="AA7" i="73"/>
  <c r="Y75" i="73"/>
  <c r="AA80" i="73"/>
  <c r="AG44" i="73"/>
  <c r="AD53" i="73"/>
  <c r="AD101" i="73"/>
  <c r="AF75" i="73"/>
  <c r="AA29" i="73"/>
  <c r="AA27" i="73"/>
  <c r="Z83" i="73"/>
  <c r="AA65" i="73"/>
  <c r="AA6" i="73"/>
  <c r="AE58" i="73"/>
  <c r="AC80" i="73"/>
  <c r="AC26" i="73"/>
  <c r="AA48" i="73"/>
  <c r="W44" i="73"/>
  <c r="AG101" i="73"/>
  <c r="Y101" i="73"/>
  <c r="AD21" i="73"/>
  <c r="AF43" i="73"/>
  <c r="AH30" i="73"/>
  <c r="AE30" i="73"/>
  <c r="W89" i="73"/>
  <c r="AH43" i="73"/>
  <c r="AB89" i="73"/>
  <c r="Y89" i="73"/>
  <c r="AD43" i="73"/>
  <c r="AG64" i="73"/>
  <c r="X64" i="73"/>
  <c r="Y52" i="73"/>
  <c r="AE101" i="73"/>
  <c r="AC83" i="73"/>
  <c r="AH11" i="73"/>
  <c r="AD11" i="73"/>
  <c r="AH53" i="73"/>
  <c r="AF22" i="73"/>
  <c r="AC60" i="73"/>
  <c r="AG60" i="73"/>
  <c r="Y53" i="73"/>
  <c r="X60" i="73"/>
  <c r="AA60" i="73"/>
  <c r="AF11" i="73"/>
  <c r="Z11" i="73"/>
  <c r="AE11" i="73"/>
  <c r="AB90" i="73"/>
  <c r="AA11" i="73"/>
  <c r="AC11" i="73"/>
  <c r="Y11" i="73"/>
  <c r="AG11" i="73"/>
  <c r="AB11" i="73"/>
  <c r="W11" i="73"/>
  <c r="AE60" i="73"/>
  <c r="Z60" i="73"/>
  <c r="AE52" i="73"/>
  <c r="AH52" i="73"/>
  <c r="AE32" i="73"/>
  <c r="Z22" i="73"/>
  <c r="AB22" i="73"/>
  <c r="AF60" i="73"/>
  <c r="AH32" i="73"/>
  <c r="AD32" i="73"/>
  <c r="AG22" i="73"/>
  <c r="AC32" i="73"/>
  <c r="AA32" i="73"/>
  <c r="AH60" i="73"/>
  <c r="AB60" i="73"/>
  <c r="AA22" i="73"/>
  <c r="W60" i="73"/>
  <c r="AE22" i="73"/>
  <c r="Y60" i="73"/>
  <c r="AG32" i="73"/>
  <c r="X22" i="73"/>
  <c r="AH6" i="73"/>
  <c r="AA90" i="73"/>
  <c r="AH94" i="73"/>
  <c r="AG94" i="73"/>
  <c r="AB94" i="73"/>
  <c r="Y94" i="73"/>
  <c r="AC94" i="73"/>
  <c r="X94" i="73"/>
  <c r="Z94" i="73"/>
  <c r="AF32" i="73"/>
  <c r="Z58" i="73"/>
  <c r="AD22" i="73"/>
  <c r="X53" i="73"/>
  <c r="AC101" i="73"/>
  <c r="W43" i="73"/>
  <c r="AF65" i="73"/>
  <c r="AE94" i="73"/>
  <c r="X26" i="73"/>
  <c r="X6" i="73"/>
  <c r="Y32" i="73"/>
  <c r="AE100" i="73"/>
  <c r="X29" i="73"/>
  <c r="W29" i="73"/>
  <c r="Z91" i="73"/>
  <c r="AB83" i="73"/>
  <c r="W65" i="73"/>
  <c r="AH48" i="73"/>
  <c r="AC100" i="73"/>
  <c r="Y7" i="73"/>
  <c r="AE29" i="73"/>
  <c r="AB53" i="73"/>
  <c r="AB16" i="73"/>
  <c r="AB79" i="73"/>
  <c r="Y48" i="73"/>
  <c r="X30" i="73"/>
  <c r="AG27" i="73"/>
  <c r="AC29" i="73"/>
  <c r="AF53" i="73"/>
  <c r="AG90" i="73"/>
  <c r="AG91" i="73"/>
  <c r="AH91" i="73"/>
  <c r="AD7" i="73"/>
  <c r="AE91" i="73"/>
  <c r="AE65" i="73"/>
  <c r="Z44" i="73"/>
  <c r="AH83" i="73"/>
  <c r="AB6" i="73"/>
  <c r="W101" i="73"/>
  <c r="W30" i="73"/>
  <c r="AD30" i="73"/>
  <c r="AF58" i="73"/>
  <c r="AG65" i="73"/>
  <c r="AA83" i="73"/>
  <c r="AA94" i="73"/>
  <c r="AG100" i="73"/>
  <c r="AD48" i="73"/>
  <c r="AD44" i="73"/>
  <c r="AD75" i="73"/>
  <c r="AB101" i="73"/>
  <c r="AE82" i="73"/>
  <c r="AF64" i="73"/>
  <c r="W27" i="73"/>
  <c r="AB21" i="73"/>
  <c r="AA53" i="73"/>
  <c r="Y58" i="73"/>
  <c r="Y26" i="73"/>
  <c r="AA74" i="73"/>
  <c r="AC16" i="73"/>
  <c r="W74" i="73"/>
  <c r="AD100" i="73"/>
  <c r="AB82" i="73"/>
  <c r="AA26" i="73"/>
  <c r="AF90" i="73"/>
  <c r="Y74" i="73"/>
  <c r="AC74" i="73"/>
  <c r="Y100" i="73"/>
  <c r="AE6" i="73"/>
  <c r="Z100" i="73"/>
  <c r="AG6" i="73"/>
  <c r="AH27" i="73"/>
  <c r="AE90" i="73"/>
  <c r="AD65" i="73"/>
  <c r="AC44" i="73"/>
  <c r="Y6" i="73"/>
  <c r="AC7" i="73"/>
  <c r="AH75" i="73"/>
  <c r="Z74" i="73"/>
  <c r="W94" i="73"/>
  <c r="AB29" i="73"/>
  <c r="Z90" i="73"/>
  <c r="W53" i="73"/>
  <c r="AB30" i="73"/>
  <c r="AC75" i="73"/>
  <c r="AH7" i="73"/>
  <c r="Z80" i="73"/>
  <c r="W90" i="73"/>
  <c r="AF100" i="73"/>
  <c r="AB100" i="73"/>
  <c r="Y91" i="73"/>
  <c r="AD74" i="73"/>
  <c r="AH29" i="73"/>
  <c r="AB74" i="73"/>
  <c r="AH58" i="73"/>
  <c r="AE83" i="73"/>
  <c r="AG48" i="73"/>
  <c r="Z53" i="73"/>
  <c r="AD29" i="73"/>
  <c r="Z65" i="73"/>
  <c r="AF91" i="73"/>
  <c r="W16" i="73"/>
  <c r="AG75" i="73"/>
  <c r="W7" i="73"/>
  <c r="AC6" i="73"/>
  <c r="AE27" i="73"/>
  <c r="W91" i="73"/>
  <c r="X58" i="73"/>
  <c r="W82" i="73"/>
  <c r="AB44" i="73"/>
  <c r="AG74" i="73"/>
  <c r="AD90" i="73"/>
  <c r="AA75" i="73"/>
  <c r="W58" i="73"/>
  <c r="AD16" i="73"/>
  <c r="AE7" i="73"/>
  <c r="X90" i="73"/>
  <c r="Y44" i="73"/>
  <c r="W83" i="73"/>
  <c r="X80" i="73"/>
  <c r="X91" i="73"/>
  <c r="AF27" i="73"/>
  <c r="AA64" i="73"/>
  <c r="W6" i="73"/>
  <c r="AE80" i="73"/>
  <c r="AD58" i="73"/>
  <c r="AG21" i="73"/>
  <c r="AG58" i="73"/>
  <c r="X74" i="73"/>
  <c r="Z32" i="73"/>
  <c r="X52" i="73"/>
  <c r="X82" i="73"/>
  <c r="X32" i="73"/>
  <c r="AG7" i="73"/>
  <c r="AG30" i="73"/>
  <c r="AF44" i="73"/>
  <c r="AE74" i="73"/>
  <c r="W100" i="73"/>
  <c r="AH90" i="73"/>
  <c r="AH100" i="73"/>
  <c r="AC58" i="73"/>
  <c r="AH80" i="73"/>
  <c r="AB58" i="73"/>
  <c r="Z75" i="73"/>
  <c r="AG79" i="73"/>
  <c r="AD83" i="73"/>
  <c r="AB80" i="73"/>
  <c r="AH82" i="73"/>
  <c r="AC53" i="73"/>
  <c r="AD79" i="73"/>
  <c r="Z29" i="73"/>
  <c r="AC27" i="73"/>
  <c r="Y21" i="73"/>
  <c r="AF80" i="73"/>
  <c r="AF89" i="73"/>
  <c r="AF6" i="73"/>
  <c r="AG43" i="73"/>
  <c r="AA89" i="73"/>
  <c r="AH74" i="73"/>
  <c r="W26" i="73"/>
  <c r="AC90" i="73"/>
  <c r="AD52" i="73"/>
  <c r="W32" i="73"/>
  <c r="AE21" i="73"/>
  <c r="AA100" i="73"/>
  <c r="AD94" i="73"/>
  <c r="Y29" i="73"/>
  <c r="AA91" i="73"/>
  <c r="J64" i="76"/>
  <c r="J66" i="76" s="1"/>
  <c r="J70" i="76" s="1"/>
  <c r="J71" i="76" s="1"/>
  <c r="M65" i="76"/>
  <c r="M66" i="76" s="1"/>
  <c r="M70" i="76" s="1"/>
  <c r="M71" i="76" s="1"/>
  <c r="L37" i="76"/>
  <c r="L43" i="76" s="1"/>
  <c r="L42" i="76"/>
  <c r="E37" i="76"/>
  <c r="E43" i="76" s="1"/>
  <c r="E42" i="76"/>
  <c r="K37" i="76"/>
  <c r="K43" i="76" s="1"/>
  <c r="K42" i="76"/>
  <c r="M37" i="76"/>
  <c r="M43" i="76" s="1"/>
  <c r="I37" i="76"/>
  <c r="I43" i="76" s="1"/>
  <c r="I46" i="76" s="1"/>
  <c r="I47" i="76" s="1"/>
  <c r="I48" i="76" s="1"/>
  <c r="L64" i="76"/>
  <c r="L66" i="76" s="1"/>
  <c r="L70" i="76" s="1"/>
  <c r="L71" i="76" s="1"/>
  <c r="K65" i="76"/>
  <c r="K66" i="76" s="1"/>
  <c r="K70" i="76" s="1"/>
  <c r="K71" i="76" s="1"/>
  <c r="I64" i="76"/>
  <c r="I66" i="76" s="1"/>
  <c r="I70" i="76" s="1"/>
  <c r="I71" i="76" s="1"/>
  <c r="J37" i="76"/>
  <c r="F65" i="76"/>
  <c r="F66" i="76" s="1"/>
  <c r="F70" i="76" s="1"/>
  <c r="F71" i="76" s="1"/>
  <c r="H37" i="76"/>
  <c r="E65" i="76"/>
  <c r="E66" i="76" s="1"/>
  <c r="E70" i="76" s="1"/>
  <c r="E71" i="76" s="1"/>
  <c r="H66" i="76"/>
  <c r="H70" i="76" s="1"/>
  <c r="H71" i="76" s="1"/>
  <c r="G65" i="76"/>
  <c r="G66" i="76" s="1"/>
  <c r="G70" i="76" s="1"/>
  <c r="G71" i="76" s="1"/>
  <c r="C37" i="76"/>
  <c r="C43" i="76" s="1"/>
  <c r="D37" i="76"/>
  <c r="D43" i="76" s="1"/>
  <c r="C64" i="76"/>
  <c r="C65" i="76"/>
  <c r="G37" i="76"/>
  <c r="D65" i="76"/>
  <c r="D66" i="76" s="1"/>
  <c r="D70" i="76" s="1"/>
  <c r="D71" i="76" s="1"/>
  <c r="F37" i="76"/>
  <c r="F43" i="76" s="1"/>
  <c r="B65" i="76"/>
  <c r="B64" i="76"/>
  <c r="K9" i="63" l="1"/>
  <c r="D9" i="63"/>
  <c r="G9" i="63"/>
  <c r="B9" i="63"/>
  <c r="J9" i="63"/>
  <c r="F20" i="63" s="1"/>
  <c r="I9" i="63"/>
  <c r="F9" i="63"/>
  <c r="D20" i="63" s="1"/>
  <c r="E9" i="63"/>
  <c r="C9" i="63"/>
  <c r="M9" i="63"/>
  <c r="H9" i="63"/>
  <c r="L9" i="63"/>
  <c r="K46" i="76"/>
  <c r="K47" i="76" s="1"/>
  <c r="K48" i="76" s="1"/>
  <c r="K74" i="76" s="1"/>
  <c r="K11" i="63" s="1"/>
  <c r="L46" i="76"/>
  <c r="L47" i="76" s="1"/>
  <c r="L48" i="76" s="1"/>
  <c r="L74" i="76" s="1"/>
  <c r="L11" i="63" s="1"/>
  <c r="E46" i="76"/>
  <c r="E47" i="76" s="1"/>
  <c r="E48" i="76" s="1"/>
  <c r="E74" i="76" s="1"/>
  <c r="E11" i="63" s="1"/>
  <c r="G43" i="76"/>
  <c r="G46" i="76" s="1"/>
  <c r="G47" i="76" s="1"/>
  <c r="G48" i="76" s="1"/>
  <c r="G74" i="76" s="1"/>
  <c r="G11" i="63" s="1"/>
  <c r="J43" i="76"/>
  <c r="J46" i="76" s="1"/>
  <c r="J47" i="76" s="1"/>
  <c r="J48" i="76" s="1"/>
  <c r="J74" i="76" s="1"/>
  <c r="J11" i="63" s="1"/>
  <c r="H43" i="76"/>
  <c r="H46" i="76" s="1"/>
  <c r="H47" i="76" s="1"/>
  <c r="H48" i="76" s="1"/>
  <c r="H74" i="76" s="1"/>
  <c r="H11" i="63" s="1"/>
  <c r="M46" i="76"/>
  <c r="M47" i="76" s="1"/>
  <c r="M48" i="76" s="1"/>
  <c r="M74" i="76" s="1"/>
  <c r="M11" i="63" s="1"/>
  <c r="I74" i="76"/>
  <c r="I11" i="63" s="1"/>
  <c r="C66" i="76"/>
  <c r="C70" i="76" s="1"/>
  <c r="C71" i="76" s="1"/>
  <c r="D46" i="76"/>
  <c r="D47" i="76" s="1"/>
  <c r="D48" i="76" s="1"/>
  <c r="D74" i="76" s="1"/>
  <c r="D11" i="63" s="1"/>
  <c r="C46" i="76"/>
  <c r="C47" i="76" s="1"/>
  <c r="C48" i="76" s="1"/>
  <c r="F46" i="76"/>
  <c r="F47" i="76" s="1"/>
  <c r="F48" i="76" s="1"/>
  <c r="F74" i="76" s="1"/>
  <c r="F11" i="63" s="1"/>
  <c r="B34" i="76"/>
  <c r="B66" i="76"/>
  <c r="B70" i="76" s="1"/>
  <c r="B71" i="76" s="1"/>
  <c r="C20" i="63" l="1"/>
  <c r="B20" i="63"/>
  <c r="E20" i="63"/>
  <c r="G20" i="63"/>
  <c r="G22" i="63"/>
  <c r="B37" i="76"/>
  <c r="B43" i="76" s="1"/>
  <c r="B42" i="76"/>
  <c r="E22" i="63"/>
  <c r="F22" i="63"/>
  <c r="C22" i="63"/>
  <c r="C74" i="76"/>
  <c r="C11" i="63" s="1"/>
  <c r="D22" i="63"/>
  <c r="B46" i="76" l="1"/>
  <c r="B47" i="76" s="1"/>
  <c r="B48" i="76" l="1"/>
  <c r="B74" i="76" s="1"/>
  <c r="B11" i="63" s="1"/>
  <c r="B22" i="63" s="1"/>
  <c r="R5" i="30"/>
  <c r="Q5" i="30"/>
  <c r="P5" i="30"/>
  <c r="O5" i="30"/>
  <c r="N5" i="30"/>
  <c r="M5" i="30"/>
  <c r="K5" i="30"/>
  <c r="J5" i="30"/>
  <c r="I5" i="30"/>
  <c r="H5" i="30"/>
  <c r="G5" i="30"/>
  <c r="F5" i="30"/>
  <c r="D5" i="30"/>
  <c r="B5" i="30"/>
  <c r="R4" i="30"/>
  <c r="Q4" i="30"/>
  <c r="P4" i="30"/>
  <c r="O4" i="30"/>
  <c r="N4" i="30"/>
  <c r="M4" i="30"/>
  <c r="K4" i="30"/>
  <c r="J4" i="30"/>
  <c r="I4" i="30"/>
  <c r="H4" i="30"/>
  <c r="G4" i="30"/>
  <c r="F4" i="30"/>
  <c r="D4" i="30"/>
  <c r="B4" i="30"/>
  <c r="R3" i="30"/>
  <c r="Q3" i="30"/>
  <c r="P3" i="30"/>
  <c r="O3" i="30"/>
  <c r="N3" i="30"/>
  <c r="M3" i="30"/>
  <c r="K3" i="30"/>
  <c r="J3" i="30"/>
  <c r="I3" i="30"/>
  <c r="H3" i="30"/>
  <c r="G3" i="30"/>
  <c r="F3" i="30"/>
  <c r="D3" i="30"/>
  <c r="B3" i="30"/>
  <c r="R2" i="30"/>
  <c r="Q2" i="30"/>
  <c r="P2" i="30"/>
  <c r="O2" i="30"/>
  <c r="N2" i="30"/>
  <c r="M2" i="30"/>
  <c r="K2" i="30"/>
  <c r="J2" i="30"/>
  <c r="I2" i="30"/>
  <c r="H2" i="30"/>
  <c r="F2" i="30"/>
  <c r="D2" i="30"/>
  <c r="B2" i="30"/>
  <c r="F2" i="28"/>
  <c r="X101" i="33"/>
  <c r="W101" i="33"/>
  <c r="V101" i="33"/>
  <c r="U101" i="33"/>
  <c r="T101" i="33"/>
  <c r="S101" i="33"/>
  <c r="R101" i="33"/>
  <c r="Q101" i="33"/>
  <c r="P101" i="33"/>
  <c r="O101" i="33"/>
  <c r="N101" i="33"/>
  <c r="M101" i="33"/>
  <c r="X100" i="33"/>
  <c r="W100" i="33"/>
  <c r="V100" i="33"/>
  <c r="U100" i="33"/>
  <c r="T100" i="33"/>
  <c r="S100" i="33"/>
  <c r="R100" i="33"/>
  <c r="Q100" i="33"/>
  <c r="P100" i="33"/>
  <c r="O100" i="33"/>
  <c r="N100" i="33"/>
  <c r="M100" i="33"/>
  <c r="X99" i="33"/>
  <c r="W99" i="33"/>
  <c r="V99" i="33"/>
  <c r="U99" i="33"/>
  <c r="T99" i="33"/>
  <c r="S99" i="33"/>
  <c r="R99" i="33"/>
  <c r="Q99" i="33"/>
  <c r="P99" i="33"/>
  <c r="O99" i="33"/>
  <c r="N99" i="33"/>
  <c r="M99" i="33"/>
  <c r="X98" i="33"/>
  <c r="W98" i="33"/>
  <c r="V98" i="33"/>
  <c r="U98" i="33"/>
  <c r="T98" i="33"/>
  <c r="S98" i="33"/>
  <c r="R98" i="33"/>
  <c r="Q98" i="33"/>
  <c r="P98" i="33"/>
  <c r="O98" i="33"/>
  <c r="N98" i="33"/>
  <c r="M98" i="33"/>
  <c r="X97" i="33"/>
  <c r="W97" i="33"/>
  <c r="V97" i="33"/>
  <c r="U97" i="33"/>
  <c r="T97" i="33"/>
  <c r="S97" i="33"/>
  <c r="R97" i="33"/>
  <c r="Q97" i="33"/>
  <c r="P97" i="33"/>
  <c r="O97" i="33"/>
  <c r="N97" i="33"/>
  <c r="M97" i="33"/>
  <c r="X96" i="33"/>
  <c r="W96" i="33"/>
  <c r="V96" i="33"/>
  <c r="U96" i="33"/>
  <c r="T96" i="33"/>
  <c r="S96" i="33"/>
  <c r="R96" i="33"/>
  <c r="Q96" i="33"/>
  <c r="P96" i="33"/>
  <c r="O96" i="33"/>
  <c r="N96" i="33"/>
  <c r="M96" i="33"/>
  <c r="X95" i="33"/>
  <c r="W95" i="33"/>
  <c r="V95" i="33"/>
  <c r="U95" i="33"/>
  <c r="T95" i="33"/>
  <c r="S95" i="33"/>
  <c r="R95" i="33"/>
  <c r="Q95" i="33"/>
  <c r="P95" i="33"/>
  <c r="O95" i="33"/>
  <c r="N95" i="33"/>
  <c r="M95" i="33"/>
  <c r="X94" i="33"/>
  <c r="W94" i="33"/>
  <c r="V94" i="33"/>
  <c r="U94" i="33"/>
  <c r="T94" i="33"/>
  <c r="S94" i="33"/>
  <c r="R94" i="33"/>
  <c r="Q94" i="33"/>
  <c r="P94" i="33"/>
  <c r="O94" i="33"/>
  <c r="N94" i="33"/>
  <c r="M94" i="33"/>
  <c r="X93" i="33"/>
  <c r="W93" i="33"/>
  <c r="V93" i="33"/>
  <c r="U93" i="33"/>
  <c r="T93" i="33"/>
  <c r="S93" i="33"/>
  <c r="R93" i="33"/>
  <c r="Q93" i="33"/>
  <c r="P93" i="33"/>
  <c r="O93" i="33"/>
  <c r="N93" i="33"/>
  <c r="M93" i="33"/>
  <c r="X92" i="33"/>
  <c r="W92" i="33"/>
  <c r="V92" i="33"/>
  <c r="U92" i="33"/>
  <c r="T92" i="33"/>
  <c r="S92" i="33"/>
  <c r="R92" i="33"/>
  <c r="Q92" i="33"/>
  <c r="P92" i="33"/>
  <c r="O92" i="33"/>
  <c r="N92" i="33"/>
  <c r="M92" i="33"/>
  <c r="X91" i="33"/>
  <c r="W91" i="33"/>
  <c r="V91" i="33"/>
  <c r="U91" i="33"/>
  <c r="T91" i="33"/>
  <c r="S91" i="33"/>
  <c r="R91" i="33"/>
  <c r="Q91" i="33"/>
  <c r="P91" i="33"/>
  <c r="O91" i="33"/>
  <c r="N91" i="33"/>
  <c r="M91" i="33"/>
  <c r="X90" i="33"/>
  <c r="W90" i="33"/>
  <c r="V90" i="33"/>
  <c r="U90" i="33"/>
  <c r="T90" i="33"/>
  <c r="S90" i="33"/>
  <c r="R90" i="33"/>
  <c r="Q90" i="33"/>
  <c r="P90" i="33"/>
  <c r="O90" i="33"/>
  <c r="N90" i="33"/>
  <c r="M90" i="33"/>
  <c r="X89" i="33"/>
  <c r="W89" i="33"/>
  <c r="V89" i="33"/>
  <c r="U89" i="33"/>
  <c r="T89" i="33"/>
  <c r="S89" i="33"/>
  <c r="R89" i="33"/>
  <c r="Q89" i="33"/>
  <c r="P89" i="33"/>
  <c r="O89" i="33"/>
  <c r="N89" i="33"/>
  <c r="M89" i="33"/>
  <c r="X88" i="33"/>
  <c r="W88" i="33"/>
  <c r="V88" i="33"/>
  <c r="U88" i="33"/>
  <c r="T88" i="33"/>
  <c r="S88" i="33"/>
  <c r="R88" i="33"/>
  <c r="Q88" i="33"/>
  <c r="P88" i="33"/>
  <c r="O88" i="33"/>
  <c r="N88" i="33"/>
  <c r="M88" i="33"/>
  <c r="X87" i="33"/>
  <c r="W87" i="33"/>
  <c r="V87" i="33"/>
  <c r="U87" i="33"/>
  <c r="T87" i="33"/>
  <c r="S87" i="33"/>
  <c r="R87" i="33"/>
  <c r="Q87" i="33"/>
  <c r="P87" i="33"/>
  <c r="O87" i="33"/>
  <c r="N87" i="33"/>
  <c r="M87" i="33"/>
  <c r="X86" i="33"/>
  <c r="W86" i="33"/>
  <c r="V86" i="33"/>
  <c r="U86" i="33"/>
  <c r="T86" i="33"/>
  <c r="S86" i="33"/>
  <c r="R86" i="33"/>
  <c r="Q86" i="33"/>
  <c r="P86" i="33"/>
  <c r="O86" i="33"/>
  <c r="N86" i="33"/>
  <c r="M86" i="33"/>
  <c r="X85" i="33"/>
  <c r="W85" i="33"/>
  <c r="V85" i="33"/>
  <c r="U85" i="33"/>
  <c r="T85" i="33"/>
  <c r="S85" i="33"/>
  <c r="R85" i="33"/>
  <c r="Q85" i="33"/>
  <c r="P85" i="33"/>
  <c r="O85" i="33"/>
  <c r="N85" i="33"/>
  <c r="M85" i="33"/>
  <c r="X84" i="33"/>
  <c r="W84" i="33"/>
  <c r="V84" i="33"/>
  <c r="U84" i="33"/>
  <c r="T84" i="33"/>
  <c r="S84" i="33"/>
  <c r="R84" i="33"/>
  <c r="Q84" i="33"/>
  <c r="P84" i="33"/>
  <c r="O84" i="33"/>
  <c r="N84" i="33"/>
  <c r="M84" i="33"/>
  <c r="X83" i="33"/>
  <c r="W83" i="33"/>
  <c r="V83" i="33"/>
  <c r="U83" i="33"/>
  <c r="T83" i="33"/>
  <c r="S83" i="33"/>
  <c r="R83" i="33"/>
  <c r="Q83" i="33"/>
  <c r="P83" i="33"/>
  <c r="O83" i="33"/>
  <c r="N83" i="33"/>
  <c r="M83" i="33"/>
  <c r="X82" i="33"/>
  <c r="W82" i="33"/>
  <c r="V82" i="33"/>
  <c r="U82" i="33"/>
  <c r="T82" i="33"/>
  <c r="S82" i="33"/>
  <c r="R82" i="33"/>
  <c r="Q82" i="33"/>
  <c r="P82" i="33"/>
  <c r="O82" i="33"/>
  <c r="N82" i="33"/>
  <c r="M82" i="33"/>
  <c r="X81" i="33"/>
  <c r="W81" i="33"/>
  <c r="V81" i="33"/>
  <c r="U81" i="33"/>
  <c r="T81" i="33"/>
  <c r="S81" i="33"/>
  <c r="R81" i="33"/>
  <c r="Q81" i="33"/>
  <c r="P81" i="33"/>
  <c r="O81" i="33"/>
  <c r="N81" i="33"/>
  <c r="M81" i="33"/>
  <c r="X80" i="33"/>
  <c r="W80" i="33"/>
  <c r="V80" i="33"/>
  <c r="U80" i="33"/>
  <c r="T80" i="33"/>
  <c r="S80" i="33"/>
  <c r="R80" i="33"/>
  <c r="Q80" i="33"/>
  <c r="P80" i="33"/>
  <c r="O80" i="33"/>
  <c r="N80" i="33"/>
  <c r="M80" i="33"/>
  <c r="X79" i="33"/>
  <c r="W79" i="33"/>
  <c r="V79" i="33"/>
  <c r="U79" i="33"/>
  <c r="T79" i="33"/>
  <c r="S79" i="33"/>
  <c r="R79" i="33"/>
  <c r="Q79" i="33"/>
  <c r="P79" i="33"/>
  <c r="O79" i="33"/>
  <c r="N79" i="33"/>
  <c r="M79" i="33"/>
  <c r="X78" i="33"/>
  <c r="W78" i="33"/>
  <c r="V78" i="33"/>
  <c r="U78" i="33"/>
  <c r="T78" i="33"/>
  <c r="S78" i="33"/>
  <c r="R78" i="33"/>
  <c r="Q78" i="33"/>
  <c r="P78" i="33"/>
  <c r="O78" i="33"/>
  <c r="N78" i="33"/>
  <c r="M78" i="33"/>
  <c r="X77" i="33"/>
  <c r="W77" i="33"/>
  <c r="V77" i="33"/>
  <c r="U77" i="33"/>
  <c r="T77" i="33"/>
  <c r="S77" i="33"/>
  <c r="R77" i="33"/>
  <c r="Q77" i="33"/>
  <c r="P77" i="33"/>
  <c r="O77" i="33"/>
  <c r="N77" i="33"/>
  <c r="M77" i="33"/>
  <c r="X76" i="33"/>
  <c r="W76" i="33"/>
  <c r="V76" i="33"/>
  <c r="U76" i="33"/>
  <c r="T76" i="33"/>
  <c r="S76" i="33"/>
  <c r="R76" i="33"/>
  <c r="Q76" i="33"/>
  <c r="P76" i="33"/>
  <c r="O76" i="33"/>
  <c r="N76" i="33"/>
  <c r="M76" i="33"/>
  <c r="X75" i="33"/>
  <c r="W75" i="33"/>
  <c r="V75" i="33"/>
  <c r="U75" i="33"/>
  <c r="T75" i="33"/>
  <c r="S75" i="33"/>
  <c r="R75" i="33"/>
  <c r="Q75" i="33"/>
  <c r="P75" i="33"/>
  <c r="O75" i="33"/>
  <c r="N75" i="33"/>
  <c r="M75" i="33"/>
  <c r="X74" i="33"/>
  <c r="W74" i="33"/>
  <c r="V74" i="33"/>
  <c r="U74" i="33"/>
  <c r="T74" i="33"/>
  <c r="S74" i="33"/>
  <c r="R74" i="33"/>
  <c r="Q74" i="33"/>
  <c r="P74" i="33"/>
  <c r="O74" i="33"/>
  <c r="N74" i="33"/>
  <c r="M74" i="33"/>
  <c r="X73" i="33"/>
  <c r="W73" i="33"/>
  <c r="V73" i="33"/>
  <c r="U73" i="33"/>
  <c r="T73" i="33"/>
  <c r="S73" i="33"/>
  <c r="R73" i="33"/>
  <c r="Q73" i="33"/>
  <c r="P73" i="33"/>
  <c r="O73" i="33"/>
  <c r="N73" i="33"/>
  <c r="M73" i="33"/>
  <c r="X72" i="33"/>
  <c r="W72" i="33"/>
  <c r="V72" i="33"/>
  <c r="U72" i="33"/>
  <c r="T72" i="33"/>
  <c r="S72" i="33"/>
  <c r="R72" i="33"/>
  <c r="Q72" i="33"/>
  <c r="P72" i="33"/>
  <c r="O72" i="33"/>
  <c r="N72" i="33"/>
  <c r="M72" i="33"/>
  <c r="X71" i="33"/>
  <c r="W71" i="33"/>
  <c r="V71" i="33"/>
  <c r="U71" i="33"/>
  <c r="T71" i="33"/>
  <c r="S71" i="33"/>
  <c r="R71" i="33"/>
  <c r="Q71" i="33"/>
  <c r="P71" i="33"/>
  <c r="O71" i="33"/>
  <c r="N71" i="33"/>
  <c r="M71" i="33"/>
  <c r="X70" i="33"/>
  <c r="W70" i="33"/>
  <c r="V70" i="33"/>
  <c r="U70" i="33"/>
  <c r="T70" i="33"/>
  <c r="S70" i="33"/>
  <c r="R70" i="33"/>
  <c r="Q70" i="33"/>
  <c r="P70" i="33"/>
  <c r="O70" i="33"/>
  <c r="N70" i="33"/>
  <c r="M70" i="33"/>
  <c r="X69" i="33"/>
  <c r="W69" i="33"/>
  <c r="V69" i="33"/>
  <c r="U69" i="33"/>
  <c r="T69" i="33"/>
  <c r="S69" i="33"/>
  <c r="R69" i="33"/>
  <c r="Q69" i="33"/>
  <c r="P69" i="33"/>
  <c r="O69" i="33"/>
  <c r="N69" i="33"/>
  <c r="M69" i="33"/>
  <c r="X68" i="33"/>
  <c r="W68" i="33"/>
  <c r="V68" i="33"/>
  <c r="U68" i="33"/>
  <c r="T68" i="33"/>
  <c r="S68" i="33"/>
  <c r="R68" i="33"/>
  <c r="Q68" i="33"/>
  <c r="P68" i="33"/>
  <c r="O68" i="33"/>
  <c r="N68" i="33"/>
  <c r="M68" i="33"/>
  <c r="X67" i="33"/>
  <c r="W67" i="33"/>
  <c r="V67" i="33"/>
  <c r="U67" i="33"/>
  <c r="T67" i="33"/>
  <c r="S67" i="33"/>
  <c r="R67" i="33"/>
  <c r="Q67" i="33"/>
  <c r="P67" i="33"/>
  <c r="O67" i="33"/>
  <c r="N67" i="33"/>
  <c r="M67" i="33"/>
  <c r="X66" i="33"/>
  <c r="W66" i="33"/>
  <c r="V66" i="33"/>
  <c r="U66" i="33"/>
  <c r="T66" i="33"/>
  <c r="S66" i="33"/>
  <c r="R66" i="33"/>
  <c r="Q66" i="33"/>
  <c r="P66" i="33"/>
  <c r="O66" i="33"/>
  <c r="N66" i="33"/>
  <c r="M66" i="33"/>
  <c r="X65" i="33"/>
  <c r="W65" i="33"/>
  <c r="V65" i="33"/>
  <c r="U65" i="33"/>
  <c r="T65" i="33"/>
  <c r="S65" i="33"/>
  <c r="R65" i="33"/>
  <c r="Q65" i="33"/>
  <c r="P65" i="33"/>
  <c r="O65" i="33"/>
  <c r="N65" i="33"/>
  <c r="M65" i="33"/>
  <c r="X64" i="33"/>
  <c r="W64" i="33"/>
  <c r="V64" i="33"/>
  <c r="U64" i="33"/>
  <c r="T64" i="33"/>
  <c r="S64" i="33"/>
  <c r="R64" i="33"/>
  <c r="Q64" i="33"/>
  <c r="P64" i="33"/>
  <c r="O64" i="33"/>
  <c r="N64" i="33"/>
  <c r="M64" i="33"/>
  <c r="X63" i="33"/>
  <c r="W63" i="33"/>
  <c r="V63" i="33"/>
  <c r="U63" i="33"/>
  <c r="T63" i="33"/>
  <c r="S63" i="33"/>
  <c r="R63" i="33"/>
  <c r="Q63" i="33"/>
  <c r="P63" i="33"/>
  <c r="O63" i="33"/>
  <c r="N63" i="33"/>
  <c r="M63" i="33"/>
  <c r="X62" i="33"/>
  <c r="W62" i="33"/>
  <c r="V62" i="33"/>
  <c r="U62" i="33"/>
  <c r="T62" i="33"/>
  <c r="S62" i="33"/>
  <c r="R62" i="33"/>
  <c r="Q62" i="33"/>
  <c r="P62" i="33"/>
  <c r="O62" i="33"/>
  <c r="N62" i="33"/>
  <c r="M62" i="33"/>
  <c r="X61" i="33"/>
  <c r="W61" i="33"/>
  <c r="V61" i="33"/>
  <c r="U61" i="33"/>
  <c r="T61" i="33"/>
  <c r="S61" i="33"/>
  <c r="R61" i="33"/>
  <c r="Q61" i="33"/>
  <c r="P61" i="33"/>
  <c r="O61" i="33"/>
  <c r="N61" i="33"/>
  <c r="M61" i="33"/>
  <c r="X60" i="33"/>
  <c r="W60" i="33"/>
  <c r="V60" i="33"/>
  <c r="U60" i="33"/>
  <c r="T60" i="33"/>
  <c r="S60" i="33"/>
  <c r="R60" i="33"/>
  <c r="Q60" i="33"/>
  <c r="P60" i="33"/>
  <c r="O60" i="33"/>
  <c r="N60" i="33"/>
  <c r="M60" i="33"/>
  <c r="X59" i="33"/>
  <c r="W59" i="33"/>
  <c r="V59" i="33"/>
  <c r="U59" i="33"/>
  <c r="T59" i="33"/>
  <c r="S59" i="33"/>
  <c r="R59" i="33"/>
  <c r="Q59" i="33"/>
  <c r="P59" i="33"/>
  <c r="O59" i="33"/>
  <c r="N59" i="33"/>
  <c r="M59" i="33"/>
  <c r="X58" i="33"/>
  <c r="W58" i="33"/>
  <c r="V58" i="33"/>
  <c r="U58" i="33"/>
  <c r="T58" i="33"/>
  <c r="S58" i="33"/>
  <c r="R58" i="33"/>
  <c r="Q58" i="33"/>
  <c r="P58" i="33"/>
  <c r="O58" i="33"/>
  <c r="N58" i="33"/>
  <c r="M58" i="33"/>
  <c r="X57" i="33"/>
  <c r="W57" i="33"/>
  <c r="V57" i="33"/>
  <c r="U57" i="33"/>
  <c r="T57" i="33"/>
  <c r="S57" i="33"/>
  <c r="R57" i="33"/>
  <c r="Q57" i="33"/>
  <c r="P57" i="33"/>
  <c r="O57" i="33"/>
  <c r="N57" i="33"/>
  <c r="M57" i="33"/>
  <c r="X56" i="33"/>
  <c r="W56" i="33"/>
  <c r="V56" i="33"/>
  <c r="U56" i="33"/>
  <c r="T56" i="33"/>
  <c r="S56" i="33"/>
  <c r="R56" i="33"/>
  <c r="Q56" i="33"/>
  <c r="P56" i="33"/>
  <c r="O56" i="33"/>
  <c r="N56" i="33"/>
  <c r="M56" i="33"/>
  <c r="X55" i="33"/>
  <c r="W55" i="33"/>
  <c r="V55" i="33"/>
  <c r="U55" i="33"/>
  <c r="T55" i="33"/>
  <c r="S55" i="33"/>
  <c r="R55" i="33"/>
  <c r="Q55" i="33"/>
  <c r="P55" i="33"/>
  <c r="O55" i="33"/>
  <c r="N55" i="33"/>
  <c r="M55" i="33"/>
  <c r="X54" i="33"/>
  <c r="W54" i="33"/>
  <c r="V54" i="33"/>
  <c r="U54" i="33"/>
  <c r="T54" i="33"/>
  <c r="S54" i="33"/>
  <c r="R54" i="33"/>
  <c r="Q54" i="33"/>
  <c r="P54" i="33"/>
  <c r="O54" i="33"/>
  <c r="N54" i="33"/>
  <c r="M54" i="33"/>
  <c r="X53" i="33"/>
  <c r="W53" i="33"/>
  <c r="V53" i="33"/>
  <c r="U53" i="33"/>
  <c r="T53" i="33"/>
  <c r="S53" i="33"/>
  <c r="R53" i="33"/>
  <c r="Q53" i="33"/>
  <c r="P53" i="33"/>
  <c r="O53" i="33"/>
  <c r="N53" i="33"/>
  <c r="M53" i="33"/>
  <c r="X52" i="33"/>
  <c r="W52" i="33"/>
  <c r="V52" i="33"/>
  <c r="U52" i="33"/>
  <c r="T52" i="33"/>
  <c r="S52" i="33"/>
  <c r="R52" i="33"/>
  <c r="Q52" i="33"/>
  <c r="P52" i="33"/>
  <c r="O52" i="33"/>
  <c r="N52" i="33"/>
  <c r="M52" i="33"/>
  <c r="X51" i="33"/>
  <c r="W51" i="33"/>
  <c r="V51" i="33"/>
  <c r="U51" i="33"/>
  <c r="T51" i="33"/>
  <c r="S51" i="33"/>
  <c r="R51" i="33"/>
  <c r="Q51" i="33"/>
  <c r="P51" i="33"/>
  <c r="O51" i="33"/>
  <c r="N51" i="33"/>
  <c r="M51" i="33"/>
  <c r="X50" i="33"/>
  <c r="W50" i="33"/>
  <c r="V50" i="33"/>
  <c r="U50" i="33"/>
  <c r="T50" i="33"/>
  <c r="S50" i="33"/>
  <c r="R50" i="33"/>
  <c r="Q50" i="33"/>
  <c r="P50" i="33"/>
  <c r="O50" i="33"/>
  <c r="N50" i="33"/>
  <c r="M50" i="33"/>
  <c r="X49" i="33"/>
  <c r="W49" i="33"/>
  <c r="V49" i="33"/>
  <c r="U49" i="33"/>
  <c r="T49" i="33"/>
  <c r="S49" i="33"/>
  <c r="R49" i="33"/>
  <c r="Q49" i="33"/>
  <c r="P49" i="33"/>
  <c r="O49" i="33"/>
  <c r="N49" i="33"/>
  <c r="M49" i="33"/>
  <c r="X48" i="33"/>
  <c r="W48" i="33"/>
  <c r="V48" i="33"/>
  <c r="U48" i="33"/>
  <c r="T48" i="33"/>
  <c r="S48" i="33"/>
  <c r="R48" i="33"/>
  <c r="Q48" i="33"/>
  <c r="P48" i="33"/>
  <c r="O48" i="33"/>
  <c r="N48" i="33"/>
  <c r="M48" i="33"/>
  <c r="X47" i="33"/>
  <c r="W47" i="33"/>
  <c r="V47" i="33"/>
  <c r="U47" i="33"/>
  <c r="T47" i="33"/>
  <c r="S47" i="33"/>
  <c r="R47" i="33"/>
  <c r="Q47" i="33"/>
  <c r="P47" i="33"/>
  <c r="O47" i="33"/>
  <c r="N47" i="33"/>
  <c r="M47" i="33"/>
  <c r="X46" i="33"/>
  <c r="W46" i="33"/>
  <c r="V46" i="33"/>
  <c r="U46" i="33"/>
  <c r="T46" i="33"/>
  <c r="S46" i="33"/>
  <c r="R46" i="33"/>
  <c r="Q46" i="33"/>
  <c r="P46" i="33"/>
  <c r="O46" i="33"/>
  <c r="N46" i="33"/>
  <c r="M46" i="33"/>
  <c r="X45" i="33"/>
  <c r="W45" i="33"/>
  <c r="V45" i="33"/>
  <c r="U45" i="33"/>
  <c r="T45" i="33"/>
  <c r="S45" i="33"/>
  <c r="R45" i="33"/>
  <c r="Q45" i="33"/>
  <c r="P45" i="33"/>
  <c r="O45" i="33"/>
  <c r="N45" i="33"/>
  <c r="M45" i="33"/>
  <c r="X44" i="33"/>
  <c r="W44" i="33"/>
  <c r="V44" i="33"/>
  <c r="U44" i="33"/>
  <c r="T44" i="33"/>
  <c r="S44" i="33"/>
  <c r="R44" i="33"/>
  <c r="Q44" i="33"/>
  <c r="P44" i="33"/>
  <c r="O44" i="33"/>
  <c r="N44" i="33"/>
  <c r="M44" i="33"/>
  <c r="X43" i="33"/>
  <c r="W43" i="33"/>
  <c r="V43" i="33"/>
  <c r="U43" i="33"/>
  <c r="T43" i="33"/>
  <c r="S43" i="33"/>
  <c r="R43" i="33"/>
  <c r="Q43" i="33"/>
  <c r="P43" i="33"/>
  <c r="O43" i="33"/>
  <c r="N43" i="33"/>
  <c r="M43" i="33"/>
  <c r="X42" i="33"/>
  <c r="W42" i="33"/>
  <c r="V42" i="33"/>
  <c r="U42" i="33"/>
  <c r="T42" i="33"/>
  <c r="S42" i="33"/>
  <c r="R42" i="33"/>
  <c r="Q42" i="33"/>
  <c r="P42" i="33"/>
  <c r="O42" i="33"/>
  <c r="N42" i="33"/>
  <c r="M42" i="33"/>
  <c r="X41" i="33"/>
  <c r="W41" i="33"/>
  <c r="V41" i="33"/>
  <c r="U41" i="33"/>
  <c r="T41" i="33"/>
  <c r="S41" i="33"/>
  <c r="R41" i="33"/>
  <c r="Q41" i="33"/>
  <c r="P41" i="33"/>
  <c r="O41" i="33"/>
  <c r="N41" i="33"/>
  <c r="M41" i="33"/>
  <c r="X40" i="33"/>
  <c r="W40" i="33"/>
  <c r="V40" i="33"/>
  <c r="U40" i="33"/>
  <c r="T40" i="33"/>
  <c r="S40" i="33"/>
  <c r="R40" i="33"/>
  <c r="Q40" i="33"/>
  <c r="P40" i="33"/>
  <c r="O40" i="33"/>
  <c r="N40" i="33"/>
  <c r="M40" i="33"/>
  <c r="X39" i="33"/>
  <c r="W39" i="33"/>
  <c r="V39" i="33"/>
  <c r="U39" i="33"/>
  <c r="T39" i="33"/>
  <c r="S39" i="33"/>
  <c r="R39" i="33"/>
  <c r="Q39" i="33"/>
  <c r="P39" i="33"/>
  <c r="O39" i="33"/>
  <c r="N39" i="33"/>
  <c r="M39" i="33"/>
  <c r="X38" i="33"/>
  <c r="W38" i="33"/>
  <c r="V38" i="33"/>
  <c r="U38" i="33"/>
  <c r="T38" i="33"/>
  <c r="S38" i="33"/>
  <c r="R38" i="33"/>
  <c r="Q38" i="33"/>
  <c r="P38" i="33"/>
  <c r="O38" i="33"/>
  <c r="N38" i="33"/>
  <c r="M38" i="33"/>
  <c r="X37" i="33"/>
  <c r="W37" i="33"/>
  <c r="V37" i="33"/>
  <c r="U37" i="33"/>
  <c r="T37" i="33"/>
  <c r="S37" i="33"/>
  <c r="R37" i="33"/>
  <c r="Q37" i="33"/>
  <c r="P37" i="33"/>
  <c r="O37" i="33"/>
  <c r="N37" i="33"/>
  <c r="M37" i="33"/>
  <c r="X36" i="33"/>
  <c r="W36" i="33"/>
  <c r="V36" i="33"/>
  <c r="U36" i="33"/>
  <c r="T36" i="33"/>
  <c r="S36" i="33"/>
  <c r="R36" i="33"/>
  <c r="Q36" i="33"/>
  <c r="P36" i="33"/>
  <c r="O36" i="33"/>
  <c r="N36" i="33"/>
  <c r="M36" i="33"/>
  <c r="X35" i="33"/>
  <c r="W35" i="33"/>
  <c r="V35" i="33"/>
  <c r="U35" i="33"/>
  <c r="T35" i="33"/>
  <c r="S35" i="33"/>
  <c r="R35" i="33"/>
  <c r="Q35" i="33"/>
  <c r="P35" i="33"/>
  <c r="O35" i="33"/>
  <c r="N35" i="33"/>
  <c r="M35" i="33"/>
  <c r="X34" i="33"/>
  <c r="W34" i="33"/>
  <c r="V34" i="33"/>
  <c r="U34" i="33"/>
  <c r="T34" i="33"/>
  <c r="S34" i="33"/>
  <c r="R34" i="33"/>
  <c r="Q34" i="33"/>
  <c r="P34" i="33"/>
  <c r="O34" i="33"/>
  <c r="N34" i="33"/>
  <c r="M34" i="33"/>
  <c r="X33" i="33"/>
  <c r="W33" i="33"/>
  <c r="V33" i="33"/>
  <c r="U33" i="33"/>
  <c r="T33" i="33"/>
  <c r="S33" i="33"/>
  <c r="R33" i="33"/>
  <c r="Q33" i="33"/>
  <c r="P33" i="33"/>
  <c r="O33" i="33"/>
  <c r="N33" i="33"/>
  <c r="M33" i="33"/>
  <c r="X32" i="33"/>
  <c r="W32" i="33"/>
  <c r="V32" i="33"/>
  <c r="U32" i="33"/>
  <c r="T32" i="33"/>
  <c r="S32" i="33"/>
  <c r="R32" i="33"/>
  <c r="Q32" i="33"/>
  <c r="P32" i="33"/>
  <c r="O32" i="33"/>
  <c r="N32" i="33"/>
  <c r="M32" i="33"/>
  <c r="X31" i="33"/>
  <c r="W31" i="33"/>
  <c r="V31" i="33"/>
  <c r="U31" i="33"/>
  <c r="T31" i="33"/>
  <c r="S31" i="33"/>
  <c r="R31" i="33"/>
  <c r="Q31" i="33"/>
  <c r="P31" i="33"/>
  <c r="O31" i="33"/>
  <c r="N31" i="33"/>
  <c r="M31" i="33"/>
  <c r="X30" i="33"/>
  <c r="W30" i="33"/>
  <c r="V30" i="33"/>
  <c r="U30" i="33"/>
  <c r="T30" i="33"/>
  <c r="S30" i="33"/>
  <c r="R30" i="33"/>
  <c r="Q30" i="33"/>
  <c r="P30" i="33"/>
  <c r="O30" i="33"/>
  <c r="N30" i="33"/>
  <c r="M30" i="33"/>
  <c r="X29" i="33"/>
  <c r="W29" i="33"/>
  <c r="V29" i="33"/>
  <c r="U29" i="33"/>
  <c r="T29" i="33"/>
  <c r="S29" i="33"/>
  <c r="R29" i="33"/>
  <c r="Q29" i="33"/>
  <c r="P29" i="33"/>
  <c r="O29" i="33"/>
  <c r="N29" i="33"/>
  <c r="M29" i="33"/>
  <c r="X28" i="33"/>
  <c r="W28" i="33"/>
  <c r="V28" i="33"/>
  <c r="U28" i="33"/>
  <c r="T28" i="33"/>
  <c r="S28" i="33"/>
  <c r="R28" i="33"/>
  <c r="Q28" i="33"/>
  <c r="P28" i="33"/>
  <c r="O28" i="33"/>
  <c r="N28" i="33"/>
  <c r="M28" i="33"/>
  <c r="X27" i="33"/>
  <c r="W27" i="33"/>
  <c r="V27" i="33"/>
  <c r="U27" i="33"/>
  <c r="T27" i="33"/>
  <c r="S27" i="33"/>
  <c r="R27" i="33"/>
  <c r="Q27" i="33"/>
  <c r="P27" i="33"/>
  <c r="O27" i="33"/>
  <c r="N27" i="33"/>
  <c r="M27" i="33"/>
  <c r="X26" i="33"/>
  <c r="W26" i="33"/>
  <c r="V26" i="33"/>
  <c r="U26" i="33"/>
  <c r="T26" i="33"/>
  <c r="S26" i="33"/>
  <c r="R26" i="33"/>
  <c r="Q26" i="33"/>
  <c r="P26" i="33"/>
  <c r="O26" i="33"/>
  <c r="N26" i="33"/>
  <c r="M26" i="33"/>
  <c r="X25" i="33"/>
  <c r="W25" i="33"/>
  <c r="V25" i="33"/>
  <c r="U25" i="33"/>
  <c r="T25" i="33"/>
  <c r="S25" i="33"/>
  <c r="R25" i="33"/>
  <c r="Q25" i="33"/>
  <c r="P25" i="33"/>
  <c r="O25" i="33"/>
  <c r="N25" i="33"/>
  <c r="M25" i="33"/>
  <c r="X24" i="33"/>
  <c r="W24" i="33"/>
  <c r="V24" i="33"/>
  <c r="U24" i="33"/>
  <c r="T24" i="33"/>
  <c r="S24" i="33"/>
  <c r="R24" i="33"/>
  <c r="Q24" i="33"/>
  <c r="P24" i="33"/>
  <c r="O24" i="33"/>
  <c r="N24" i="33"/>
  <c r="M24" i="33"/>
  <c r="X23" i="33"/>
  <c r="W23" i="33"/>
  <c r="V23" i="33"/>
  <c r="U23" i="33"/>
  <c r="T23" i="33"/>
  <c r="S23" i="33"/>
  <c r="R23" i="33"/>
  <c r="Q23" i="33"/>
  <c r="P23" i="33"/>
  <c r="O23" i="33"/>
  <c r="N23" i="33"/>
  <c r="M23" i="33"/>
  <c r="X22" i="33"/>
  <c r="W22" i="33"/>
  <c r="V22" i="33"/>
  <c r="U22" i="33"/>
  <c r="T22" i="33"/>
  <c r="S22" i="33"/>
  <c r="R22" i="33"/>
  <c r="Q22" i="33"/>
  <c r="P22" i="33"/>
  <c r="O22" i="33"/>
  <c r="N22" i="33"/>
  <c r="M22" i="33"/>
  <c r="X21" i="33"/>
  <c r="W21" i="33"/>
  <c r="V21" i="33"/>
  <c r="U21" i="33"/>
  <c r="T21" i="33"/>
  <c r="S21" i="33"/>
  <c r="R21" i="33"/>
  <c r="Q21" i="33"/>
  <c r="P21" i="33"/>
  <c r="O21" i="33"/>
  <c r="N21" i="33"/>
  <c r="M21" i="33"/>
  <c r="X20" i="33"/>
  <c r="W20" i="33"/>
  <c r="V20" i="33"/>
  <c r="U20" i="33"/>
  <c r="T20" i="33"/>
  <c r="S20" i="33"/>
  <c r="R20" i="33"/>
  <c r="Q20" i="33"/>
  <c r="P20" i="33"/>
  <c r="O20" i="33"/>
  <c r="N20" i="33"/>
  <c r="M20" i="33"/>
  <c r="X19" i="33"/>
  <c r="W19" i="33"/>
  <c r="V19" i="33"/>
  <c r="U19" i="33"/>
  <c r="T19" i="33"/>
  <c r="S19" i="33"/>
  <c r="R19" i="33"/>
  <c r="Q19" i="33"/>
  <c r="P19" i="33"/>
  <c r="O19" i="33"/>
  <c r="N19" i="33"/>
  <c r="M19" i="33"/>
  <c r="X18" i="33"/>
  <c r="W18" i="33"/>
  <c r="V18" i="33"/>
  <c r="U18" i="33"/>
  <c r="T18" i="33"/>
  <c r="S18" i="33"/>
  <c r="R18" i="33"/>
  <c r="Q18" i="33"/>
  <c r="P18" i="33"/>
  <c r="O18" i="33"/>
  <c r="N18" i="33"/>
  <c r="M18" i="33"/>
  <c r="X17" i="33"/>
  <c r="W17" i="33"/>
  <c r="V17" i="33"/>
  <c r="U17" i="33"/>
  <c r="T17" i="33"/>
  <c r="S17" i="33"/>
  <c r="R17" i="33"/>
  <c r="Q17" i="33"/>
  <c r="P17" i="33"/>
  <c r="O17" i="33"/>
  <c r="N17" i="33"/>
  <c r="M17" i="33"/>
  <c r="X16" i="33"/>
  <c r="W16" i="33"/>
  <c r="V16" i="33"/>
  <c r="U16" i="33"/>
  <c r="T16" i="33"/>
  <c r="S16" i="33"/>
  <c r="R16" i="33"/>
  <c r="Q16" i="33"/>
  <c r="P16" i="33"/>
  <c r="O16" i="33"/>
  <c r="N16" i="33"/>
  <c r="M16" i="33"/>
  <c r="X15" i="33"/>
  <c r="W15" i="33"/>
  <c r="V15" i="33"/>
  <c r="U15" i="33"/>
  <c r="T15" i="33"/>
  <c r="S15" i="33"/>
  <c r="R15" i="33"/>
  <c r="Q15" i="33"/>
  <c r="P15" i="33"/>
  <c r="O15" i="33"/>
  <c r="N15" i="33"/>
  <c r="M15" i="33"/>
  <c r="X14" i="33"/>
  <c r="W14" i="33"/>
  <c r="V14" i="33"/>
  <c r="U14" i="33"/>
  <c r="T14" i="33"/>
  <c r="S14" i="33"/>
  <c r="R14" i="33"/>
  <c r="Q14" i="33"/>
  <c r="P14" i="33"/>
  <c r="O14" i="33"/>
  <c r="N14" i="33"/>
  <c r="M14" i="33"/>
  <c r="X13" i="33"/>
  <c r="W13" i="33"/>
  <c r="V13" i="33"/>
  <c r="U13" i="33"/>
  <c r="T13" i="33"/>
  <c r="S13" i="33"/>
  <c r="R13" i="33"/>
  <c r="Q13" i="33"/>
  <c r="P13" i="33"/>
  <c r="O13" i="33"/>
  <c r="N13" i="33"/>
  <c r="M13" i="33"/>
  <c r="X12" i="33"/>
  <c r="W12" i="33"/>
  <c r="V12" i="33"/>
  <c r="U12" i="33"/>
  <c r="T12" i="33"/>
  <c r="S12" i="33"/>
  <c r="R12" i="33"/>
  <c r="Q12" i="33"/>
  <c r="P12" i="33"/>
  <c r="O12" i="33"/>
  <c r="N12" i="33"/>
  <c r="M12" i="33"/>
  <c r="X11" i="33"/>
  <c r="W11" i="33"/>
  <c r="V11" i="33"/>
  <c r="U11" i="33"/>
  <c r="T11" i="33"/>
  <c r="S11" i="33"/>
  <c r="R11" i="33"/>
  <c r="Q11" i="33"/>
  <c r="P11" i="33"/>
  <c r="O11" i="33"/>
  <c r="N11" i="33"/>
  <c r="M11" i="33"/>
  <c r="X10" i="33"/>
  <c r="W10" i="33"/>
  <c r="V10" i="33"/>
  <c r="U10" i="33"/>
  <c r="T10" i="33"/>
  <c r="S10" i="33"/>
  <c r="R10" i="33"/>
  <c r="Q10" i="33"/>
  <c r="P10" i="33"/>
  <c r="O10" i="33"/>
  <c r="N10" i="33"/>
  <c r="M10" i="33"/>
  <c r="X9" i="33"/>
  <c r="W9" i="33"/>
  <c r="V9" i="33"/>
  <c r="U9" i="33"/>
  <c r="T9" i="33"/>
  <c r="S9" i="33"/>
  <c r="R9" i="33"/>
  <c r="Q9" i="33"/>
  <c r="P9" i="33"/>
  <c r="O9" i="33"/>
  <c r="N9" i="33"/>
  <c r="M9" i="33"/>
  <c r="X8" i="33"/>
  <c r="W8" i="33"/>
  <c r="V8" i="33"/>
  <c r="U8" i="33"/>
  <c r="T8" i="33"/>
  <c r="S8" i="33"/>
  <c r="R8" i="33"/>
  <c r="Q8" i="33"/>
  <c r="P8" i="33"/>
  <c r="O8" i="33"/>
  <c r="N8" i="33"/>
  <c r="M8" i="33"/>
  <c r="X7" i="33"/>
  <c r="W7" i="33"/>
  <c r="V7" i="33"/>
  <c r="U7" i="33"/>
  <c r="T7" i="33"/>
  <c r="S7" i="33"/>
  <c r="R7" i="33"/>
  <c r="Q7" i="33"/>
  <c r="P7" i="33"/>
  <c r="O7" i="33"/>
  <c r="N7" i="33"/>
  <c r="M7" i="33"/>
  <c r="X6" i="33"/>
  <c r="W6" i="33"/>
  <c r="V6" i="33"/>
  <c r="U6" i="33"/>
  <c r="T6" i="33"/>
  <c r="S6" i="33"/>
  <c r="R6" i="33"/>
  <c r="Q6" i="33"/>
  <c r="P6" i="33"/>
  <c r="O6" i="33"/>
  <c r="N6" i="33"/>
  <c r="M6" i="33"/>
  <c r="X5" i="33"/>
  <c r="W5" i="33"/>
  <c r="V5" i="33"/>
  <c r="U5" i="33"/>
  <c r="T5" i="33"/>
  <c r="S5" i="33"/>
  <c r="R5" i="33"/>
  <c r="Q5" i="33"/>
  <c r="P5" i="33"/>
  <c r="O5" i="33"/>
  <c r="N5" i="33"/>
  <c r="M5" i="33"/>
  <c r="X4" i="33"/>
  <c r="W4" i="33"/>
  <c r="V4" i="33"/>
  <c r="U4" i="33"/>
  <c r="T4" i="33"/>
  <c r="S4" i="33"/>
  <c r="R4" i="33"/>
  <c r="Q4" i="33"/>
  <c r="P4" i="33"/>
  <c r="O4" i="33"/>
  <c r="N4" i="33"/>
  <c r="M4" i="33"/>
  <c r="X3" i="33"/>
  <c r="W3" i="33"/>
  <c r="V3" i="33"/>
  <c r="U3" i="33"/>
  <c r="T3" i="33"/>
  <c r="S3" i="33"/>
  <c r="R3" i="33"/>
  <c r="Q3" i="33"/>
  <c r="P3" i="33"/>
  <c r="O3" i="33"/>
  <c r="N3" i="33"/>
  <c r="M3" i="33"/>
  <c r="X2" i="33"/>
  <c r="W2" i="33"/>
  <c r="V2" i="33"/>
  <c r="U2" i="33"/>
  <c r="T2" i="33"/>
  <c r="S2" i="33"/>
  <c r="R2" i="33"/>
  <c r="Q2" i="33"/>
  <c r="P2" i="33"/>
  <c r="O2" i="33"/>
  <c r="N2" i="33"/>
  <c r="W101" i="15"/>
  <c r="V101" i="15"/>
  <c r="U101" i="15"/>
  <c r="T101" i="15"/>
  <c r="S101" i="15"/>
  <c r="R101" i="15"/>
  <c r="Q101" i="15"/>
  <c r="P101" i="15"/>
  <c r="O101" i="15"/>
  <c r="N101" i="15"/>
  <c r="M101" i="15"/>
  <c r="W100" i="15"/>
  <c r="V100" i="15"/>
  <c r="U100" i="15"/>
  <c r="T100" i="15"/>
  <c r="S100" i="15"/>
  <c r="R100" i="15"/>
  <c r="Q100" i="15"/>
  <c r="P100" i="15"/>
  <c r="O100" i="15"/>
  <c r="N100" i="15"/>
  <c r="M100" i="15"/>
  <c r="W99" i="15"/>
  <c r="V99" i="15"/>
  <c r="U99" i="15"/>
  <c r="T99" i="15"/>
  <c r="S99" i="15"/>
  <c r="R99" i="15"/>
  <c r="Q99" i="15"/>
  <c r="P99" i="15"/>
  <c r="O99" i="15"/>
  <c r="N99" i="15"/>
  <c r="M99" i="15"/>
  <c r="W98" i="15"/>
  <c r="V98" i="15"/>
  <c r="U98" i="15"/>
  <c r="T98" i="15"/>
  <c r="S98" i="15"/>
  <c r="R98" i="15"/>
  <c r="Q98" i="15"/>
  <c r="P98" i="15"/>
  <c r="O98" i="15"/>
  <c r="N98" i="15"/>
  <c r="M98" i="15"/>
  <c r="W97" i="15"/>
  <c r="V97" i="15"/>
  <c r="U97" i="15"/>
  <c r="T97" i="15"/>
  <c r="S97" i="15"/>
  <c r="R97" i="15"/>
  <c r="Q97" i="15"/>
  <c r="P97" i="15"/>
  <c r="O97" i="15"/>
  <c r="N97" i="15"/>
  <c r="M97" i="15"/>
  <c r="W96" i="15"/>
  <c r="V96" i="15"/>
  <c r="U96" i="15"/>
  <c r="T96" i="15"/>
  <c r="S96" i="15"/>
  <c r="R96" i="15"/>
  <c r="Q96" i="15"/>
  <c r="P96" i="15"/>
  <c r="O96" i="15"/>
  <c r="N96" i="15"/>
  <c r="M96" i="15"/>
  <c r="W95" i="15"/>
  <c r="V95" i="15"/>
  <c r="U95" i="15"/>
  <c r="T95" i="15"/>
  <c r="S95" i="15"/>
  <c r="R95" i="15"/>
  <c r="Q95" i="15"/>
  <c r="P95" i="15"/>
  <c r="O95" i="15"/>
  <c r="N95" i="15"/>
  <c r="M95" i="15"/>
  <c r="W94" i="15"/>
  <c r="V94" i="15"/>
  <c r="U94" i="15"/>
  <c r="T94" i="15"/>
  <c r="S94" i="15"/>
  <c r="R94" i="15"/>
  <c r="Q94" i="15"/>
  <c r="P94" i="15"/>
  <c r="O94" i="15"/>
  <c r="N94" i="15"/>
  <c r="M94" i="15"/>
  <c r="W93" i="15"/>
  <c r="V93" i="15"/>
  <c r="U93" i="15"/>
  <c r="T93" i="15"/>
  <c r="S93" i="15"/>
  <c r="R93" i="15"/>
  <c r="Q93" i="15"/>
  <c r="P93" i="15"/>
  <c r="O93" i="15"/>
  <c r="N93" i="15"/>
  <c r="M93" i="15"/>
  <c r="W92" i="15"/>
  <c r="V92" i="15"/>
  <c r="U92" i="15"/>
  <c r="T92" i="15"/>
  <c r="S92" i="15"/>
  <c r="R92" i="15"/>
  <c r="Q92" i="15"/>
  <c r="P92" i="15"/>
  <c r="O92" i="15"/>
  <c r="N92" i="15"/>
  <c r="M92" i="15"/>
  <c r="W91" i="15"/>
  <c r="V91" i="15"/>
  <c r="U91" i="15"/>
  <c r="T91" i="15"/>
  <c r="S91" i="15"/>
  <c r="R91" i="15"/>
  <c r="Q91" i="15"/>
  <c r="P91" i="15"/>
  <c r="O91" i="15"/>
  <c r="N91" i="15"/>
  <c r="M91" i="15"/>
  <c r="W90" i="15"/>
  <c r="V90" i="15"/>
  <c r="U90" i="15"/>
  <c r="T90" i="15"/>
  <c r="S90" i="15"/>
  <c r="R90" i="15"/>
  <c r="Q90" i="15"/>
  <c r="P90" i="15"/>
  <c r="O90" i="15"/>
  <c r="N90" i="15"/>
  <c r="M90" i="15"/>
  <c r="W89" i="15"/>
  <c r="V89" i="15"/>
  <c r="U89" i="15"/>
  <c r="T89" i="15"/>
  <c r="S89" i="15"/>
  <c r="R89" i="15"/>
  <c r="Q89" i="15"/>
  <c r="P89" i="15"/>
  <c r="O89" i="15"/>
  <c r="N89" i="15"/>
  <c r="M89" i="15"/>
  <c r="W88" i="15"/>
  <c r="V88" i="15"/>
  <c r="U88" i="15"/>
  <c r="T88" i="15"/>
  <c r="S88" i="15"/>
  <c r="R88" i="15"/>
  <c r="Q88" i="15"/>
  <c r="P88" i="15"/>
  <c r="O88" i="15"/>
  <c r="N88" i="15"/>
  <c r="M88" i="15"/>
  <c r="W87" i="15"/>
  <c r="V87" i="15"/>
  <c r="U87" i="15"/>
  <c r="T87" i="15"/>
  <c r="S87" i="15"/>
  <c r="R87" i="15"/>
  <c r="Q87" i="15"/>
  <c r="P87" i="15"/>
  <c r="O87" i="15"/>
  <c r="N87" i="15"/>
  <c r="M87" i="15"/>
  <c r="W86" i="15"/>
  <c r="V86" i="15"/>
  <c r="U86" i="15"/>
  <c r="T86" i="15"/>
  <c r="S86" i="15"/>
  <c r="R86" i="15"/>
  <c r="Q86" i="15"/>
  <c r="P86" i="15"/>
  <c r="O86" i="15"/>
  <c r="N86" i="15"/>
  <c r="M86" i="15"/>
  <c r="W85" i="15"/>
  <c r="V85" i="15"/>
  <c r="U85" i="15"/>
  <c r="T85" i="15"/>
  <c r="S85" i="15"/>
  <c r="R85" i="15"/>
  <c r="Q85" i="15"/>
  <c r="P85" i="15"/>
  <c r="O85" i="15"/>
  <c r="N85" i="15"/>
  <c r="M85" i="15"/>
  <c r="W84" i="15"/>
  <c r="V84" i="15"/>
  <c r="U84" i="15"/>
  <c r="T84" i="15"/>
  <c r="S84" i="15"/>
  <c r="R84" i="15"/>
  <c r="Q84" i="15"/>
  <c r="P84" i="15"/>
  <c r="O84" i="15"/>
  <c r="N84" i="15"/>
  <c r="M84" i="15"/>
  <c r="W83" i="15"/>
  <c r="V83" i="15"/>
  <c r="U83" i="15"/>
  <c r="T83" i="15"/>
  <c r="S83" i="15"/>
  <c r="R83" i="15"/>
  <c r="Q83" i="15"/>
  <c r="P83" i="15"/>
  <c r="O83" i="15"/>
  <c r="N83" i="15"/>
  <c r="M83" i="15"/>
  <c r="W82" i="15"/>
  <c r="V82" i="15"/>
  <c r="U82" i="15"/>
  <c r="T82" i="15"/>
  <c r="S82" i="15"/>
  <c r="R82" i="15"/>
  <c r="Q82" i="15"/>
  <c r="P82" i="15"/>
  <c r="O82" i="15"/>
  <c r="N82" i="15"/>
  <c r="M82" i="15"/>
  <c r="W81" i="15"/>
  <c r="V81" i="15"/>
  <c r="U81" i="15"/>
  <c r="T81" i="15"/>
  <c r="S81" i="15"/>
  <c r="R81" i="15"/>
  <c r="Q81" i="15"/>
  <c r="P81" i="15"/>
  <c r="O81" i="15"/>
  <c r="N81" i="15"/>
  <c r="M81" i="15"/>
  <c r="W80" i="15"/>
  <c r="V80" i="15"/>
  <c r="U80" i="15"/>
  <c r="T80" i="15"/>
  <c r="S80" i="15"/>
  <c r="R80" i="15"/>
  <c r="Q80" i="15"/>
  <c r="P80" i="15"/>
  <c r="O80" i="15"/>
  <c r="N80" i="15"/>
  <c r="M80" i="15"/>
  <c r="W79" i="15"/>
  <c r="V79" i="15"/>
  <c r="U79" i="15"/>
  <c r="T79" i="15"/>
  <c r="S79" i="15"/>
  <c r="R79" i="15"/>
  <c r="Q79" i="15"/>
  <c r="P79" i="15"/>
  <c r="O79" i="15"/>
  <c r="N79" i="15"/>
  <c r="M79" i="15"/>
  <c r="W78" i="15"/>
  <c r="V78" i="15"/>
  <c r="U78" i="15"/>
  <c r="T78" i="15"/>
  <c r="S78" i="15"/>
  <c r="R78" i="15"/>
  <c r="Q78" i="15"/>
  <c r="P78" i="15"/>
  <c r="O78" i="15"/>
  <c r="N78" i="15"/>
  <c r="M78" i="15"/>
  <c r="W77" i="15"/>
  <c r="V77" i="15"/>
  <c r="U77" i="15"/>
  <c r="T77" i="15"/>
  <c r="S77" i="15"/>
  <c r="R77" i="15"/>
  <c r="Q77" i="15"/>
  <c r="P77" i="15"/>
  <c r="O77" i="15"/>
  <c r="N77" i="15"/>
  <c r="M77" i="15"/>
  <c r="W76" i="15"/>
  <c r="V76" i="15"/>
  <c r="U76" i="15"/>
  <c r="T76" i="15"/>
  <c r="S76" i="15"/>
  <c r="R76" i="15"/>
  <c r="Q76" i="15"/>
  <c r="P76" i="15"/>
  <c r="O76" i="15"/>
  <c r="N76" i="15"/>
  <c r="M76" i="15"/>
  <c r="W75" i="15"/>
  <c r="V75" i="15"/>
  <c r="U75" i="15"/>
  <c r="T75" i="15"/>
  <c r="S75" i="15"/>
  <c r="R75" i="15"/>
  <c r="Q75" i="15"/>
  <c r="P75" i="15"/>
  <c r="O75" i="15"/>
  <c r="N75" i="15"/>
  <c r="M75" i="15"/>
  <c r="W74" i="15"/>
  <c r="V74" i="15"/>
  <c r="U74" i="15"/>
  <c r="T74" i="15"/>
  <c r="S74" i="15"/>
  <c r="R74" i="15"/>
  <c r="Q74" i="15"/>
  <c r="P74" i="15"/>
  <c r="O74" i="15"/>
  <c r="N74" i="15"/>
  <c r="M74" i="15"/>
  <c r="W73" i="15"/>
  <c r="V73" i="15"/>
  <c r="U73" i="15"/>
  <c r="T73" i="15"/>
  <c r="S73" i="15"/>
  <c r="R73" i="15"/>
  <c r="Q73" i="15"/>
  <c r="P73" i="15"/>
  <c r="O73" i="15"/>
  <c r="N73" i="15"/>
  <c r="M73" i="15"/>
  <c r="W72" i="15"/>
  <c r="V72" i="15"/>
  <c r="U72" i="15"/>
  <c r="T72" i="15"/>
  <c r="S72" i="15"/>
  <c r="R72" i="15"/>
  <c r="Q72" i="15"/>
  <c r="P72" i="15"/>
  <c r="O72" i="15"/>
  <c r="N72" i="15"/>
  <c r="M72" i="15"/>
  <c r="W71" i="15"/>
  <c r="V71" i="15"/>
  <c r="U71" i="15"/>
  <c r="T71" i="15"/>
  <c r="S71" i="15"/>
  <c r="R71" i="15"/>
  <c r="Q71" i="15"/>
  <c r="P71" i="15"/>
  <c r="O71" i="15"/>
  <c r="N71" i="15"/>
  <c r="M71" i="15"/>
  <c r="W70" i="15"/>
  <c r="V70" i="15"/>
  <c r="U70" i="15"/>
  <c r="T70" i="15"/>
  <c r="S70" i="15"/>
  <c r="R70" i="15"/>
  <c r="Q70" i="15"/>
  <c r="P70" i="15"/>
  <c r="O70" i="15"/>
  <c r="N70" i="15"/>
  <c r="M70" i="15"/>
  <c r="W69" i="15"/>
  <c r="V69" i="15"/>
  <c r="U69" i="15"/>
  <c r="T69" i="15"/>
  <c r="S69" i="15"/>
  <c r="R69" i="15"/>
  <c r="Q69" i="15"/>
  <c r="P69" i="15"/>
  <c r="O69" i="15"/>
  <c r="N69" i="15"/>
  <c r="M69" i="15"/>
  <c r="W68" i="15"/>
  <c r="V68" i="15"/>
  <c r="U68" i="15"/>
  <c r="T68" i="15"/>
  <c r="S68" i="15"/>
  <c r="R68" i="15"/>
  <c r="Q68" i="15"/>
  <c r="P68" i="15"/>
  <c r="O68" i="15"/>
  <c r="N68" i="15"/>
  <c r="M68" i="15"/>
  <c r="W67" i="15"/>
  <c r="V67" i="15"/>
  <c r="U67" i="15"/>
  <c r="T67" i="15"/>
  <c r="S67" i="15"/>
  <c r="R67" i="15"/>
  <c r="Q67" i="15"/>
  <c r="P67" i="15"/>
  <c r="O67" i="15"/>
  <c r="N67" i="15"/>
  <c r="M67" i="15"/>
  <c r="W66" i="15"/>
  <c r="V66" i="15"/>
  <c r="U66" i="15"/>
  <c r="T66" i="15"/>
  <c r="S66" i="15"/>
  <c r="R66" i="15"/>
  <c r="Q66" i="15"/>
  <c r="P66" i="15"/>
  <c r="O66" i="15"/>
  <c r="N66" i="15"/>
  <c r="M66" i="15"/>
  <c r="W65" i="15"/>
  <c r="V65" i="15"/>
  <c r="U65" i="15"/>
  <c r="T65" i="15"/>
  <c r="S65" i="15"/>
  <c r="R65" i="15"/>
  <c r="Q65" i="15"/>
  <c r="P65" i="15"/>
  <c r="O65" i="15"/>
  <c r="N65" i="15"/>
  <c r="M65" i="15"/>
  <c r="W64" i="15"/>
  <c r="V64" i="15"/>
  <c r="U64" i="15"/>
  <c r="T64" i="15"/>
  <c r="S64" i="15"/>
  <c r="R64" i="15"/>
  <c r="Q64" i="15"/>
  <c r="P64" i="15"/>
  <c r="O64" i="15"/>
  <c r="N64" i="15"/>
  <c r="M64" i="15"/>
  <c r="W63" i="15"/>
  <c r="V63" i="15"/>
  <c r="U63" i="15"/>
  <c r="T63" i="15"/>
  <c r="S63" i="15"/>
  <c r="R63" i="15"/>
  <c r="Q63" i="15"/>
  <c r="P63" i="15"/>
  <c r="O63" i="15"/>
  <c r="N63" i="15"/>
  <c r="M63" i="15"/>
  <c r="W62" i="15"/>
  <c r="V62" i="15"/>
  <c r="U62" i="15"/>
  <c r="T62" i="15"/>
  <c r="S62" i="15"/>
  <c r="R62" i="15"/>
  <c r="Q62" i="15"/>
  <c r="P62" i="15"/>
  <c r="O62" i="15"/>
  <c r="N62" i="15"/>
  <c r="M62" i="15"/>
  <c r="W61" i="15"/>
  <c r="V61" i="15"/>
  <c r="U61" i="15"/>
  <c r="T61" i="15"/>
  <c r="S61" i="15"/>
  <c r="R61" i="15"/>
  <c r="Q61" i="15"/>
  <c r="P61" i="15"/>
  <c r="O61" i="15"/>
  <c r="N61" i="15"/>
  <c r="M61" i="15"/>
  <c r="W60" i="15"/>
  <c r="V60" i="15"/>
  <c r="U60" i="15"/>
  <c r="T60" i="15"/>
  <c r="S60" i="15"/>
  <c r="R60" i="15"/>
  <c r="Q60" i="15"/>
  <c r="P60" i="15"/>
  <c r="O60" i="15"/>
  <c r="N60" i="15"/>
  <c r="M60" i="15"/>
  <c r="W59" i="15"/>
  <c r="V59" i="15"/>
  <c r="U59" i="15"/>
  <c r="T59" i="15"/>
  <c r="S59" i="15"/>
  <c r="R59" i="15"/>
  <c r="Q59" i="15"/>
  <c r="P59" i="15"/>
  <c r="O59" i="15"/>
  <c r="N59" i="15"/>
  <c r="M59" i="15"/>
  <c r="W58" i="15"/>
  <c r="V58" i="15"/>
  <c r="U58" i="15"/>
  <c r="T58" i="15"/>
  <c r="S58" i="15"/>
  <c r="R58" i="15"/>
  <c r="Q58" i="15"/>
  <c r="P58" i="15"/>
  <c r="O58" i="15"/>
  <c r="N58" i="15"/>
  <c r="M58" i="15"/>
  <c r="W57" i="15"/>
  <c r="V57" i="15"/>
  <c r="U57" i="15"/>
  <c r="T57" i="15"/>
  <c r="S57" i="15"/>
  <c r="R57" i="15"/>
  <c r="Q57" i="15"/>
  <c r="P57" i="15"/>
  <c r="O57" i="15"/>
  <c r="N57" i="15"/>
  <c r="M57" i="15"/>
  <c r="W56" i="15"/>
  <c r="V56" i="15"/>
  <c r="U56" i="15"/>
  <c r="T56" i="15"/>
  <c r="S56" i="15"/>
  <c r="R56" i="15"/>
  <c r="Q56" i="15"/>
  <c r="P56" i="15"/>
  <c r="O56" i="15"/>
  <c r="N56" i="15"/>
  <c r="M56" i="15"/>
  <c r="W55" i="15"/>
  <c r="V55" i="15"/>
  <c r="U55" i="15"/>
  <c r="T55" i="15"/>
  <c r="S55" i="15"/>
  <c r="R55" i="15"/>
  <c r="Q55" i="15"/>
  <c r="P55" i="15"/>
  <c r="O55" i="15"/>
  <c r="N55" i="15"/>
  <c r="M55" i="15"/>
  <c r="W54" i="15"/>
  <c r="V54" i="15"/>
  <c r="U54" i="15"/>
  <c r="T54" i="15"/>
  <c r="S54" i="15"/>
  <c r="R54" i="15"/>
  <c r="Q54" i="15"/>
  <c r="P54" i="15"/>
  <c r="O54" i="15"/>
  <c r="N54" i="15"/>
  <c r="M54" i="15"/>
  <c r="W53" i="15"/>
  <c r="V53" i="15"/>
  <c r="U53" i="15"/>
  <c r="T53" i="15"/>
  <c r="S53" i="15"/>
  <c r="R53" i="15"/>
  <c r="Q53" i="15"/>
  <c r="P53" i="15"/>
  <c r="O53" i="15"/>
  <c r="N53" i="15"/>
  <c r="M53" i="15"/>
  <c r="W52" i="15"/>
  <c r="V52" i="15"/>
  <c r="U52" i="15"/>
  <c r="T52" i="15"/>
  <c r="S52" i="15"/>
  <c r="R52" i="15"/>
  <c r="Q52" i="15"/>
  <c r="P52" i="15"/>
  <c r="O52" i="15"/>
  <c r="N52" i="15"/>
  <c r="M52" i="15"/>
  <c r="W51" i="15"/>
  <c r="V51" i="15"/>
  <c r="U51" i="15"/>
  <c r="T51" i="15"/>
  <c r="S51" i="15"/>
  <c r="R51" i="15"/>
  <c r="Q51" i="15"/>
  <c r="P51" i="15"/>
  <c r="O51" i="15"/>
  <c r="N51" i="15"/>
  <c r="M51" i="15"/>
  <c r="W50" i="15"/>
  <c r="V50" i="15"/>
  <c r="U50" i="15"/>
  <c r="T50" i="15"/>
  <c r="S50" i="15"/>
  <c r="R50" i="15"/>
  <c r="Q50" i="15"/>
  <c r="P50" i="15"/>
  <c r="O50" i="15"/>
  <c r="N50" i="15"/>
  <c r="M50" i="15"/>
  <c r="W49" i="15"/>
  <c r="V49" i="15"/>
  <c r="U49" i="15"/>
  <c r="T49" i="15"/>
  <c r="S49" i="15"/>
  <c r="R49" i="15"/>
  <c r="Q49" i="15"/>
  <c r="P49" i="15"/>
  <c r="O49" i="15"/>
  <c r="N49" i="15"/>
  <c r="M49" i="15"/>
  <c r="W48" i="15"/>
  <c r="V48" i="15"/>
  <c r="U48" i="15"/>
  <c r="T48" i="15"/>
  <c r="S48" i="15"/>
  <c r="R48" i="15"/>
  <c r="Q48" i="15"/>
  <c r="P48" i="15"/>
  <c r="O48" i="15"/>
  <c r="N48" i="15"/>
  <c r="M48" i="15"/>
  <c r="W47" i="15"/>
  <c r="V47" i="15"/>
  <c r="U47" i="15"/>
  <c r="T47" i="15"/>
  <c r="S47" i="15"/>
  <c r="R47" i="15"/>
  <c r="Q47" i="15"/>
  <c r="P47" i="15"/>
  <c r="O47" i="15"/>
  <c r="N47" i="15"/>
  <c r="M47" i="15"/>
  <c r="W46" i="15"/>
  <c r="V46" i="15"/>
  <c r="U46" i="15"/>
  <c r="T46" i="15"/>
  <c r="S46" i="15"/>
  <c r="R46" i="15"/>
  <c r="Q46" i="15"/>
  <c r="P46" i="15"/>
  <c r="O46" i="15"/>
  <c r="N46" i="15"/>
  <c r="M46" i="15"/>
  <c r="W45" i="15"/>
  <c r="V45" i="15"/>
  <c r="U45" i="15"/>
  <c r="T45" i="15"/>
  <c r="S45" i="15"/>
  <c r="R45" i="15"/>
  <c r="Q45" i="15"/>
  <c r="P45" i="15"/>
  <c r="O45" i="15"/>
  <c r="N45" i="15"/>
  <c r="M45" i="15"/>
  <c r="W44" i="15"/>
  <c r="V44" i="15"/>
  <c r="U44" i="15"/>
  <c r="T44" i="15"/>
  <c r="S44" i="15"/>
  <c r="R44" i="15"/>
  <c r="Q44" i="15"/>
  <c r="P44" i="15"/>
  <c r="O44" i="15"/>
  <c r="N44" i="15"/>
  <c r="M44" i="15"/>
  <c r="W43" i="15"/>
  <c r="V43" i="15"/>
  <c r="U43" i="15"/>
  <c r="T43" i="15"/>
  <c r="S43" i="15"/>
  <c r="R43" i="15"/>
  <c r="Q43" i="15"/>
  <c r="P43" i="15"/>
  <c r="O43" i="15"/>
  <c r="N43" i="15"/>
  <c r="M43" i="15"/>
  <c r="W42" i="15"/>
  <c r="V42" i="15"/>
  <c r="U42" i="15"/>
  <c r="T42" i="15"/>
  <c r="S42" i="15"/>
  <c r="R42" i="15"/>
  <c r="Q42" i="15"/>
  <c r="P42" i="15"/>
  <c r="O42" i="15"/>
  <c r="N42" i="15"/>
  <c r="M42" i="15"/>
  <c r="W41" i="15"/>
  <c r="V41" i="15"/>
  <c r="U41" i="15"/>
  <c r="T41" i="15"/>
  <c r="S41" i="15"/>
  <c r="R41" i="15"/>
  <c r="Q41" i="15"/>
  <c r="P41" i="15"/>
  <c r="O41" i="15"/>
  <c r="N41" i="15"/>
  <c r="M41" i="15"/>
  <c r="W40" i="15"/>
  <c r="V40" i="15"/>
  <c r="U40" i="15"/>
  <c r="T40" i="15"/>
  <c r="S40" i="15"/>
  <c r="R40" i="15"/>
  <c r="Q40" i="15"/>
  <c r="P40" i="15"/>
  <c r="O40" i="15"/>
  <c r="N40" i="15"/>
  <c r="M40" i="15"/>
  <c r="W39" i="15"/>
  <c r="V39" i="15"/>
  <c r="U39" i="15"/>
  <c r="T39" i="15"/>
  <c r="S39" i="15"/>
  <c r="R39" i="15"/>
  <c r="Q39" i="15"/>
  <c r="P39" i="15"/>
  <c r="O39" i="15"/>
  <c r="N39" i="15"/>
  <c r="M39" i="15"/>
  <c r="W38" i="15"/>
  <c r="V38" i="15"/>
  <c r="U38" i="15"/>
  <c r="T38" i="15"/>
  <c r="S38" i="15"/>
  <c r="R38" i="15"/>
  <c r="Q38" i="15"/>
  <c r="P38" i="15"/>
  <c r="O38" i="15"/>
  <c r="N38" i="15"/>
  <c r="M38" i="15"/>
  <c r="W37" i="15"/>
  <c r="V37" i="15"/>
  <c r="U37" i="15"/>
  <c r="T37" i="15"/>
  <c r="S37" i="15"/>
  <c r="R37" i="15"/>
  <c r="Q37" i="15"/>
  <c r="P37" i="15"/>
  <c r="O37" i="15"/>
  <c r="N37" i="15"/>
  <c r="M37" i="15"/>
  <c r="W36" i="15"/>
  <c r="V36" i="15"/>
  <c r="U36" i="15"/>
  <c r="T36" i="15"/>
  <c r="S36" i="15"/>
  <c r="R36" i="15"/>
  <c r="Q36" i="15"/>
  <c r="P36" i="15"/>
  <c r="O36" i="15"/>
  <c r="N36" i="15"/>
  <c r="M36" i="15"/>
  <c r="W35" i="15"/>
  <c r="V35" i="15"/>
  <c r="U35" i="15"/>
  <c r="T35" i="15"/>
  <c r="S35" i="15"/>
  <c r="R35" i="15"/>
  <c r="Q35" i="15"/>
  <c r="P35" i="15"/>
  <c r="O35" i="15"/>
  <c r="N35" i="15"/>
  <c r="M35" i="15"/>
  <c r="W34" i="15"/>
  <c r="V34" i="15"/>
  <c r="U34" i="15"/>
  <c r="T34" i="15"/>
  <c r="S34" i="15"/>
  <c r="R34" i="15"/>
  <c r="Q34" i="15"/>
  <c r="P34" i="15"/>
  <c r="O34" i="15"/>
  <c r="N34" i="15"/>
  <c r="M34" i="15"/>
  <c r="W33" i="15"/>
  <c r="V33" i="15"/>
  <c r="U33" i="15"/>
  <c r="T33" i="15"/>
  <c r="S33" i="15"/>
  <c r="R33" i="15"/>
  <c r="Q33" i="15"/>
  <c r="P33" i="15"/>
  <c r="O33" i="15"/>
  <c r="N33" i="15"/>
  <c r="M33" i="15"/>
  <c r="W32" i="15"/>
  <c r="V32" i="15"/>
  <c r="U32" i="15"/>
  <c r="T32" i="15"/>
  <c r="S32" i="15"/>
  <c r="R32" i="15"/>
  <c r="Q32" i="15"/>
  <c r="P32" i="15"/>
  <c r="O32" i="15"/>
  <c r="N32" i="15"/>
  <c r="M32" i="15"/>
  <c r="W31" i="15"/>
  <c r="V31" i="15"/>
  <c r="U31" i="15"/>
  <c r="T31" i="15"/>
  <c r="S31" i="15"/>
  <c r="R31" i="15"/>
  <c r="Q31" i="15"/>
  <c r="P31" i="15"/>
  <c r="O31" i="15"/>
  <c r="N31" i="15"/>
  <c r="M31" i="15"/>
  <c r="W30" i="15"/>
  <c r="V30" i="15"/>
  <c r="U30" i="15"/>
  <c r="T30" i="15"/>
  <c r="S30" i="15"/>
  <c r="R30" i="15"/>
  <c r="Q30" i="15"/>
  <c r="P30" i="15"/>
  <c r="O30" i="15"/>
  <c r="N30" i="15"/>
  <c r="M30" i="15"/>
  <c r="W29" i="15"/>
  <c r="V29" i="15"/>
  <c r="U29" i="15"/>
  <c r="T29" i="15"/>
  <c r="S29" i="15"/>
  <c r="R29" i="15"/>
  <c r="Q29" i="15"/>
  <c r="P29" i="15"/>
  <c r="O29" i="15"/>
  <c r="N29" i="15"/>
  <c r="M29" i="15"/>
  <c r="W28" i="15"/>
  <c r="V28" i="15"/>
  <c r="U28" i="15"/>
  <c r="T28" i="15"/>
  <c r="S28" i="15"/>
  <c r="R28" i="15"/>
  <c r="Q28" i="15"/>
  <c r="P28" i="15"/>
  <c r="O28" i="15"/>
  <c r="N28" i="15"/>
  <c r="M28" i="15"/>
  <c r="W27" i="15"/>
  <c r="V27" i="15"/>
  <c r="U27" i="15"/>
  <c r="T27" i="15"/>
  <c r="S27" i="15"/>
  <c r="R27" i="15"/>
  <c r="Q27" i="15"/>
  <c r="P27" i="15"/>
  <c r="O27" i="15"/>
  <c r="N27" i="15"/>
  <c r="M27" i="15"/>
  <c r="W26" i="15"/>
  <c r="V26" i="15"/>
  <c r="U26" i="15"/>
  <c r="T26" i="15"/>
  <c r="S26" i="15"/>
  <c r="R26" i="15"/>
  <c r="Q26" i="15"/>
  <c r="P26" i="15"/>
  <c r="O26" i="15"/>
  <c r="N26" i="15"/>
  <c r="M26" i="15"/>
  <c r="W25" i="15"/>
  <c r="V25" i="15"/>
  <c r="U25" i="15"/>
  <c r="T25" i="15"/>
  <c r="S25" i="15"/>
  <c r="R25" i="15"/>
  <c r="Q25" i="15"/>
  <c r="P25" i="15"/>
  <c r="O25" i="15"/>
  <c r="N25" i="15"/>
  <c r="M25" i="15"/>
  <c r="W24" i="15"/>
  <c r="V24" i="15"/>
  <c r="U24" i="15"/>
  <c r="T24" i="15"/>
  <c r="S24" i="15"/>
  <c r="R24" i="15"/>
  <c r="Q24" i="15"/>
  <c r="P24" i="15"/>
  <c r="O24" i="15"/>
  <c r="N24" i="15"/>
  <c r="M24" i="15"/>
  <c r="W23" i="15"/>
  <c r="V23" i="15"/>
  <c r="U23" i="15"/>
  <c r="T23" i="15"/>
  <c r="S23" i="15"/>
  <c r="R23" i="15"/>
  <c r="Q23" i="15"/>
  <c r="P23" i="15"/>
  <c r="O23" i="15"/>
  <c r="N23" i="15"/>
  <c r="M23" i="15"/>
  <c r="W22" i="15"/>
  <c r="V22" i="15"/>
  <c r="U22" i="15"/>
  <c r="T22" i="15"/>
  <c r="S22" i="15"/>
  <c r="R22" i="15"/>
  <c r="Q22" i="15"/>
  <c r="P22" i="15"/>
  <c r="O22" i="15"/>
  <c r="N22" i="15"/>
  <c r="M22" i="15"/>
  <c r="W21" i="15"/>
  <c r="V21" i="15"/>
  <c r="U21" i="15"/>
  <c r="T21" i="15"/>
  <c r="S21" i="15"/>
  <c r="R21" i="15"/>
  <c r="Q21" i="15"/>
  <c r="P21" i="15"/>
  <c r="O21" i="15"/>
  <c r="N21" i="15"/>
  <c r="M21" i="15"/>
  <c r="W20" i="15"/>
  <c r="V20" i="15"/>
  <c r="U20" i="15"/>
  <c r="T20" i="15"/>
  <c r="S20" i="15"/>
  <c r="R20" i="15"/>
  <c r="Q20" i="15"/>
  <c r="P20" i="15"/>
  <c r="O20" i="15"/>
  <c r="N20" i="15"/>
  <c r="M20" i="15"/>
  <c r="W19" i="15"/>
  <c r="V19" i="15"/>
  <c r="U19" i="15"/>
  <c r="T19" i="15"/>
  <c r="S19" i="15"/>
  <c r="R19" i="15"/>
  <c r="Q19" i="15"/>
  <c r="P19" i="15"/>
  <c r="O19" i="15"/>
  <c r="N19" i="15"/>
  <c r="M19" i="15"/>
  <c r="W18" i="15"/>
  <c r="V18" i="15"/>
  <c r="U18" i="15"/>
  <c r="T18" i="15"/>
  <c r="S18" i="15"/>
  <c r="R18" i="15"/>
  <c r="Q18" i="15"/>
  <c r="P18" i="15"/>
  <c r="O18" i="15"/>
  <c r="N18" i="15"/>
  <c r="M18" i="15"/>
  <c r="W17" i="15"/>
  <c r="V17" i="15"/>
  <c r="U17" i="15"/>
  <c r="T17" i="15"/>
  <c r="S17" i="15"/>
  <c r="R17" i="15"/>
  <c r="Q17" i="15"/>
  <c r="P17" i="15"/>
  <c r="O17" i="15"/>
  <c r="N17" i="15"/>
  <c r="M17" i="15"/>
  <c r="W16" i="15"/>
  <c r="V16" i="15"/>
  <c r="U16" i="15"/>
  <c r="T16" i="15"/>
  <c r="S16" i="15"/>
  <c r="R16" i="15"/>
  <c r="Q16" i="15"/>
  <c r="P16" i="15"/>
  <c r="O16" i="15"/>
  <c r="N16" i="15"/>
  <c r="M16" i="15"/>
  <c r="W15" i="15"/>
  <c r="V15" i="15"/>
  <c r="U15" i="15"/>
  <c r="T15" i="15"/>
  <c r="S15" i="15"/>
  <c r="R15" i="15"/>
  <c r="Q15" i="15"/>
  <c r="P15" i="15"/>
  <c r="O15" i="15"/>
  <c r="N15" i="15"/>
  <c r="M15" i="15"/>
  <c r="W14" i="15"/>
  <c r="V14" i="15"/>
  <c r="U14" i="15"/>
  <c r="T14" i="15"/>
  <c r="S14" i="15"/>
  <c r="R14" i="15"/>
  <c r="Q14" i="15"/>
  <c r="P14" i="15"/>
  <c r="O14" i="15"/>
  <c r="N14" i="15"/>
  <c r="M14" i="15"/>
  <c r="W13" i="15"/>
  <c r="V13" i="15"/>
  <c r="U13" i="15"/>
  <c r="T13" i="15"/>
  <c r="S13" i="15"/>
  <c r="R13" i="15"/>
  <c r="Q13" i="15"/>
  <c r="P13" i="15"/>
  <c r="O13" i="15"/>
  <c r="N13" i="15"/>
  <c r="M13" i="15"/>
  <c r="W12" i="15"/>
  <c r="V12" i="15"/>
  <c r="U12" i="15"/>
  <c r="T12" i="15"/>
  <c r="S12" i="15"/>
  <c r="R12" i="15"/>
  <c r="Q12" i="15"/>
  <c r="P12" i="15"/>
  <c r="O12" i="15"/>
  <c r="N12" i="15"/>
  <c r="M12" i="15"/>
  <c r="W11" i="15"/>
  <c r="V11" i="15"/>
  <c r="U11" i="15"/>
  <c r="T11" i="15"/>
  <c r="S11" i="15"/>
  <c r="R11" i="15"/>
  <c r="Q11" i="15"/>
  <c r="P11" i="15"/>
  <c r="O11" i="15"/>
  <c r="N11" i="15"/>
  <c r="M11" i="15"/>
  <c r="W10" i="15"/>
  <c r="V10" i="15"/>
  <c r="U10" i="15"/>
  <c r="T10" i="15"/>
  <c r="S10" i="15"/>
  <c r="R10" i="15"/>
  <c r="Q10" i="15"/>
  <c r="P10" i="15"/>
  <c r="O10" i="15"/>
  <c r="N10" i="15"/>
  <c r="M10" i="15"/>
  <c r="W9" i="15"/>
  <c r="V9" i="15"/>
  <c r="U9" i="15"/>
  <c r="T9" i="15"/>
  <c r="S9" i="15"/>
  <c r="R9" i="15"/>
  <c r="Q9" i="15"/>
  <c r="P9" i="15"/>
  <c r="O9" i="15"/>
  <c r="N9" i="15"/>
  <c r="M9" i="15"/>
  <c r="W8" i="15"/>
  <c r="V8" i="15"/>
  <c r="U8" i="15"/>
  <c r="T8" i="15"/>
  <c r="S8" i="15"/>
  <c r="R8" i="15"/>
  <c r="Q8" i="15"/>
  <c r="P8" i="15"/>
  <c r="O8" i="15"/>
  <c r="N8" i="15"/>
  <c r="M8" i="15"/>
  <c r="W7" i="15"/>
  <c r="V7" i="15"/>
  <c r="U7" i="15"/>
  <c r="T7" i="15"/>
  <c r="S7" i="15"/>
  <c r="R7" i="15"/>
  <c r="Q7" i="15"/>
  <c r="P7" i="15"/>
  <c r="O7" i="15"/>
  <c r="N7" i="15"/>
  <c r="M7" i="15"/>
  <c r="W6" i="15"/>
  <c r="V6" i="15"/>
  <c r="U6" i="15"/>
  <c r="T6" i="15"/>
  <c r="S6" i="15"/>
  <c r="R6" i="15"/>
  <c r="Q6" i="15"/>
  <c r="P6" i="15"/>
  <c r="O6" i="15"/>
  <c r="N6" i="15"/>
  <c r="M6" i="15"/>
  <c r="W5" i="15"/>
  <c r="V5" i="15"/>
  <c r="U5" i="15"/>
  <c r="T5" i="15"/>
  <c r="S5" i="15"/>
  <c r="R5" i="15"/>
  <c r="Q5" i="15"/>
  <c r="P5" i="15"/>
  <c r="O5" i="15"/>
  <c r="N5" i="15"/>
  <c r="M5" i="15"/>
  <c r="W4" i="15"/>
  <c r="V4" i="15"/>
  <c r="U4" i="15"/>
  <c r="T4" i="15"/>
  <c r="S4" i="15"/>
  <c r="R4" i="15"/>
  <c r="W3" i="15"/>
  <c r="V3" i="15"/>
  <c r="U3" i="15"/>
  <c r="T3" i="15"/>
  <c r="S3" i="15"/>
  <c r="R3" i="15"/>
  <c r="W2" i="15"/>
  <c r="V2" i="15"/>
  <c r="U2" i="15"/>
  <c r="T2" i="15"/>
  <c r="S2" i="15"/>
  <c r="R2"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X5" i="30" l="1"/>
  <c r="Y5" i="30"/>
  <c r="Z5" i="30"/>
  <c r="T5" i="30"/>
  <c r="U5" i="30"/>
  <c r="AD5" i="30"/>
  <c r="W5" i="30"/>
  <c r="AA5" i="30"/>
  <c r="AC5" i="30"/>
  <c r="V5" i="30"/>
  <c r="AE5" i="30"/>
  <c r="AB5" i="30"/>
  <c r="AA2" i="30"/>
  <c r="W2" i="30"/>
  <c r="AB2" i="30"/>
  <c r="Z2" i="30"/>
  <c r="V2" i="30"/>
  <c r="AE2" i="30"/>
  <c r="AC2" i="30"/>
  <c r="U2" i="30"/>
  <c r="AD2" i="30"/>
  <c r="T2" i="30"/>
  <c r="X2" i="30"/>
  <c r="Y2" i="30"/>
  <c r="Z4" i="30"/>
  <c r="T4" i="30"/>
  <c r="AA4" i="30"/>
  <c r="AB4" i="30"/>
  <c r="AC4" i="30"/>
  <c r="U4" i="30"/>
  <c r="AD4" i="30"/>
  <c r="V4" i="30"/>
  <c r="AE4" i="30"/>
  <c r="W4" i="30"/>
  <c r="X4" i="30"/>
  <c r="Y4" i="30"/>
  <c r="Z3" i="30"/>
  <c r="T3" i="30"/>
  <c r="AA3" i="30"/>
  <c r="AD3" i="30"/>
  <c r="AB3" i="30"/>
  <c r="W3" i="30"/>
  <c r="AC3" i="30"/>
  <c r="U3" i="30"/>
  <c r="V3" i="30"/>
  <c r="AE3" i="30"/>
  <c r="X3" i="30"/>
  <c r="Y3" i="30"/>
  <c r="D21" i="9"/>
  <c r="F21" i="9" s="1"/>
  <c r="D19" i="9"/>
  <c r="F19" i="9" s="1"/>
  <c r="B82" i="63" s="1"/>
  <c r="F22" i="9"/>
  <c r="F23" i="9"/>
  <c r="B61" i="63" l="1"/>
  <c r="C15" i="83"/>
  <c r="B9" i="24"/>
  <c r="B5" i="35"/>
  <c r="F26" i="9"/>
  <c r="B8" i="24" s="1"/>
  <c r="B33" i="63" s="1"/>
  <c r="B72" i="63" s="1"/>
  <c r="B15" i="53"/>
  <c r="B28" i="63"/>
  <c r="B76" i="63" l="1"/>
  <c r="B68" i="63"/>
  <c r="B70" i="63"/>
  <c r="B69" i="63"/>
  <c r="B64" i="63"/>
  <c r="B67" i="63"/>
  <c r="B71" i="63"/>
  <c r="B73" i="63"/>
  <c r="B78" i="63"/>
  <c r="B74" i="63"/>
  <c r="B10" i="24"/>
  <c r="B84" i="63"/>
  <c r="C49" i="63"/>
  <c r="D49" i="63" s="1"/>
  <c r="E49" i="63" s="1"/>
  <c r="F49" i="63" s="1"/>
  <c r="G49" i="63" s="1"/>
  <c r="H49" i="63" s="1"/>
  <c r="I49" i="63" s="1"/>
  <c r="J49" i="63" s="1"/>
  <c r="K49" i="63" s="1"/>
  <c r="L49" i="63" s="1"/>
  <c r="M49" i="63" s="1"/>
  <c r="N49" i="63" s="1"/>
  <c r="O49" i="63" s="1"/>
  <c r="P49" i="63" s="1"/>
  <c r="Q49" i="63" s="1"/>
  <c r="R49" i="63" s="1"/>
  <c r="S49" i="63" s="1"/>
  <c r="T49" i="63" s="1"/>
  <c r="U49" i="63" s="1"/>
  <c r="V49" i="63" s="1"/>
  <c r="W49" i="63" s="1"/>
  <c r="X49" i="63" s="1"/>
  <c r="Y49" i="63" s="1"/>
  <c r="Z49" i="63" s="1"/>
  <c r="AA49" i="63" s="1"/>
  <c r="AB49" i="63" s="1"/>
  <c r="AC49" i="63" s="1"/>
  <c r="AD49" i="63" s="1"/>
  <c r="AE49" i="63" s="1"/>
  <c r="AF49" i="63" s="1"/>
  <c r="AG49" i="63" s="1"/>
  <c r="AH49" i="63" s="1"/>
  <c r="AI49" i="63" s="1"/>
  <c r="AJ49" i="63" s="1"/>
  <c r="AK49" i="63" s="1"/>
  <c r="AL49" i="63" s="1"/>
  <c r="AM49" i="63" s="1"/>
  <c r="AN49" i="63" s="1"/>
  <c r="AO49" i="63" s="1"/>
  <c r="AP49" i="63" s="1"/>
  <c r="AQ49" i="63" s="1"/>
  <c r="AR49" i="63" s="1"/>
  <c r="AS49" i="63" s="1"/>
  <c r="AT49" i="63" s="1"/>
  <c r="AU49" i="63" s="1"/>
  <c r="AV49" i="63" s="1"/>
  <c r="AW49" i="63" s="1"/>
  <c r="AX49" i="63" s="1"/>
  <c r="AY49" i="63" s="1"/>
  <c r="AZ49" i="63" s="1"/>
  <c r="BA49" i="63" s="1"/>
  <c r="BB49" i="63" s="1"/>
  <c r="B93" i="63" l="1"/>
  <c r="B92" i="63"/>
  <c r="B91" i="63"/>
  <c r="F27" i="9"/>
  <c r="C61" i="63"/>
  <c r="C69" i="63" s="1"/>
  <c r="B88" i="63"/>
  <c r="BC49" i="63"/>
  <c r="B37" i="63"/>
  <c r="D61" i="63" l="1"/>
  <c r="C71" i="63"/>
  <c r="C70" i="63"/>
  <c r="C74" i="63"/>
  <c r="C67" i="63"/>
  <c r="C73" i="63"/>
  <c r="C72" i="63"/>
  <c r="C68" i="63"/>
  <c r="C76" i="63"/>
  <c r="C78" i="63"/>
  <c r="C64" i="63"/>
  <c r="BD49" i="63"/>
  <c r="E61" i="63" l="1"/>
  <c r="F61" i="63" s="1"/>
  <c r="BE49" i="63"/>
  <c r="BF49" i="63" s="1"/>
  <c r="E63" i="63" l="1"/>
  <c r="G61" i="63"/>
  <c r="F63" i="63"/>
  <c r="BG49" i="63"/>
  <c r="A4" i="27"/>
  <c r="A6" i="27"/>
  <c r="A8" i="27"/>
  <c r="A10" i="27"/>
  <c r="A12" i="27"/>
  <c r="A14" i="27"/>
  <c r="B14" i="27"/>
  <c r="B12" i="27"/>
  <c r="B4" i="27"/>
  <c r="B6" i="27"/>
  <c r="B8" i="27"/>
  <c r="B10" i="27"/>
  <c r="D100" i="32"/>
  <c r="D101" i="32" s="1"/>
  <c r="D102" i="32" s="1"/>
  <c r="D103" i="32" s="1"/>
  <c r="D104" i="32" s="1"/>
  <c r="E100" i="32"/>
  <c r="E101" i="32" s="1"/>
  <c r="E102" i="32" s="1"/>
  <c r="E103" i="32" s="1"/>
  <c r="E104" i="32" s="1"/>
  <c r="D96" i="32"/>
  <c r="D97" i="32" s="1"/>
  <c r="D98" i="32" s="1"/>
  <c r="E92" i="32"/>
  <c r="E93" i="32" s="1"/>
  <c r="E94" i="32" s="1"/>
  <c r="F92" i="32"/>
  <c r="F93" i="32" s="1"/>
  <c r="F94" i="32" s="1"/>
  <c r="D92" i="32"/>
  <c r="D93" i="32" s="1"/>
  <c r="D94" i="32" s="1"/>
  <c r="E90" i="32"/>
  <c r="F90" i="32"/>
  <c r="D90" i="32"/>
  <c r="D101" i="22"/>
  <c r="D102" i="22" s="1"/>
  <c r="D103" i="22" s="1"/>
  <c r="D104" i="22" s="1"/>
  <c r="D105" i="22" s="1"/>
  <c r="E74" i="32"/>
  <c r="E75" i="32" s="1"/>
  <c r="E76" i="32" s="1"/>
  <c r="E77" i="32" s="1"/>
  <c r="E78" i="32" s="1"/>
  <c r="F74" i="32"/>
  <c r="F75" i="32" s="1"/>
  <c r="F76" i="32" s="1"/>
  <c r="F77" i="32" s="1"/>
  <c r="F78" i="32" s="1"/>
  <c r="D74" i="32"/>
  <c r="D75" i="32" s="1"/>
  <c r="D76" i="32" s="1"/>
  <c r="D77" i="32" s="1"/>
  <c r="D78" i="32" s="1"/>
  <c r="E70" i="32"/>
  <c r="E71" i="32" s="1"/>
  <c r="E72" i="32" s="1"/>
  <c r="E66" i="32"/>
  <c r="E67" i="32" s="1"/>
  <c r="E68" i="32" s="1"/>
  <c r="E62" i="32"/>
  <c r="F62" i="32"/>
  <c r="E48" i="32"/>
  <c r="E49" i="32" s="1"/>
  <c r="E50" i="32" s="1"/>
  <c r="E51" i="32" s="1"/>
  <c r="E52" i="32" s="1"/>
  <c r="F48" i="32"/>
  <c r="F49" i="32" s="1"/>
  <c r="F50" i="32" s="1"/>
  <c r="F51" i="32" s="1"/>
  <c r="F52" i="32" s="1"/>
  <c r="D48" i="32"/>
  <c r="D49" i="32" s="1"/>
  <c r="D50" i="32" s="1"/>
  <c r="D51" i="32" s="1"/>
  <c r="D52" i="32" s="1"/>
  <c r="F44" i="32"/>
  <c r="F45" i="32" s="1"/>
  <c r="F46" i="32" s="1"/>
  <c r="D44" i="32"/>
  <c r="D45" i="32" s="1"/>
  <c r="D46" i="32" s="1"/>
  <c r="E40" i="32"/>
  <c r="E41" i="32" s="1"/>
  <c r="E42" i="32" s="1"/>
  <c r="F40" i="32"/>
  <c r="F41" i="32" s="1"/>
  <c r="F42" i="32" s="1"/>
  <c r="D38" i="32"/>
  <c r="E36" i="32"/>
  <c r="D36" i="32"/>
  <c r="F22" i="32"/>
  <c r="F23" i="32" s="1"/>
  <c r="F24" i="32" s="1"/>
  <c r="F25" i="32" s="1"/>
  <c r="F26" i="32" s="1"/>
  <c r="D22" i="32"/>
  <c r="D23" i="32" s="1"/>
  <c r="D24" i="32" s="1"/>
  <c r="D25" i="32" s="1"/>
  <c r="D26" i="32" s="1"/>
  <c r="E18" i="32"/>
  <c r="E19" i="32" s="1"/>
  <c r="E20" i="32" s="1"/>
  <c r="E10" i="32"/>
  <c r="F10" i="32"/>
  <c r="C100" i="32"/>
  <c r="C101" i="32" s="1"/>
  <c r="C102" i="32" s="1"/>
  <c r="C103" i="32" s="1"/>
  <c r="C104" i="32" s="1"/>
  <c r="E96" i="32"/>
  <c r="E97" i="32" s="1"/>
  <c r="E98" i="32" s="1"/>
  <c r="C96" i="32"/>
  <c r="C97" i="32" s="1"/>
  <c r="C98" i="32" s="1"/>
  <c r="C92" i="32"/>
  <c r="C93" i="32" s="1"/>
  <c r="C94" i="32" s="1"/>
  <c r="C90" i="32"/>
  <c r="C88" i="32"/>
  <c r="F88" i="32"/>
  <c r="E88" i="32"/>
  <c r="D88" i="32"/>
  <c r="C74" i="32"/>
  <c r="C75" i="32" s="1"/>
  <c r="C76" i="32" s="1"/>
  <c r="C77" i="32" s="1"/>
  <c r="C78" i="32" s="1"/>
  <c r="C70" i="32"/>
  <c r="C71" i="32" s="1"/>
  <c r="C72" i="32" s="1"/>
  <c r="C66" i="32"/>
  <c r="C67" i="32" s="1"/>
  <c r="C68" i="32" s="1"/>
  <c r="F66" i="32"/>
  <c r="F67" i="32" s="1"/>
  <c r="F68" i="32" s="1"/>
  <c r="D66" i="32"/>
  <c r="D67" i="32" s="1"/>
  <c r="D68" i="32" s="1"/>
  <c r="C64" i="32"/>
  <c r="F64" i="32"/>
  <c r="E64" i="32"/>
  <c r="D64" i="32"/>
  <c r="C62" i="32"/>
  <c r="D62" i="32"/>
  <c r="C48" i="32"/>
  <c r="C49" i="32" s="1"/>
  <c r="C50" i="32" s="1"/>
  <c r="C51" i="32" s="1"/>
  <c r="C52" i="32" s="1"/>
  <c r="C44" i="32"/>
  <c r="C45" i="32" s="1"/>
  <c r="C46" i="32" s="1"/>
  <c r="C40" i="32"/>
  <c r="C41" i="32" s="1"/>
  <c r="C42" i="32" s="1"/>
  <c r="C38" i="32"/>
  <c r="E38" i="32"/>
  <c r="C36" i="32"/>
  <c r="F36" i="32"/>
  <c r="C22" i="32"/>
  <c r="C23" i="32" s="1"/>
  <c r="C24" i="32" s="1"/>
  <c r="C25" i="32" s="1"/>
  <c r="C26" i="32" s="1"/>
  <c r="C18" i="32"/>
  <c r="C19" i="32" s="1"/>
  <c r="C20" i="32" s="1"/>
  <c r="F18" i="32"/>
  <c r="F19" i="32" s="1"/>
  <c r="F20" i="32" s="1"/>
  <c r="D18" i="32"/>
  <c r="D19" i="32" s="1"/>
  <c r="D20" i="32" s="1"/>
  <c r="C14" i="32"/>
  <c r="C15" i="32" s="1"/>
  <c r="C16" i="32" s="1"/>
  <c r="D14" i="32"/>
  <c r="D15" i="32" s="1"/>
  <c r="D16" i="32" s="1"/>
  <c r="C12" i="32"/>
  <c r="D12" i="32"/>
  <c r="D10" i="32"/>
  <c r="C10" i="32"/>
  <c r="E19" i="22"/>
  <c r="E20" i="22" s="1"/>
  <c r="E21" i="22" s="1"/>
  <c r="F19" i="22"/>
  <c r="F20" i="22" s="1"/>
  <c r="F21" i="22" s="1"/>
  <c r="C101" i="22"/>
  <c r="C102" i="22" s="1"/>
  <c r="C103" i="22" s="1"/>
  <c r="C104" i="22" s="1"/>
  <c r="C105" i="22" s="1"/>
  <c r="C97" i="22"/>
  <c r="C98" i="22" s="1"/>
  <c r="C99" i="22" s="1"/>
  <c r="C93" i="22"/>
  <c r="C94" i="22" s="1"/>
  <c r="C95" i="22" s="1"/>
  <c r="C91" i="22"/>
  <c r="C89" i="22"/>
  <c r="C75" i="22"/>
  <c r="C76" i="22" s="1"/>
  <c r="C77" i="22" s="1"/>
  <c r="C78" i="22" s="1"/>
  <c r="C79" i="22" s="1"/>
  <c r="C71" i="22"/>
  <c r="C72" i="22" s="1"/>
  <c r="C73" i="22" s="1"/>
  <c r="C67" i="22"/>
  <c r="C68" i="22" s="1"/>
  <c r="C69" i="22" s="1"/>
  <c r="C65" i="22"/>
  <c r="C63" i="22"/>
  <c r="C49" i="22"/>
  <c r="C50" i="22" s="1"/>
  <c r="C51" i="22" s="1"/>
  <c r="C52" i="22" s="1"/>
  <c r="C53" i="22" s="1"/>
  <c r="C45" i="22"/>
  <c r="C46" i="22" s="1"/>
  <c r="C47" i="22" s="1"/>
  <c r="C41" i="22"/>
  <c r="C42" i="22" s="1"/>
  <c r="C43" i="22" s="1"/>
  <c r="C39" i="22"/>
  <c r="C37" i="22"/>
  <c r="C23" i="22"/>
  <c r="C24" i="22" s="1"/>
  <c r="C25" i="22" s="1"/>
  <c r="C26" i="22" s="1"/>
  <c r="C27" i="22" s="1"/>
  <c r="C19" i="22"/>
  <c r="C20" i="22" s="1"/>
  <c r="C21" i="22" s="1"/>
  <c r="C15" i="22"/>
  <c r="C16" i="22" s="1"/>
  <c r="C17" i="22" s="1"/>
  <c r="C11" i="22"/>
  <c r="C13" i="22"/>
  <c r="E101" i="22"/>
  <c r="E102" i="22" s="1"/>
  <c r="E103" i="22" s="1"/>
  <c r="E104" i="22" s="1"/>
  <c r="E105" i="22" s="1"/>
  <c r="F101" i="22"/>
  <c r="F102" i="22" s="1"/>
  <c r="F103" i="22" s="1"/>
  <c r="F104" i="22" s="1"/>
  <c r="F105" i="22" s="1"/>
  <c r="D89" i="22"/>
  <c r="F63" i="22"/>
  <c r="E65" i="22"/>
  <c r="F65" i="22"/>
  <c r="E67" i="22"/>
  <c r="E68" i="22" s="1"/>
  <c r="E69" i="22" s="1"/>
  <c r="E71" i="22"/>
  <c r="E72" i="22" s="1"/>
  <c r="E73" i="22" s="1"/>
  <c r="D65" i="22"/>
  <c r="D71" i="22"/>
  <c r="D72" i="22" s="1"/>
  <c r="D73" i="22" s="1"/>
  <c r="E41" i="22"/>
  <c r="E42" i="22" s="1"/>
  <c r="E43" i="22" s="1"/>
  <c r="F39" i="22"/>
  <c r="E15" i="22"/>
  <c r="E16" i="22" s="1"/>
  <c r="E17" i="22" s="1"/>
  <c r="F15" i="22"/>
  <c r="F16" i="22" s="1"/>
  <c r="F17" i="22" s="1"/>
  <c r="E23" i="22"/>
  <c r="E24" i="22" s="1"/>
  <c r="E25" i="22" s="1"/>
  <c r="E26" i="22" s="1"/>
  <c r="E27" i="22" s="1"/>
  <c r="F23" i="22"/>
  <c r="F24" i="22" s="1"/>
  <c r="F25" i="22" s="1"/>
  <c r="F26" i="22" s="1"/>
  <c r="F27" i="22" s="1"/>
  <c r="N4" i="15" l="1"/>
  <c r="N2" i="15"/>
  <c r="M4" i="15"/>
  <c r="M2" i="15"/>
  <c r="P3" i="15"/>
  <c r="L3" i="15"/>
  <c r="L4" i="15"/>
  <c r="Q4" i="15"/>
  <c r="O4" i="15"/>
  <c r="Q3" i="15"/>
  <c r="P2" i="15"/>
  <c r="P4" i="15"/>
  <c r="N3" i="15"/>
  <c r="O3" i="15"/>
  <c r="Q2" i="15"/>
  <c r="M3" i="15"/>
  <c r="L2" i="15"/>
  <c r="O2" i="15"/>
  <c r="H61" i="63"/>
  <c r="G63" i="63"/>
  <c r="BH49" i="63"/>
  <c r="D67" i="22"/>
  <c r="D68" i="22" s="1"/>
  <c r="D69" i="22" s="1"/>
  <c r="D63" i="22"/>
  <c r="E97" i="22"/>
  <c r="E98" i="22" s="1"/>
  <c r="E99" i="22" s="1"/>
  <c r="F93" i="22"/>
  <c r="F94" i="22" s="1"/>
  <c r="F95" i="22" s="1"/>
  <c r="D15" i="22"/>
  <c r="D16" i="22" s="1"/>
  <c r="D17" i="22" s="1"/>
  <c r="F37" i="22"/>
  <c r="E93" i="22"/>
  <c r="E94" i="22" s="1"/>
  <c r="E95" i="22" s="1"/>
  <c r="D93" i="22"/>
  <c r="D94" i="22" s="1"/>
  <c r="D95" i="22" s="1"/>
  <c r="F97" i="22"/>
  <c r="F98" i="22" s="1"/>
  <c r="F99" i="22" s="1"/>
  <c r="D23" i="22"/>
  <c r="D24" i="22" s="1"/>
  <c r="D25" i="22" s="1"/>
  <c r="D26" i="22" s="1"/>
  <c r="D27" i="22" s="1"/>
  <c r="E63" i="22"/>
  <c r="E11" i="22"/>
  <c r="E39" i="22"/>
  <c r="F71" i="22"/>
  <c r="F72" i="22" s="1"/>
  <c r="F73" i="22" s="1"/>
  <c r="F49" i="22"/>
  <c r="F50" i="22" s="1"/>
  <c r="F51" i="22" s="1"/>
  <c r="F52" i="22" s="1"/>
  <c r="F53" i="22" s="1"/>
  <c r="E49" i="22"/>
  <c r="E50" i="22" s="1"/>
  <c r="E51" i="22" s="1"/>
  <c r="E52" i="22" s="1"/>
  <c r="E53" i="22" s="1"/>
  <c r="E45" i="22"/>
  <c r="E46" i="22" s="1"/>
  <c r="E47" i="22" s="1"/>
  <c r="D39" i="22"/>
  <c r="F67" i="22"/>
  <c r="F68" i="22" s="1"/>
  <c r="F69" i="22" s="1"/>
  <c r="F96" i="32"/>
  <c r="F97" i="32" s="1"/>
  <c r="F98" i="32" s="1"/>
  <c r="E22" i="32"/>
  <c r="E23" i="32" s="1"/>
  <c r="E24" i="32" s="1"/>
  <c r="E25" i="32" s="1"/>
  <c r="E26" i="32" s="1"/>
  <c r="D70" i="32"/>
  <c r="D71" i="32" s="1"/>
  <c r="D72" i="32" s="1"/>
  <c r="E14" i="32"/>
  <c r="E15" i="32" s="1"/>
  <c r="E16" i="32" s="1"/>
  <c r="F70" i="32"/>
  <c r="F71" i="32" s="1"/>
  <c r="F72" i="32" s="1"/>
  <c r="D40" i="32"/>
  <c r="D41" i="32" s="1"/>
  <c r="D42" i="32" s="1"/>
  <c r="F38" i="32"/>
  <c r="F100" i="32"/>
  <c r="F101" i="32" s="1"/>
  <c r="F102" i="32" s="1"/>
  <c r="F103" i="32" s="1"/>
  <c r="F104" i="32" s="1"/>
  <c r="E44" i="32"/>
  <c r="E45" i="32" s="1"/>
  <c r="E46" i="32" s="1"/>
  <c r="F14" i="32"/>
  <c r="F15" i="32" s="1"/>
  <c r="F16" i="32" s="1"/>
  <c r="F12" i="32"/>
  <c r="E12" i="32"/>
  <c r="F89" i="22"/>
  <c r="F91" i="22"/>
  <c r="E89" i="22"/>
  <c r="D37" i="22"/>
  <c r="E75" i="22"/>
  <c r="E76" i="22" s="1"/>
  <c r="E77" i="22" s="1"/>
  <c r="E78" i="22" s="1"/>
  <c r="E79" i="22" s="1"/>
  <c r="D91" i="22"/>
  <c r="D75" i="22"/>
  <c r="D76" i="22" s="1"/>
  <c r="D77" i="22" s="1"/>
  <c r="D78" i="22" s="1"/>
  <c r="D79" i="22" s="1"/>
  <c r="D13" i="22"/>
  <c r="E91" i="22"/>
  <c r="D49" i="22"/>
  <c r="D50" i="22" s="1"/>
  <c r="D51" i="22" s="1"/>
  <c r="D52" i="22" s="1"/>
  <c r="D53" i="22" s="1"/>
  <c r="D45" i="22"/>
  <c r="D46" i="22" s="1"/>
  <c r="D47" i="22" s="1"/>
  <c r="D97" i="22"/>
  <c r="D98" i="22" s="1"/>
  <c r="D99" i="22" s="1"/>
  <c r="E37" i="22"/>
  <c r="D41" i="22"/>
  <c r="D42" i="22" s="1"/>
  <c r="D43" i="22" s="1"/>
  <c r="F45" i="22"/>
  <c r="F46" i="22" s="1"/>
  <c r="F47" i="22" s="1"/>
  <c r="F41" i="22"/>
  <c r="F42" i="22" s="1"/>
  <c r="F43" i="22" s="1"/>
  <c r="D19" i="22"/>
  <c r="D20" i="22" s="1"/>
  <c r="D21" i="22" s="1"/>
  <c r="F75" i="22"/>
  <c r="F76" i="22" s="1"/>
  <c r="F77" i="22" s="1"/>
  <c r="F78" i="22" s="1"/>
  <c r="F79" i="22" s="1"/>
  <c r="D11" i="22"/>
  <c r="F11" i="22"/>
  <c r="E13" i="22"/>
  <c r="F13" i="22"/>
  <c r="H63" i="63" l="1"/>
  <c r="I61" i="63"/>
  <c r="BI49" i="63"/>
  <c r="J61" i="63" l="1"/>
  <c r="I63" i="63"/>
  <c r="BJ49" i="63"/>
  <c r="B31" i="63"/>
  <c r="B32" i="63"/>
  <c r="F12" i="9"/>
  <c r="C37" i="63" l="1"/>
  <c r="K61" i="63"/>
  <c r="J63" i="63"/>
  <c r="BK49" i="63"/>
  <c r="B4" i="35"/>
  <c r="B29" i="63"/>
  <c r="B44" i="63" l="1"/>
  <c r="B56" i="63" s="1"/>
  <c r="B97" i="63" s="1"/>
  <c r="B40" i="63"/>
  <c r="B52" i="63" s="1"/>
  <c r="B42" i="63"/>
  <c r="B54" i="63" s="1"/>
  <c r="L61" i="63"/>
  <c r="K63" i="63"/>
  <c r="BL49" i="63"/>
  <c r="C44" i="63" l="1"/>
  <c r="C40" i="63"/>
  <c r="AE52" i="63" s="1"/>
  <c r="C42" i="63"/>
  <c r="AV54" i="63" s="1"/>
  <c r="M61" i="63"/>
  <c r="L63" i="63"/>
  <c r="BM49" i="63"/>
  <c r="AG52" i="63" l="1"/>
  <c r="BB52" i="63"/>
  <c r="AF52" i="63"/>
  <c r="BM52" i="63"/>
  <c r="W52" i="63"/>
  <c r="BA52" i="63"/>
  <c r="AV52" i="63"/>
  <c r="Z52" i="63"/>
  <c r="AW52" i="63"/>
  <c r="AU52" i="63"/>
  <c r="BG52" i="63"/>
  <c r="BC52" i="63"/>
  <c r="AR52" i="63"/>
  <c r="V52" i="63"/>
  <c r="AQ52" i="63"/>
  <c r="U52" i="63"/>
  <c r="AN52" i="63"/>
  <c r="R52" i="63"/>
  <c r="AZ52" i="63"/>
  <c r="BL52" i="63"/>
  <c r="AO52" i="63"/>
  <c r="BH52" i="63"/>
  <c r="AL52" i="63"/>
  <c r="AP52" i="63"/>
  <c r="BJ52" i="63"/>
  <c r="AC52" i="63"/>
  <c r="BE52" i="63"/>
  <c r="AX52" i="63"/>
  <c r="AI52" i="63"/>
  <c r="AT52" i="63"/>
  <c r="AA52" i="63"/>
  <c r="T52" i="63"/>
  <c r="Y52" i="63"/>
  <c r="C52" i="63"/>
  <c r="D52" i="63" s="1"/>
  <c r="E52" i="63" s="1"/>
  <c r="D69" i="63" s="1"/>
  <c r="BK52" i="63"/>
  <c r="AK52" i="63"/>
  <c r="AY52" i="63"/>
  <c r="BI52" i="63"/>
  <c r="AJ52" i="63"/>
  <c r="AB52" i="63"/>
  <c r="AM52" i="63"/>
  <c r="BD52" i="63"/>
  <c r="X52" i="63"/>
  <c r="Q52" i="63"/>
  <c r="AH52" i="63"/>
  <c r="AS52" i="63"/>
  <c r="AD52" i="63"/>
  <c r="BF52" i="63"/>
  <c r="S52" i="63"/>
  <c r="F52" i="63"/>
  <c r="E69" i="63" s="1"/>
  <c r="BL54" i="63"/>
  <c r="AX54" i="63"/>
  <c r="BB54" i="63"/>
  <c r="AY54" i="63"/>
  <c r="AZ54" i="63"/>
  <c r="AU54" i="63"/>
  <c r="BE54" i="63"/>
  <c r="BA54" i="63"/>
  <c r="BC54" i="63"/>
  <c r="BD54" i="63"/>
  <c r="C54" i="63"/>
  <c r="D54" i="63" s="1"/>
  <c r="E54" i="63" s="1"/>
  <c r="BJ54" i="63"/>
  <c r="BF54" i="63"/>
  <c r="AW54" i="63"/>
  <c r="BG54" i="63"/>
  <c r="BH54" i="63"/>
  <c r="BI54" i="63"/>
  <c r="BK54" i="63"/>
  <c r="BM56" i="63"/>
  <c r="AY56" i="63"/>
  <c r="BA56" i="63"/>
  <c r="BJ56" i="63"/>
  <c r="AZ56" i="63"/>
  <c r="AU56" i="63"/>
  <c r="BL56" i="63"/>
  <c r="AX56" i="63"/>
  <c r="AV56" i="63"/>
  <c r="BG56" i="63"/>
  <c r="BI56" i="63"/>
  <c r="BC56" i="63"/>
  <c r="BB56" i="63"/>
  <c r="C56" i="63"/>
  <c r="D56" i="63" s="1"/>
  <c r="E56" i="63" s="1"/>
  <c r="D73" i="63" s="1"/>
  <c r="BD56" i="63"/>
  <c r="BE56" i="63"/>
  <c r="AW56" i="63"/>
  <c r="BF56" i="63"/>
  <c r="BH56" i="63"/>
  <c r="BK56" i="63"/>
  <c r="N61" i="63"/>
  <c r="M63" i="63"/>
  <c r="BM54" i="63"/>
  <c r="BN49" i="63"/>
  <c r="K8" i="36"/>
  <c r="L8" i="36"/>
  <c r="K9" i="36"/>
  <c r="L9" i="36"/>
  <c r="K10" i="36"/>
  <c r="L10" i="36"/>
  <c r="K11" i="36"/>
  <c r="L11" i="36"/>
  <c r="K12" i="36"/>
  <c r="L12" i="36"/>
  <c r="K13" i="36"/>
  <c r="L13" i="36"/>
  <c r="K14" i="36"/>
  <c r="L14" i="36"/>
  <c r="K15" i="36"/>
  <c r="L15" i="36"/>
  <c r="K16" i="36"/>
  <c r="L16" i="36"/>
  <c r="K17" i="36"/>
  <c r="L17" i="36"/>
  <c r="K18" i="36"/>
  <c r="L18" i="36"/>
  <c r="K19" i="36"/>
  <c r="L19" i="36"/>
  <c r="K20" i="36"/>
  <c r="L20" i="36"/>
  <c r="K21" i="36"/>
  <c r="L21" i="36"/>
  <c r="K22" i="36"/>
  <c r="L22" i="36"/>
  <c r="K23" i="36"/>
  <c r="L23" i="36"/>
  <c r="K24" i="36"/>
  <c r="L24" i="36"/>
  <c r="K25" i="36"/>
  <c r="L25" i="36"/>
  <c r="K26" i="36"/>
  <c r="L26" i="36"/>
  <c r="K27" i="36"/>
  <c r="L27" i="36"/>
  <c r="K28" i="36"/>
  <c r="L28" i="36"/>
  <c r="K29" i="36"/>
  <c r="L29" i="36"/>
  <c r="K30" i="36"/>
  <c r="L30" i="36"/>
  <c r="K31" i="36"/>
  <c r="L31" i="36"/>
  <c r="K32" i="36"/>
  <c r="L32" i="36"/>
  <c r="K33" i="36"/>
  <c r="L33" i="36"/>
  <c r="K34" i="36"/>
  <c r="L34" i="36"/>
  <c r="K35" i="36"/>
  <c r="L35" i="36"/>
  <c r="K36" i="36"/>
  <c r="L36" i="36"/>
  <c r="K37" i="36"/>
  <c r="L37" i="36"/>
  <c r="K38" i="36"/>
  <c r="L38" i="36"/>
  <c r="K39" i="36"/>
  <c r="L39" i="36"/>
  <c r="K40" i="36"/>
  <c r="L40" i="36"/>
  <c r="K41" i="36"/>
  <c r="L41" i="36"/>
  <c r="K42" i="36"/>
  <c r="L42" i="36"/>
  <c r="K43" i="36"/>
  <c r="L43" i="36"/>
  <c r="K45" i="36"/>
  <c r="L45" i="36"/>
  <c r="K46" i="36"/>
  <c r="L46" i="36"/>
  <c r="L47" i="36"/>
  <c r="G52" i="63" l="1"/>
  <c r="H52" i="63" s="1"/>
  <c r="F54" i="63"/>
  <c r="E71" i="63" s="1"/>
  <c r="D71" i="63"/>
  <c r="BN56" i="63"/>
  <c r="BN52" i="63"/>
  <c r="K51" i="36"/>
  <c r="K3" i="36" s="1"/>
  <c r="K52" i="36"/>
  <c r="K4" i="36" s="1"/>
  <c r="L51" i="36"/>
  <c r="L3" i="36" s="1"/>
  <c r="L52" i="36"/>
  <c r="L4" i="36" s="1"/>
  <c r="L2" i="36"/>
  <c r="K2" i="36"/>
  <c r="F56" i="63"/>
  <c r="O61" i="63"/>
  <c r="N63" i="63"/>
  <c r="BO49" i="63"/>
  <c r="BN54" i="63"/>
  <c r="F69" i="63" l="1"/>
  <c r="G54" i="63"/>
  <c r="F71" i="63" s="1"/>
  <c r="I52" i="63"/>
  <c r="G69" i="63"/>
  <c r="BO56" i="63"/>
  <c r="BO52" i="63"/>
  <c r="E73" i="63"/>
  <c r="F24" i="9"/>
  <c r="F25" i="9"/>
  <c r="D64" i="63" s="1"/>
  <c r="K5" i="36"/>
  <c r="L5" i="36"/>
  <c r="G56" i="63"/>
  <c r="P61" i="63"/>
  <c r="O63" i="63"/>
  <c r="BP49" i="63"/>
  <c r="BO54" i="63"/>
  <c r="C84" i="63"/>
  <c r="B95" i="63"/>
  <c r="O64" i="63" l="1"/>
  <c r="H54" i="63"/>
  <c r="G71" i="63" s="1"/>
  <c r="C97" i="63"/>
  <c r="C93" i="63"/>
  <c r="J52" i="63"/>
  <c r="H69" i="63"/>
  <c r="BP56" i="63"/>
  <c r="BP52" i="63"/>
  <c r="F73" i="63"/>
  <c r="E64" i="63"/>
  <c r="F64" i="63"/>
  <c r="G64" i="63"/>
  <c r="H64" i="63"/>
  <c r="I64" i="63"/>
  <c r="J64" i="63"/>
  <c r="B3" i="35"/>
  <c r="F10" i="35" s="1"/>
  <c r="K64" i="63"/>
  <c r="L64" i="63"/>
  <c r="M64" i="63"/>
  <c r="N64" i="63"/>
  <c r="B2" i="35"/>
  <c r="B7" i="24"/>
  <c r="H56" i="63"/>
  <c r="P64" i="63"/>
  <c r="P63" i="63"/>
  <c r="Q61" i="63"/>
  <c r="Q69" i="63" s="1"/>
  <c r="C88" i="63"/>
  <c r="C95" i="63"/>
  <c r="C102" i="63"/>
  <c r="BQ49" i="63"/>
  <c r="BP54" i="63"/>
  <c r="D84" i="63"/>
  <c r="F11" i="35" l="1"/>
  <c r="K11" i="35" s="1"/>
  <c r="L11" i="35" s="1"/>
  <c r="C16" i="35" s="1"/>
  <c r="K10" i="35"/>
  <c r="L10" i="35" s="1"/>
  <c r="B16" i="35" s="1"/>
  <c r="C2" i="83" s="1"/>
  <c r="D10" i="35"/>
  <c r="G10" i="35" s="1"/>
  <c r="H10" i="35" s="1"/>
  <c r="I54" i="63"/>
  <c r="H71" i="63" s="1"/>
  <c r="D97" i="63"/>
  <c r="D93" i="63"/>
  <c r="K52" i="63"/>
  <c r="I69" i="63"/>
  <c r="BQ56" i="63"/>
  <c r="BQ52" i="63"/>
  <c r="G73" i="63"/>
  <c r="B63" i="63"/>
  <c r="B87" i="63" s="1"/>
  <c r="D63" i="63"/>
  <c r="D87" i="63" s="1"/>
  <c r="C63" i="63"/>
  <c r="C87" i="63" s="1"/>
  <c r="I56" i="63"/>
  <c r="H73" i="63" s="1"/>
  <c r="Q63" i="63"/>
  <c r="Q64" i="63"/>
  <c r="R61" i="63"/>
  <c r="R69" i="63" s="1"/>
  <c r="D88" i="63"/>
  <c r="D95" i="63"/>
  <c r="BR49" i="63"/>
  <c r="BQ54" i="63"/>
  <c r="E84" i="63"/>
  <c r="E93" i="63" s="1"/>
  <c r="D11" i="35" l="1"/>
  <c r="E10" i="35"/>
  <c r="J54" i="63"/>
  <c r="I71" i="63" s="1"/>
  <c r="L52" i="63"/>
  <c r="J69" i="63"/>
  <c r="BR56" i="63"/>
  <c r="BR52" i="63"/>
  <c r="E97" i="63"/>
  <c r="J56" i="63"/>
  <c r="R63" i="63"/>
  <c r="S61" i="63"/>
  <c r="S69" i="63" s="1"/>
  <c r="R64" i="63"/>
  <c r="E88" i="63"/>
  <c r="E87" i="63"/>
  <c r="E95" i="63"/>
  <c r="BR54" i="63"/>
  <c r="BS49" i="63"/>
  <c r="F84" i="63"/>
  <c r="I10" i="35" l="1"/>
  <c r="J10" i="35" s="1"/>
  <c r="B15" i="35" s="1"/>
  <c r="E11" i="35"/>
  <c r="I11" i="35" s="1"/>
  <c r="J11" i="35" s="1"/>
  <c r="G11" i="35"/>
  <c r="H11" i="35" s="1"/>
  <c r="K54" i="63"/>
  <c r="J71" i="63" s="1"/>
  <c r="F97" i="63"/>
  <c r="F93" i="63"/>
  <c r="M52" i="63"/>
  <c r="K69" i="63"/>
  <c r="BS56" i="63"/>
  <c r="BS52" i="63"/>
  <c r="I73" i="63"/>
  <c r="K56" i="63"/>
  <c r="T61" i="63"/>
  <c r="T69" i="63" s="1"/>
  <c r="S64" i="63"/>
  <c r="S63" i="63"/>
  <c r="F88" i="63"/>
  <c r="F87" i="63"/>
  <c r="F95" i="63"/>
  <c r="BT49" i="63"/>
  <c r="BS54" i="63"/>
  <c r="G84" i="63"/>
  <c r="B17" i="35" l="1"/>
  <c r="B2" i="83"/>
  <c r="C15" i="35"/>
  <c r="A2" i="83" s="1"/>
  <c r="L54" i="63"/>
  <c r="K71" i="63" s="1"/>
  <c r="G97" i="63"/>
  <c r="G93" i="63"/>
  <c r="N52" i="63"/>
  <c r="L69" i="63"/>
  <c r="BT56" i="63"/>
  <c r="BT52" i="63"/>
  <c r="J73" i="63"/>
  <c r="L56" i="63"/>
  <c r="T63" i="63"/>
  <c r="U61" i="63"/>
  <c r="U69" i="63" s="1"/>
  <c r="T64" i="63"/>
  <c r="G88" i="63"/>
  <c r="G87" i="63"/>
  <c r="G95" i="63"/>
  <c r="BT54" i="63"/>
  <c r="BU49" i="63"/>
  <c r="H84" i="63"/>
  <c r="C17" i="35" l="1"/>
  <c r="M54" i="63"/>
  <c r="L71" i="63" s="1"/>
  <c r="H97" i="63"/>
  <c r="H93" i="63"/>
  <c r="O52" i="63"/>
  <c r="M69" i="63"/>
  <c r="BU56" i="63"/>
  <c r="BU52" i="63"/>
  <c r="K73" i="63"/>
  <c r="M56" i="63"/>
  <c r="U63" i="63"/>
  <c r="V61" i="63"/>
  <c r="V69" i="63" s="1"/>
  <c r="U64" i="63"/>
  <c r="H88" i="63"/>
  <c r="H87" i="63"/>
  <c r="H95" i="63"/>
  <c r="BU54" i="63"/>
  <c r="BV49" i="63"/>
  <c r="I84" i="63"/>
  <c r="N54" i="63" l="1"/>
  <c r="M71" i="63" s="1"/>
  <c r="I97" i="63"/>
  <c r="I93" i="63"/>
  <c r="P52" i="63"/>
  <c r="N69" i="63"/>
  <c r="BV56" i="63"/>
  <c r="BV52" i="63"/>
  <c r="L73" i="63"/>
  <c r="N56" i="63"/>
  <c r="W61" i="63"/>
  <c r="W69" i="63" s="1"/>
  <c r="V64" i="63"/>
  <c r="V63" i="63"/>
  <c r="I87" i="63"/>
  <c r="I88" i="63"/>
  <c r="I95" i="63"/>
  <c r="BW49" i="63"/>
  <c r="BV54" i="63"/>
  <c r="J84" i="63"/>
  <c r="O69" i="63" l="1"/>
  <c r="P69" i="63"/>
  <c r="O54" i="63"/>
  <c r="N71" i="63" s="1"/>
  <c r="J97" i="63"/>
  <c r="J93" i="63"/>
  <c r="BW56" i="63"/>
  <c r="BW52" i="63"/>
  <c r="M73" i="63"/>
  <c r="O56" i="63"/>
  <c r="X61" i="63"/>
  <c r="X69" i="63" s="1"/>
  <c r="W63" i="63"/>
  <c r="W64" i="63"/>
  <c r="J87" i="63"/>
  <c r="J88" i="63"/>
  <c r="BX49" i="63"/>
  <c r="BW54" i="63"/>
  <c r="K84" i="63"/>
  <c r="P54" i="63" l="1"/>
  <c r="O71" i="63" s="1"/>
  <c r="K97" i="63"/>
  <c r="K93" i="63"/>
  <c r="BX56" i="63"/>
  <c r="BX52" i="63"/>
  <c r="N73" i="63"/>
  <c r="Q54" i="63"/>
  <c r="P71" i="63" s="1"/>
  <c r="P56" i="63"/>
  <c r="O73" i="63" s="1"/>
  <c r="Y61" i="63"/>
  <c r="Y69" i="63" s="1"/>
  <c r="X64" i="63"/>
  <c r="X63" i="63"/>
  <c r="K88" i="63"/>
  <c r="K87" i="63"/>
  <c r="K95" i="63"/>
  <c r="BX54" i="63"/>
  <c r="BY49" i="63"/>
  <c r="J95" i="63"/>
  <c r="L84" i="63"/>
  <c r="L97" i="63" l="1"/>
  <c r="L93" i="63"/>
  <c r="BY56" i="63"/>
  <c r="BY52" i="63"/>
  <c r="R54" i="63"/>
  <c r="Q71" i="63"/>
  <c r="Q56" i="63"/>
  <c r="P73" i="63" s="1"/>
  <c r="Z61" i="63"/>
  <c r="Z69" i="63" s="1"/>
  <c r="Y64" i="63"/>
  <c r="Y63" i="63"/>
  <c r="L88" i="63"/>
  <c r="L87" i="63"/>
  <c r="L95" i="63"/>
  <c r="BZ49" i="63"/>
  <c r="BY54" i="63"/>
  <c r="M84" i="63"/>
  <c r="M97" i="63" l="1"/>
  <c r="M93" i="63"/>
  <c r="BZ56" i="63"/>
  <c r="BZ52" i="63"/>
  <c r="R56" i="63"/>
  <c r="Q73" i="63"/>
  <c r="S54" i="63"/>
  <c r="R71" i="63" s="1"/>
  <c r="Z63" i="63"/>
  <c r="Z64" i="63"/>
  <c r="AA61" i="63"/>
  <c r="AA69" i="63" s="1"/>
  <c r="M87" i="63"/>
  <c r="M88" i="63"/>
  <c r="M95" i="63"/>
  <c r="CA49" i="63"/>
  <c r="BZ54" i="63"/>
  <c r="N84" i="63"/>
  <c r="N97" i="63" l="1"/>
  <c r="N93" i="63"/>
  <c r="CA56" i="63"/>
  <c r="CA52" i="63"/>
  <c r="T54" i="63"/>
  <c r="S71" i="63" s="1"/>
  <c r="S56" i="63"/>
  <c r="R73" i="63" s="1"/>
  <c r="AA64" i="63"/>
  <c r="AA63" i="63"/>
  <c r="AB61" i="63"/>
  <c r="AB69" i="63" s="1"/>
  <c r="N88" i="63"/>
  <c r="N87" i="63"/>
  <c r="N95" i="63"/>
  <c r="CB49" i="63"/>
  <c r="CA54" i="63"/>
  <c r="O84" i="63"/>
  <c r="O97" i="63" l="1"/>
  <c r="O93" i="63"/>
  <c r="CB56" i="63"/>
  <c r="CB52" i="63"/>
  <c r="T56" i="63"/>
  <c r="S73" i="63"/>
  <c r="U54" i="63"/>
  <c r="T71" i="63" s="1"/>
  <c r="AB63" i="63"/>
  <c r="AB64" i="63"/>
  <c r="AC61" i="63"/>
  <c r="AC69" i="63" s="1"/>
  <c r="O87" i="63"/>
  <c r="O88" i="63"/>
  <c r="O95" i="63"/>
  <c r="CB54" i="63"/>
  <c r="CC49" i="63"/>
  <c r="P84" i="63"/>
  <c r="P97" i="63" l="1"/>
  <c r="P93" i="63"/>
  <c r="CC56" i="63"/>
  <c r="CC52" i="63"/>
  <c r="V54" i="63"/>
  <c r="U71" i="63"/>
  <c r="U56" i="63"/>
  <c r="T73" i="63" s="1"/>
  <c r="AC63" i="63"/>
  <c r="AD61" i="63"/>
  <c r="AD69" i="63" s="1"/>
  <c r="AC64" i="63"/>
  <c r="P87" i="63"/>
  <c r="P88" i="63"/>
  <c r="P95" i="63"/>
  <c r="CC54" i="63"/>
  <c r="CD49" i="63"/>
  <c r="Q84" i="63"/>
  <c r="Q97" i="63" l="1"/>
  <c r="Q93" i="63"/>
  <c r="CD56" i="63"/>
  <c r="CD52" i="63"/>
  <c r="V56" i="63"/>
  <c r="U73" i="63"/>
  <c r="W54" i="63"/>
  <c r="V71" i="63" s="1"/>
  <c r="AD63" i="63"/>
  <c r="AE61" i="63"/>
  <c r="AE69" i="63" s="1"/>
  <c r="AD64" i="63"/>
  <c r="Q87" i="63"/>
  <c r="Q88" i="63"/>
  <c r="Q95" i="63"/>
  <c r="CD54" i="63"/>
  <c r="CE49" i="63"/>
  <c r="R84" i="63"/>
  <c r="R97" i="63" l="1"/>
  <c r="R93" i="63"/>
  <c r="CE56" i="63"/>
  <c r="CE52" i="63"/>
  <c r="X54" i="63"/>
  <c r="W71" i="63" s="1"/>
  <c r="W56" i="63"/>
  <c r="V73" i="63" s="1"/>
  <c r="AF61" i="63"/>
  <c r="AF69" i="63" s="1"/>
  <c r="AE64" i="63"/>
  <c r="AE63" i="63"/>
  <c r="R87" i="63"/>
  <c r="R88" i="63"/>
  <c r="R95" i="63"/>
  <c r="CE54" i="63"/>
  <c r="CF49" i="63"/>
  <c r="S84" i="63"/>
  <c r="S97" i="63" l="1"/>
  <c r="S93" i="63"/>
  <c r="CF56" i="63"/>
  <c r="CF52" i="63"/>
  <c r="X56" i="63"/>
  <c r="W73" i="63"/>
  <c r="Y54" i="63"/>
  <c r="X71" i="63" s="1"/>
  <c r="AF63" i="63"/>
  <c r="AF64" i="63"/>
  <c r="AG61" i="63"/>
  <c r="AG69" i="63" s="1"/>
  <c r="S88" i="63"/>
  <c r="S87" i="63"/>
  <c r="S95" i="63"/>
  <c r="CG49" i="63"/>
  <c r="CF54" i="63"/>
  <c r="T84" i="63"/>
  <c r="T97" i="63" l="1"/>
  <c r="T93" i="63"/>
  <c r="CG56" i="63"/>
  <c r="CG52" i="63"/>
  <c r="Z54" i="63"/>
  <c r="Y71" i="63"/>
  <c r="Y56" i="63"/>
  <c r="X73" i="63" s="1"/>
  <c r="AG64" i="63"/>
  <c r="AH61" i="63"/>
  <c r="AH69" i="63" s="1"/>
  <c r="AG63" i="63"/>
  <c r="T87" i="63"/>
  <c r="T88" i="63"/>
  <c r="T95" i="63"/>
  <c r="CG54" i="63"/>
  <c r="CH49" i="63"/>
  <c r="U84" i="63"/>
  <c r="U97" i="63" l="1"/>
  <c r="U93" i="63"/>
  <c r="CH56" i="63"/>
  <c r="CH52" i="63"/>
  <c r="Z56" i="63"/>
  <c r="Y73" i="63"/>
  <c r="AA54" i="63"/>
  <c r="Z71" i="63" s="1"/>
  <c r="AI61" i="63"/>
  <c r="AI69" i="63" s="1"/>
  <c r="AH63" i="63"/>
  <c r="AH64" i="63"/>
  <c r="U87" i="63"/>
  <c r="U88" i="63"/>
  <c r="U95" i="63"/>
  <c r="CI49" i="63"/>
  <c r="CH54" i="63"/>
  <c r="V84" i="63"/>
  <c r="V97" i="63" l="1"/>
  <c r="V93" i="63"/>
  <c r="CI56" i="63"/>
  <c r="CI52" i="63"/>
  <c r="AB54" i="63"/>
  <c r="AA71" i="63"/>
  <c r="AA56" i="63"/>
  <c r="Z73" i="63" s="1"/>
  <c r="AI63" i="63"/>
  <c r="AI64" i="63"/>
  <c r="AJ61" i="63"/>
  <c r="AJ69" i="63" s="1"/>
  <c r="V87" i="63"/>
  <c r="V88" i="63"/>
  <c r="V95" i="63"/>
  <c r="CI54" i="63"/>
  <c r="CJ49" i="63"/>
  <c r="W84" i="63"/>
  <c r="W97" i="63" l="1"/>
  <c r="W93" i="63"/>
  <c r="CJ56" i="63"/>
  <c r="CJ52" i="63"/>
  <c r="AB56" i="63"/>
  <c r="AA73" i="63"/>
  <c r="AC54" i="63"/>
  <c r="AB71" i="63" s="1"/>
  <c r="AJ64" i="63"/>
  <c r="AK61" i="63"/>
  <c r="AK69" i="63" s="1"/>
  <c r="AJ63" i="63"/>
  <c r="W87" i="63"/>
  <c r="W88" i="63"/>
  <c r="W95" i="63"/>
  <c r="CJ54" i="63"/>
  <c r="CK49" i="63"/>
  <c r="X84" i="63"/>
  <c r="X97" i="63" l="1"/>
  <c r="X93" i="63"/>
  <c r="CK56" i="63"/>
  <c r="CK52" i="63"/>
  <c r="AD54" i="63"/>
  <c r="AC71" i="63" s="1"/>
  <c r="AC56" i="63"/>
  <c r="AB73" i="63" s="1"/>
  <c r="AK63" i="63"/>
  <c r="AL61" i="63"/>
  <c r="AL69" i="63" s="1"/>
  <c r="AK64" i="63"/>
  <c r="X88" i="63"/>
  <c r="X87" i="63"/>
  <c r="X95" i="63"/>
  <c r="CL49" i="63"/>
  <c r="CK54" i="63"/>
  <c r="Y84" i="63"/>
  <c r="Y97" i="63" l="1"/>
  <c r="Y93" i="63"/>
  <c r="CL56" i="63"/>
  <c r="CL52" i="63"/>
  <c r="AD56" i="63"/>
  <c r="AC73" i="63"/>
  <c r="AE54" i="63"/>
  <c r="AD71" i="63" s="1"/>
  <c r="AL63" i="63"/>
  <c r="AL64" i="63"/>
  <c r="AM61" i="63"/>
  <c r="AM69" i="63" s="1"/>
  <c r="Y87" i="63"/>
  <c r="Y88" i="63"/>
  <c r="Y95" i="63"/>
  <c r="CM49" i="63"/>
  <c r="CL54" i="63"/>
  <c r="Z84" i="63"/>
  <c r="Z97" i="63" l="1"/>
  <c r="Z93" i="63"/>
  <c r="CM56" i="63"/>
  <c r="CM52" i="63"/>
  <c r="AF54" i="63"/>
  <c r="AE71" i="63" s="1"/>
  <c r="AE56" i="63"/>
  <c r="AD73" i="63" s="1"/>
  <c r="AM63" i="63"/>
  <c r="AM64" i="63"/>
  <c r="AN61" i="63"/>
  <c r="AN69" i="63" s="1"/>
  <c r="Z87" i="63"/>
  <c r="Z88" i="63"/>
  <c r="Z95" i="63"/>
  <c r="CM54" i="63"/>
  <c r="CN49" i="63"/>
  <c r="AA84" i="63"/>
  <c r="AA97" i="63" l="1"/>
  <c r="AA93" i="63"/>
  <c r="CN56" i="63"/>
  <c r="CN52" i="63"/>
  <c r="AF56" i="63"/>
  <c r="AE73" i="63" s="1"/>
  <c r="AG54" i="63"/>
  <c r="AF71" i="63" s="1"/>
  <c r="AN63" i="63"/>
  <c r="AN64" i="63"/>
  <c r="AO61" i="63"/>
  <c r="AO69" i="63" s="1"/>
  <c r="AA88" i="63"/>
  <c r="AA87" i="63"/>
  <c r="AA95" i="63"/>
  <c r="CO49" i="63"/>
  <c r="CN54" i="63"/>
  <c r="AB84" i="63"/>
  <c r="AB97" i="63" l="1"/>
  <c r="AB93" i="63"/>
  <c r="CO56" i="63"/>
  <c r="CO52" i="63"/>
  <c r="AH54" i="63"/>
  <c r="AG71" i="63"/>
  <c r="AG56" i="63"/>
  <c r="AF73" i="63" s="1"/>
  <c r="AP61" i="63"/>
  <c r="AP69" i="63" s="1"/>
  <c r="AO63" i="63"/>
  <c r="AO64" i="63"/>
  <c r="AB88" i="63"/>
  <c r="AB87" i="63"/>
  <c r="AB95" i="63"/>
  <c r="CO54" i="63"/>
  <c r="CP49" i="63"/>
  <c r="AC84" i="63"/>
  <c r="AC97" i="63" l="1"/>
  <c r="AC93" i="63"/>
  <c r="CP56" i="63"/>
  <c r="CP52" i="63"/>
  <c r="AH56" i="63"/>
  <c r="AG73" i="63" s="1"/>
  <c r="AI54" i="63"/>
  <c r="AH71" i="63" s="1"/>
  <c r="AQ61" i="63"/>
  <c r="AQ69" i="63" s="1"/>
  <c r="AP63" i="63"/>
  <c r="AP64" i="63"/>
  <c r="AC88" i="63"/>
  <c r="AC87" i="63"/>
  <c r="AC95" i="63"/>
  <c r="CQ49" i="63"/>
  <c r="CP54" i="63"/>
  <c r="AD84" i="63"/>
  <c r="AD97" i="63" l="1"/>
  <c r="AD93" i="63"/>
  <c r="CQ56" i="63"/>
  <c r="CQ52" i="63"/>
  <c r="AJ54" i="63"/>
  <c r="AI71" i="63" s="1"/>
  <c r="AI56" i="63"/>
  <c r="AH73" i="63" s="1"/>
  <c r="AQ64" i="63"/>
  <c r="AR61" i="63"/>
  <c r="AR69" i="63" s="1"/>
  <c r="AQ63" i="63"/>
  <c r="AD88" i="63"/>
  <c r="AD87" i="63"/>
  <c r="AD95" i="63"/>
  <c r="CR49" i="63"/>
  <c r="CQ54" i="63"/>
  <c r="AE84" i="63"/>
  <c r="AE97" i="63" l="1"/>
  <c r="AE93" i="63"/>
  <c r="CR56" i="63"/>
  <c r="CR52" i="63"/>
  <c r="AJ56" i="63"/>
  <c r="AI73" i="63" s="1"/>
  <c r="AK54" i="63"/>
  <c r="AJ71" i="63" s="1"/>
  <c r="AR63" i="63"/>
  <c r="AR64" i="63"/>
  <c r="AS61" i="63"/>
  <c r="AS69" i="63" s="1"/>
  <c r="AE87" i="63"/>
  <c r="AE88" i="63"/>
  <c r="AE95" i="63"/>
  <c r="CR54" i="63"/>
  <c r="CS49" i="63"/>
  <c r="AF84" i="63"/>
  <c r="AF97" i="63" l="1"/>
  <c r="AF93" i="63"/>
  <c r="CS56" i="63"/>
  <c r="CS52" i="63"/>
  <c r="AL54" i="63"/>
  <c r="AK71" i="63"/>
  <c r="AK56" i="63"/>
  <c r="AJ73" i="63" s="1"/>
  <c r="AT61" i="63"/>
  <c r="AT69" i="63" s="1"/>
  <c r="AS63" i="63"/>
  <c r="AS64" i="63"/>
  <c r="AF87" i="63"/>
  <c r="AF88" i="63"/>
  <c r="AF95" i="63"/>
  <c r="CS54" i="63"/>
  <c r="CT49" i="63"/>
  <c r="AG84" i="63"/>
  <c r="AG97" i="63" l="1"/>
  <c r="AG93" i="63"/>
  <c r="CT56" i="63"/>
  <c r="CT52" i="63"/>
  <c r="AL56" i="63"/>
  <c r="AK73" i="63"/>
  <c r="AM54" i="63"/>
  <c r="AL71" i="63" s="1"/>
  <c r="AU61" i="63"/>
  <c r="AU69" i="63" s="1"/>
  <c r="AT64" i="63"/>
  <c r="AT63" i="63"/>
  <c r="AG87" i="63"/>
  <c r="AG88" i="63"/>
  <c r="AG95" i="63"/>
  <c r="CT54" i="63"/>
  <c r="CU49" i="63"/>
  <c r="AH84" i="63"/>
  <c r="AH97" i="63" l="1"/>
  <c r="AH93" i="63"/>
  <c r="CU56" i="63"/>
  <c r="CU52" i="63"/>
  <c r="AN54" i="63"/>
  <c r="AM71" i="63" s="1"/>
  <c r="AM56" i="63"/>
  <c r="AL73" i="63" s="1"/>
  <c r="AU71" i="63"/>
  <c r="AU73" i="63"/>
  <c r="AU63" i="63"/>
  <c r="AV61" i="63"/>
  <c r="AV69" i="63" s="1"/>
  <c r="AU64" i="63"/>
  <c r="AH88" i="63"/>
  <c r="AH87" i="63"/>
  <c r="AH95" i="63"/>
  <c r="CV49" i="63"/>
  <c r="CU54" i="63"/>
  <c r="AI84" i="63"/>
  <c r="AI97" i="63" l="1"/>
  <c r="AI93" i="63"/>
  <c r="CV56" i="63"/>
  <c r="CV52" i="63"/>
  <c r="AN56" i="63"/>
  <c r="AM73" i="63" s="1"/>
  <c r="AO54" i="63"/>
  <c r="AN71" i="63" s="1"/>
  <c r="AV73" i="63"/>
  <c r="AV71" i="63"/>
  <c r="AV64" i="63"/>
  <c r="AV63" i="63"/>
  <c r="AW61" i="63"/>
  <c r="AW69" i="63" s="1"/>
  <c r="AI87" i="63"/>
  <c r="AI88" i="63"/>
  <c r="AI95" i="63"/>
  <c r="CW49" i="63"/>
  <c r="CV54" i="63"/>
  <c r="AJ84" i="63"/>
  <c r="AJ97" i="63" l="1"/>
  <c r="AJ93" i="63"/>
  <c r="CW56" i="63"/>
  <c r="CW52" i="63"/>
  <c r="AP54" i="63"/>
  <c r="AO71" i="63" s="1"/>
  <c r="AO56" i="63"/>
  <c r="AN73" i="63" s="1"/>
  <c r="AW73" i="63"/>
  <c r="AW71" i="63"/>
  <c r="AW64" i="63"/>
  <c r="AX61" i="63"/>
  <c r="AX69" i="63" s="1"/>
  <c r="AW63" i="63"/>
  <c r="AJ88" i="63"/>
  <c r="AJ87" i="63"/>
  <c r="AJ95" i="63"/>
  <c r="CX49" i="63"/>
  <c r="CW54" i="63"/>
  <c r="AK84" i="63"/>
  <c r="AK97" i="63" l="1"/>
  <c r="AK93" i="63"/>
  <c r="CX56" i="63"/>
  <c r="CX52" i="63"/>
  <c r="AP56" i="63"/>
  <c r="AO73" i="63"/>
  <c r="AQ54" i="63"/>
  <c r="AP71" i="63" s="1"/>
  <c r="AX73" i="63"/>
  <c r="AX71" i="63"/>
  <c r="AX63" i="63"/>
  <c r="AY61" i="63"/>
  <c r="AY69" i="63" s="1"/>
  <c r="AX64" i="63"/>
  <c r="AK87" i="63"/>
  <c r="AK88" i="63"/>
  <c r="AK95" i="63"/>
  <c r="CX54" i="63"/>
  <c r="AL84" i="63"/>
  <c r="AL97" i="63" l="1"/>
  <c r="AL93" i="63"/>
  <c r="AR54" i="63"/>
  <c r="AQ71" i="63" s="1"/>
  <c r="AQ56" i="63"/>
  <c r="AP73" i="63" s="1"/>
  <c r="AY73" i="63"/>
  <c r="AY71" i="63"/>
  <c r="AY63" i="63"/>
  <c r="AY64" i="63"/>
  <c r="AZ61" i="63"/>
  <c r="AZ69" i="63" s="1"/>
  <c r="AL88" i="63"/>
  <c r="AL87" i="63"/>
  <c r="AL95" i="63"/>
  <c r="AM84" i="63"/>
  <c r="AM97" i="63" l="1"/>
  <c r="AM93" i="63"/>
  <c r="AR56" i="63"/>
  <c r="AQ73" i="63" s="1"/>
  <c r="AS54" i="63"/>
  <c r="AR71" i="63" s="1"/>
  <c r="AZ71" i="63"/>
  <c r="AZ73" i="63"/>
  <c r="AZ63" i="63"/>
  <c r="AZ64" i="63"/>
  <c r="BA61" i="63"/>
  <c r="BA69" i="63" s="1"/>
  <c r="AM87" i="63"/>
  <c r="AM88" i="63"/>
  <c r="AM95" i="63"/>
  <c r="AN84" i="63"/>
  <c r="AN97" i="63" l="1"/>
  <c r="AN93" i="63"/>
  <c r="AT54" i="63"/>
  <c r="AT71" i="63" s="1"/>
  <c r="AS56" i="63"/>
  <c r="AR73" i="63" s="1"/>
  <c r="BA73" i="63"/>
  <c r="BA71" i="63"/>
  <c r="BB61" i="63"/>
  <c r="BB69" i="63" s="1"/>
  <c r="BA63" i="63"/>
  <c r="BA64" i="63"/>
  <c r="AN87" i="63"/>
  <c r="AN88" i="63"/>
  <c r="AN95" i="63"/>
  <c r="AO84" i="63"/>
  <c r="AS71" i="63" l="1"/>
  <c r="AO97" i="63"/>
  <c r="AO93" i="63"/>
  <c r="AT56" i="63"/>
  <c r="AT73" i="63" s="1"/>
  <c r="BB73" i="63"/>
  <c r="BB71" i="63"/>
  <c r="BB64" i="63"/>
  <c r="BC61" i="63"/>
  <c r="BC69" i="63" s="1"/>
  <c r="BB63" i="63"/>
  <c r="AO87" i="63"/>
  <c r="AO88" i="63"/>
  <c r="AO95" i="63"/>
  <c r="AP84" i="63"/>
  <c r="AP97" i="63" l="1"/>
  <c r="AP93" i="63"/>
  <c r="AS73" i="63"/>
  <c r="BC67" i="63"/>
  <c r="BC71" i="63"/>
  <c r="BC73" i="63"/>
  <c r="BC74" i="63"/>
  <c r="BC76" i="63"/>
  <c r="BC70" i="63"/>
  <c r="BC68" i="63"/>
  <c r="BC72" i="63"/>
  <c r="BC78" i="63"/>
  <c r="BD61" i="63"/>
  <c r="BD69" i="63" s="1"/>
  <c r="BC64" i="63"/>
  <c r="BC63" i="63"/>
  <c r="AP88" i="63"/>
  <c r="AP87" i="63"/>
  <c r="AP95" i="63"/>
  <c r="AQ84" i="63"/>
  <c r="AQ97" i="63" l="1"/>
  <c r="AQ93" i="63"/>
  <c r="BD71" i="63"/>
  <c r="BD76" i="63"/>
  <c r="BD73" i="63"/>
  <c r="BD68" i="63"/>
  <c r="BD72" i="63"/>
  <c r="BD78" i="63"/>
  <c r="BD67" i="63"/>
  <c r="BD74" i="63"/>
  <c r="BD70" i="63"/>
  <c r="BD64" i="63"/>
  <c r="BD63" i="63"/>
  <c r="BE61" i="63"/>
  <c r="BE69" i="63" s="1"/>
  <c r="AQ88" i="63"/>
  <c r="AQ87" i="63"/>
  <c r="AQ95" i="63"/>
  <c r="AR84" i="63"/>
  <c r="AR97" i="63" l="1"/>
  <c r="AR93" i="63"/>
  <c r="BE76" i="63"/>
  <c r="BE73" i="63"/>
  <c r="BE68" i="63"/>
  <c r="BE71" i="63"/>
  <c r="BE67" i="63"/>
  <c r="BE72" i="63"/>
  <c r="BE70" i="63"/>
  <c r="BE78" i="63"/>
  <c r="BE74" i="63"/>
  <c r="BF61" i="63"/>
  <c r="BF69" i="63" s="1"/>
  <c r="BE64" i="63"/>
  <c r="BE63" i="63"/>
  <c r="AR88" i="63"/>
  <c r="AR87" i="63"/>
  <c r="AR95" i="63"/>
  <c r="AS84" i="63"/>
  <c r="AS97" i="63" l="1"/>
  <c r="AS93" i="63"/>
  <c r="BF73" i="63"/>
  <c r="BF71" i="63"/>
  <c r="BF68" i="63"/>
  <c r="BF70" i="63"/>
  <c r="BF74" i="63"/>
  <c r="BF72" i="63"/>
  <c r="BF76" i="63"/>
  <c r="BF78" i="63"/>
  <c r="BF67" i="63"/>
  <c r="BF63" i="63"/>
  <c r="BF64" i="63"/>
  <c r="BG61" i="63"/>
  <c r="BG69" i="63" s="1"/>
  <c r="AS87" i="63"/>
  <c r="AS88" i="63"/>
  <c r="AS95" i="63"/>
  <c r="AT84" i="63"/>
  <c r="AT97" i="63" l="1"/>
  <c r="AT93" i="63"/>
  <c r="BG68" i="63"/>
  <c r="BG74" i="63"/>
  <c r="BG73" i="63"/>
  <c r="BG72" i="63"/>
  <c r="BG78" i="63"/>
  <c r="BG67" i="63"/>
  <c r="BG70" i="63"/>
  <c r="BG71" i="63"/>
  <c r="BG76" i="63"/>
  <c r="BG64" i="63"/>
  <c r="BG63" i="63"/>
  <c r="BH61" i="63"/>
  <c r="BH69" i="63" s="1"/>
  <c r="AT87" i="63"/>
  <c r="AT88" i="63"/>
  <c r="AT95" i="63"/>
  <c r="AU84" i="63"/>
  <c r="AU97" i="63" l="1"/>
  <c r="AU93" i="63"/>
  <c r="BH68" i="63"/>
  <c r="BH72" i="63"/>
  <c r="BH73" i="63"/>
  <c r="BH78" i="63"/>
  <c r="BH67" i="63"/>
  <c r="BH76" i="63"/>
  <c r="BH74" i="63"/>
  <c r="BH70" i="63"/>
  <c r="BH71" i="63"/>
  <c r="BI61" i="63"/>
  <c r="BI69" i="63" s="1"/>
  <c r="BH64" i="63"/>
  <c r="BH63" i="63"/>
  <c r="AU87" i="63"/>
  <c r="AU88" i="63"/>
  <c r="AU95" i="63"/>
  <c r="AV84" i="63"/>
  <c r="AV97" i="63" l="1"/>
  <c r="AV93" i="63"/>
  <c r="BI72" i="63"/>
  <c r="BI78" i="63"/>
  <c r="BI67" i="63"/>
  <c r="BI76" i="63"/>
  <c r="BI68" i="63"/>
  <c r="BI71" i="63"/>
  <c r="BI74" i="63"/>
  <c r="BI70" i="63"/>
  <c r="BI73" i="63"/>
  <c r="BI64" i="63"/>
  <c r="BJ61" i="63"/>
  <c r="BJ69" i="63" s="1"/>
  <c r="BI63" i="63"/>
  <c r="AV87" i="63"/>
  <c r="AV88" i="63"/>
  <c r="AV95" i="63"/>
  <c r="AW84" i="63"/>
  <c r="AW97" i="63" l="1"/>
  <c r="AW93" i="63"/>
  <c r="BJ78" i="63"/>
  <c r="BJ72" i="63"/>
  <c r="BJ74" i="63"/>
  <c r="BJ67" i="63"/>
  <c r="BJ70" i="63"/>
  <c r="BJ73" i="63"/>
  <c r="BJ71" i="63"/>
  <c r="BJ76" i="63"/>
  <c r="BJ68" i="63"/>
  <c r="BK61" i="63"/>
  <c r="BK69" i="63" s="1"/>
  <c r="BJ63" i="63"/>
  <c r="BJ64" i="63"/>
  <c r="AW88" i="63"/>
  <c r="AW87" i="63"/>
  <c r="AW95" i="63"/>
  <c r="AX84" i="63"/>
  <c r="AX97" i="63" l="1"/>
  <c r="AX93" i="63"/>
  <c r="BK67" i="63"/>
  <c r="BK72" i="63"/>
  <c r="BK73" i="63"/>
  <c r="BK78" i="63"/>
  <c r="BK70" i="63"/>
  <c r="BK74" i="63"/>
  <c r="BK76" i="63"/>
  <c r="BK68" i="63"/>
  <c r="BK71" i="63"/>
  <c r="BL61" i="63"/>
  <c r="BL69" i="63" s="1"/>
  <c r="BK64" i="63"/>
  <c r="BK63" i="63"/>
  <c r="AX88" i="63"/>
  <c r="AX87" i="63"/>
  <c r="AX95" i="63"/>
  <c r="AY84" i="63"/>
  <c r="AY97" i="63" l="1"/>
  <c r="AY93" i="63"/>
  <c r="BL72" i="63"/>
  <c r="BL78" i="63"/>
  <c r="BL67" i="63"/>
  <c r="BL76" i="63"/>
  <c r="BL71" i="63"/>
  <c r="BL70" i="63"/>
  <c r="BL68" i="63"/>
  <c r="BL73" i="63"/>
  <c r="BL74" i="63"/>
  <c r="BM61" i="63"/>
  <c r="BM69" i="63" s="1"/>
  <c r="BL63" i="63"/>
  <c r="BL64" i="63"/>
  <c r="AY88" i="63"/>
  <c r="AY87" i="63"/>
  <c r="AY95" i="63"/>
  <c r="AZ84" i="63"/>
  <c r="AZ97" i="63" l="1"/>
  <c r="AZ93" i="63"/>
  <c r="BM78" i="63"/>
  <c r="BM67" i="63"/>
  <c r="BM68" i="63"/>
  <c r="BM71" i="63"/>
  <c r="BM73" i="63"/>
  <c r="BM72" i="63"/>
  <c r="BM74" i="63"/>
  <c r="BM76" i="63"/>
  <c r="BM70" i="63"/>
  <c r="BM64" i="63"/>
  <c r="BN61" i="63"/>
  <c r="BN69" i="63" s="1"/>
  <c r="BM63" i="63"/>
  <c r="AZ88" i="63"/>
  <c r="AZ87" i="63"/>
  <c r="AZ95" i="63"/>
  <c r="BA84" i="63"/>
  <c r="BA97" i="63" l="1"/>
  <c r="BA93" i="63"/>
  <c r="BN67" i="63"/>
  <c r="BN72" i="63"/>
  <c r="BN76" i="63"/>
  <c r="BN78" i="63"/>
  <c r="BN71" i="63"/>
  <c r="BN74" i="63"/>
  <c r="BN73" i="63"/>
  <c r="BN68" i="63"/>
  <c r="BN70" i="63"/>
  <c r="BN64" i="63"/>
  <c r="BN63" i="63"/>
  <c r="BO61" i="63"/>
  <c r="BO69" i="63" s="1"/>
  <c r="BA87" i="63"/>
  <c r="BA88" i="63"/>
  <c r="BA95" i="63"/>
  <c r="BB84" i="63"/>
  <c r="BB97" i="63" l="1"/>
  <c r="BB93" i="63"/>
  <c r="BO71" i="63"/>
  <c r="BO78" i="63"/>
  <c r="BO72" i="63"/>
  <c r="BO70" i="63"/>
  <c r="BO74" i="63"/>
  <c r="BO67" i="63"/>
  <c r="BO73" i="63"/>
  <c r="BO76" i="63"/>
  <c r="BO68" i="63"/>
  <c r="BP61" i="63"/>
  <c r="BP69" i="63" s="1"/>
  <c r="BO63" i="63"/>
  <c r="BO64" i="63"/>
  <c r="BB87" i="63"/>
  <c r="BB88" i="63"/>
  <c r="BB95" i="63"/>
  <c r="BC84" i="63"/>
  <c r="BC97" i="63" l="1"/>
  <c r="BC93" i="63"/>
  <c r="BP68" i="63"/>
  <c r="BP72" i="63"/>
  <c r="BP71" i="63"/>
  <c r="BP74" i="63"/>
  <c r="BP78" i="63"/>
  <c r="BP70" i="63"/>
  <c r="BP73" i="63"/>
  <c r="BP76" i="63"/>
  <c r="BP67" i="63"/>
  <c r="BQ61" i="63"/>
  <c r="BQ69" i="63" s="1"/>
  <c r="BP64" i="63"/>
  <c r="BP63" i="63"/>
  <c r="BC87" i="63"/>
  <c r="BC88" i="63"/>
  <c r="BC95" i="63"/>
  <c r="BD84" i="63"/>
  <c r="BC102" i="63"/>
  <c r="BD97" i="63" l="1"/>
  <c r="BD93" i="63"/>
  <c r="BQ71" i="63"/>
  <c r="BQ67" i="63"/>
  <c r="BQ74" i="63"/>
  <c r="BQ68" i="63"/>
  <c r="BQ70" i="63"/>
  <c r="BQ73" i="63"/>
  <c r="BQ72" i="63"/>
  <c r="BQ78" i="63"/>
  <c r="BQ76" i="63"/>
  <c r="BQ63" i="63"/>
  <c r="BR61" i="63"/>
  <c r="BR69" i="63" s="1"/>
  <c r="BQ64" i="63"/>
  <c r="BD87" i="63"/>
  <c r="BD88" i="63"/>
  <c r="BD95" i="63"/>
  <c r="BE84" i="63"/>
  <c r="BD102" i="63"/>
  <c r="BE97" i="63" l="1"/>
  <c r="BE93" i="63"/>
  <c r="BR71" i="63"/>
  <c r="BR78" i="63"/>
  <c r="BR68" i="63"/>
  <c r="BR74" i="63"/>
  <c r="BR67" i="63"/>
  <c r="BR70" i="63"/>
  <c r="BR72" i="63"/>
  <c r="BR76" i="63"/>
  <c r="BR73" i="63"/>
  <c r="BR64" i="63"/>
  <c r="BS61" i="63"/>
  <c r="BS69" i="63" s="1"/>
  <c r="BR63" i="63"/>
  <c r="BF84" i="63"/>
  <c r="BE87" i="63"/>
  <c r="BE88" i="63"/>
  <c r="BE102" i="63"/>
  <c r="BE95" i="63"/>
  <c r="BF97" i="63" l="1"/>
  <c r="BF93" i="63"/>
  <c r="BG84" i="63"/>
  <c r="BS74" i="63"/>
  <c r="BS67" i="63"/>
  <c r="BS70" i="63"/>
  <c r="BS72" i="63"/>
  <c r="BS71" i="63"/>
  <c r="BS76" i="63"/>
  <c r="BS73" i="63"/>
  <c r="BS68" i="63"/>
  <c r="BS78" i="63"/>
  <c r="BS64" i="63"/>
  <c r="BS63" i="63"/>
  <c r="BT61" i="63"/>
  <c r="BT69" i="63" s="1"/>
  <c r="BF87" i="63"/>
  <c r="BF88" i="63"/>
  <c r="BF96" i="63"/>
  <c r="BF98" i="63"/>
  <c r="BF102" i="63"/>
  <c r="BF100" i="63"/>
  <c r="BF95" i="63"/>
  <c r="BG97" i="63" l="1"/>
  <c r="BG93" i="63"/>
  <c r="BG98" i="63"/>
  <c r="BH84" i="63"/>
  <c r="BH95" i="63" s="1"/>
  <c r="BG96" i="63"/>
  <c r="BG100" i="63"/>
  <c r="BG95" i="63"/>
  <c r="BG88" i="63"/>
  <c r="BG87" i="63"/>
  <c r="BG102" i="63"/>
  <c r="BT78" i="63"/>
  <c r="BT71" i="63"/>
  <c r="BT74" i="63"/>
  <c r="BT72" i="63"/>
  <c r="BT70" i="63"/>
  <c r="BT76" i="63"/>
  <c r="BT67" i="63"/>
  <c r="BT73" i="63"/>
  <c r="BT68" i="63"/>
  <c r="BU61" i="63"/>
  <c r="BU69" i="63" s="1"/>
  <c r="BT64" i="63"/>
  <c r="BT63" i="63"/>
  <c r="BI84" i="63" l="1"/>
  <c r="BI88" i="63" s="1"/>
  <c r="BH96" i="63"/>
  <c r="BH97" i="63"/>
  <c r="BH93" i="63"/>
  <c r="BH102" i="63"/>
  <c r="BH98" i="63"/>
  <c r="BH100" i="63"/>
  <c r="BH88" i="63"/>
  <c r="BH87" i="63"/>
  <c r="BU71" i="63"/>
  <c r="BU74" i="63"/>
  <c r="BU70" i="63"/>
  <c r="BU67" i="63"/>
  <c r="BU76" i="63"/>
  <c r="BU72" i="63"/>
  <c r="BU73" i="63"/>
  <c r="BU78" i="63"/>
  <c r="BU68" i="63"/>
  <c r="BU64" i="63"/>
  <c r="BV61" i="63"/>
  <c r="BV69" i="63" s="1"/>
  <c r="BU63" i="63"/>
  <c r="BI98" i="63" l="1"/>
  <c r="BI93" i="63"/>
  <c r="BI102" i="63"/>
  <c r="BJ84" i="63"/>
  <c r="BJ95" i="63" s="1"/>
  <c r="BI95" i="63"/>
  <c r="BI97" i="63"/>
  <c r="BI100" i="63"/>
  <c r="BI96" i="63"/>
  <c r="BI87" i="63"/>
  <c r="BV74" i="63"/>
  <c r="BV70" i="63"/>
  <c r="BV76" i="63"/>
  <c r="BV67" i="63"/>
  <c r="BV73" i="63"/>
  <c r="BV71" i="63"/>
  <c r="BV68" i="63"/>
  <c r="BV78" i="63"/>
  <c r="BV72" i="63"/>
  <c r="BV63" i="63"/>
  <c r="BV64" i="63"/>
  <c r="BW61" i="63"/>
  <c r="BW69" i="63" s="1"/>
  <c r="B16" i="53"/>
  <c r="C16" i="53" s="1"/>
  <c r="D16" i="53" s="1"/>
  <c r="E16" i="53" s="1"/>
  <c r="F16" i="53" s="1"/>
  <c r="G16" i="53" s="1"/>
  <c r="H16" i="53" s="1"/>
  <c r="I16" i="53" s="1"/>
  <c r="J16" i="53" s="1"/>
  <c r="K16" i="53" s="1"/>
  <c r="L16" i="53" s="1"/>
  <c r="M16" i="53" s="1"/>
  <c r="B12" i="53"/>
  <c r="C12" i="53" s="1"/>
  <c r="D12" i="53" s="1"/>
  <c r="E12" i="53" s="1"/>
  <c r="F12" i="53" s="1"/>
  <c r="G12" i="53" s="1"/>
  <c r="H12" i="53" s="1"/>
  <c r="I12" i="53" s="1"/>
  <c r="J12" i="53" s="1"/>
  <c r="K12" i="53" s="1"/>
  <c r="L12" i="53" s="1"/>
  <c r="M12" i="53" s="1"/>
  <c r="B4" i="53"/>
  <c r="C4" i="53"/>
  <c r="D4" i="53"/>
  <c r="E4" i="53"/>
  <c r="F4" i="53"/>
  <c r="G4" i="53"/>
  <c r="H4" i="53"/>
  <c r="I4" i="53"/>
  <c r="J4" i="53"/>
  <c r="K4" i="53"/>
  <c r="L4" i="53"/>
  <c r="M4" i="53"/>
  <c r="B5" i="53"/>
  <c r="C5" i="53"/>
  <c r="D5" i="53"/>
  <c r="E5" i="53"/>
  <c r="F5" i="53"/>
  <c r="G5" i="53"/>
  <c r="H5" i="53"/>
  <c r="I5" i="53"/>
  <c r="J5" i="53"/>
  <c r="K5" i="53"/>
  <c r="L5" i="53"/>
  <c r="M5" i="53"/>
  <c r="I2" i="53"/>
  <c r="J2" i="53"/>
  <c r="K2" i="53"/>
  <c r="L2" i="53"/>
  <c r="M2" i="53"/>
  <c r="I3" i="53"/>
  <c r="J3" i="53"/>
  <c r="K3" i="53"/>
  <c r="L3" i="53"/>
  <c r="M3" i="53"/>
  <c r="H2" i="53"/>
  <c r="H3" i="53"/>
  <c r="C2" i="53"/>
  <c r="D2" i="53"/>
  <c r="E2" i="53"/>
  <c r="F2" i="53"/>
  <c r="G2" i="53"/>
  <c r="C3" i="53"/>
  <c r="D3" i="53"/>
  <c r="E3" i="53"/>
  <c r="F3" i="53"/>
  <c r="G3" i="53"/>
  <c r="B3" i="53"/>
  <c r="B6" i="53" s="1"/>
  <c r="BJ98" i="63" l="1"/>
  <c r="BJ87" i="63"/>
  <c r="BJ88" i="63"/>
  <c r="BJ96" i="63"/>
  <c r="BJ93" i="63"/>
  <c r="BJ102" i="63"/>
  <c r="BJ97" i="63"/>
  <c r="BK84" i="63"/>
  <c r="BK88" i="63" s="1"/>
  <c r="BJ100" i="63"/>
  <c r="BW70" i="63"/>
  <c r="BW76" i="63"/>
  <c r="BW78" i="63"/>
  <c r="BW74" i="63"/>
  <c r="BW73" i="63"/>
  <c r="BW71" i="63"/>
  <c r="BW68" i="63"/>
  <c r="BW72" i="63"/>
  <c r="BW67" i="63"/>
  <c r="BW64" i="63"/>
  <c r="BW63" i="63"/>
  <c r="BX61" i="63"/>
  <c r="BX69" i="63" s="1"/>
  <c r="D6" i="53"/>
  <c r="C6" i="53"/>
  <c r="C17" i="53" s="1"/>
  <c r="H6" i="53"/>
  <c r="H17" i="53" s="1"/>
  <c r="J6" i="53"/>
  <c r="J17" i="53" s="1"/>
  <c r="K6" i="53"/>
  <c r="K17" i="53" s="1"/>
  <c r="B17" i="53"/>
  <c r="M6" i="53"/>
  <c r="M17" i="53" s="1"/>
  <c r="L6" i="53"/>
  <c r="L17" i="53" s="1"/>
  <c r="I6" i="53"/>
  <c r="I17" i="53" s="1"/>
  <c r="E6" i="53"/>
  <c r="F6" i="53"/>
  <c r="G6" i="53"/>
  <c r="C15" i="53"/>
  <c r="BK102" i="63" l="1"/>
  <c r="BL84" i="63"/>
  <c r="BL87" i="63" s="1"/>
  <c r="BK87" i="63"/>
  <c r="BK96" i="63"/>
  <c r="BK93" i="63"/>
  <c r="BK100" i="63"/>
  <c r="BK97" i="63"/>
  <c r="BK98" i="63"/>
  <c r="BK95" i="63"/>
  <c r="BL97" i="63"/>
  <c r="BL93" i="63"/>
  <c r="BX70" i="63"/>
  <c r="BX76" i="63"/>
  <c r="BX71" i="63"/>
  <c r="BX73" i="63"/>
  <c r="BX68" i="63"/>
  <c r="BX67" i="63"/>
  <c r="BX78" i="63"/>
  <c r="BX74" i="63"/>
  <c r="BX72" i="63"/>
  <c r="BX64" i="63"/>
  <c r="BX63" i="63"/>
  <c r="BY61" i="63"/>
  <c r="BY69" i="63" s="1"/>
  <c r="G17" i="53"/>
  <c r="F17" i="53"/>
  <c r="D17" i="53"/>
  <c r="E17" i="53"/>
  <c r="D15" i="53"/>
  <c r="BL100" i="63" l="1"/>
  <c r="BM84" i="63"/>
  <c r="BM87" i="63" s="1"/>
  <c r="BL102" i="63"/>
  <c r="BL96" i="63"/>
  <c r="BL98" i="63"/>
  <c r="BL95" i="63"/>
  <c r="BL88" i="63"/>
  <c r="BM97" i="63"/>
  <c r="BM93" i="63"/>
  <c r="BY76" i="63"/>
  <c r="BY73" i="63"/>
  <c r="BY74" i="63"/>
  <c r="BY68" i="63"/>
  <c r="BY67" i="63"/>
  <c r="BY71" i="63"/>
  <c r="BY72" i="63"/>
  <c r="BY78" i="63"/>
  <c r="BY70" i="63"/>
  <c r="BY63" i="63"/>
  <c r="BZ61" i="63"/>
  <c r="BZ69" i="63" s="1"/>
  <c r="BY64" i="63"/>
  <c r="E15" i="53"/>
  <c r="F15" i="53" s="1"/>
  <c r="G15" i="53" s="1"/>
  <c r="H15" i="53" s="1"/>
  <c r="I15" i="53" s="1"/>
  <c r="J15" i="53" s="1"/>
  <c r="K15" i="53" s="1"/>
  <c r="L15" i="53" s="1"/>
  <c r="M15" i="53" s="1"/>
  <c r="BM88" i="63" l="1"/>
  <c r="BM96" i="63"/>
  <c r="BM100" i="63"/>
  <c r="BM102" i="63"/>
  <c r="BN84" i="63"/>
  <c r="BN102" i="63" s="1"/>
  <c r="BM98" i="63"/>
  <c r="BM95" i="63"/>
  <c r="BZ76" i="63"/>
  <c r="BZ71" i="63"/>
  <c r="BZ73" i="63"/>
  <c r="BZ68" i="63"/>
  <c r="BZ72" i="63"/>
  <c r="BZ74" i="63"/>
  <c r="BZ70" i="63"/>
  <c r="BZ78" i="63"/>
  <c r="BZ67" i="63"/>
  <c r="BZ64" i="63"/>
  <c r="BZ63" i="63"/>
  <c r="CA61" i="63"/>
  <c r="CA69" i="63" s="1"/>
  <c r="BN88" i="63"/>
  <c r="C17" i="47"/>
  <c r="D17" i="47"/>
  <c r="E17" i="47"/>
  <c r="B17" i="47"/>
  <c r="B2" i="48"/>
  <c r="C2" i="48"/>
  <c r="H119" i="9"/>
  <c r="H118" i="9"/>
  <c r="H117" i="9"/>
  <c r="H116" i="9"/>
  <c r="H130" i="9"/>
  <c r="H129" i="9"/>
  <c r="H128" i="9"/>
  <c r="H127" i="9"/>
  <c r="H126" i="9"/>
  <c r="F6" i="49"/>
  <c r="G6" i="49" s="1"/>
  <c r="H6" i="49" s="1"/>
  <c r="I6" i="49" s="1"/>
  <c r="J6" i="49" s="1"/>
  <c r="K6" i="49" s="1"/>
  <c r="F5" i="49"/>
  <c r="G5" i="49" s="1"/>
  <c r="H5" i="49" s="1"/>
  <c r="I5" i="49" s="1"/>
  <c r="J5" i="49" s="1"/>
  <c r="K5" i="49" s="1"/>
  <c r="F4" i="49"/>
  <c r="G4" i="49" s="1"/>
  <c r="H4" i="49" s="1"/>
  <c r="I4" i="49" s="1"/>
  <c r="J4" i="49" s="1"/>
  <c r="F3" i="49"/>
  <c r="G3" i="49" s="1"/>
  <c r="H3" i="49" s="1"/>
  <c r="I3" i="49" s="1"/>
  <c r="J3" i="49" s="1"/>
  <c r="F2" i="49"/>
  <c r="G2" i="49" s="1"/>
  <c r="H2" i="49" s="1"/>
  <c r="I2" i="49" s="1"/>
  <c r="F31" i="49"/>
  <c r="G31" i="49" s="1"/>
  <c r="H31" i="49" s="1"/>
  <c r="I31" i="49" s="1"/>
  <c r="F30" i="49"/>
  <c r="G30" i="49" s="1"/>
  <c r="H30" i="49" s="1"/>
  <c r="I30" i="49" s="1"/>
  <c r="F29" i="49"/>
  <c r="G29" i="49" s="1"/>
  <c r="H29" i="49" s="1"/>
  <c r="F28" i="49"/>
  <c r="G28" i="49" s="1"/>
  <c r="H28" i="49" s="1"/>
  <c r="F27" i="49"/>
  <c r="G27" i="49" s="1"/>
  <c r="F26" i="49"/>
  <c r="G26" i="49" s="1"/>
  <c r="H26" i="49" s="1"/>
  <c r="F25" i="49"/>
  <c r="G25" i="49" s="1"/>
  <c r="H25" i="49" s="1"/>
  <c r="F24" i="49"/>
  <c r="G24" i="49" s="1"/>
  <c r="H24" i="49" s="1"/>
  <c r="F23" i="49"/>
  <c r="G23" i="49" s="1"/>
  <c r="F22" i="49"/>
  <c r="G22" i="49" s="1"/>
  <c r="H22" i="49" s="1"/>
  <c r="F21" i="49"/>
  <c r="G21" i="49" s="1"/>
  <c r="F20" i="49"/>
  <c r="G20" i="49" s="1"/>
  <c r="F19" i="49"/>
  <c r="G19" i="49" s="1"/>
  <c r="F18" i="49"/>
  <c r="G18" i="49" s="1"/>
  <c r="F17" i="49"/>
  <c r="G17" i="49" s="1"/>
  <c r="F16" i="49"/>
  <c r="G16" i="49" s="1"/>
  <c r="H16" i="49" s="1"/>
  <c r="F15" i="49"/>
  <c r="G15" i="49" s="1"/>
  <c r="H15" i="49" s="1"/>
  <c r="F14" i="49"/>
  <c r="G14" i="49" s="1"/>
  <c r="H14" i="49" s="1"/>
  <c r="F13" i="49"/>
  <c r="G13" i="49" s="1"/>
  <c r="F12" i="49"/>
  <c r="G12" i="49" s="1"/>
  <c r="H12" i="49" s="1"/>
  <c r="F11" i="49"/>
  <c r="G11" i="49" s="1"/>
  <c r="H11" i="49" s="1"/>
  <c r="I11" i="49" s="1"/>
  <c r="J11" i="49" s="1"/>
  <c r="K11" i="49" s="1"/>
  <c r="F9" i="49"/>
  <c r="G9" i="49" s="1"/>
  <c r="H9" i="49" s="1"/>
  <c r="I9" i="49" s="1"/>
  <c r="J9" i="49" s="1"/>
  <c r="F8" i="49"/>
  <c r="F7" i="49"/>
  <c r="F10" i="49"/>
  <c r="G10" i="49" s="1"/>
  <c r="H10" i="49" s="1"/>
  <c r="I10" i="49" s="1"/>
  <c r="J10" i="49" s="1"/>
  <c r="K10" i="49" s="1"/>
  <c r="BN87" i="63" l="1"/>
  <c r="BN93" i="63"/>
  <c r="BN97" i="63"/>
  <c r="BO84" i="63"/>
  <c r="BO87" i="63" s="1"/>
  <c r="BN98" i="63"/>
  <c r="BN95" i="63"/>
  <c r="BN100" i="63"/>
  <c r="BN96" i="63"/>
  <c r="C3" i="48"/>
  <c r="C4" i="48" s="1"/>
  <c r="G7" i="49"/>
  <c r="H7" i="49" s="1"/>
  <c r="I7" i="49" s="1"/>
  <c r="B5" i="69" a="1"/>
  <c r="B5" i="69" s="1"/>
  <c r="G8" i="49"/>
  <c r="H8" i="49" s="1"/>
  <c r="I8" i="49" s="1"/>
  <c r="J8" i="49" s="1"/>
  <c r="B6" i="69" a="1"/>
  <c r="B6" i="69" s="1"/>
  <c r="BO97" i="63"/>
  <c r="BO93" i="63"/>
  <c r="CA76" i="63"/>
  <c r="CA74" i="63"/>
  <c r="CA73" i="63"/>
  <c r="CA68" i="63"/>
  <c r="CA71" i="63"/>
  <c r="CA70" i="63"/>
  <c r="CA72" i="63"/>
  <c r="CA67" i="63"/>
  <c r="CA78" i="63"/>
  <c r="CA63" i="63"/>
  <c r="CB61" i="63"/>
  <c r="CB69" i="63" s="1"/>
  <c r="CA64" i="63"/>
  <c r="BO88" i="63"/>
  <c r="BO96" i="63"/>
  <c r="BO102" i="63"/>
  <c r="BP84" i="63"/>
  <c r="BO98" i="63"/>
  <c r="BO95" i="63"/>
  <c r="BO100" i="63"/>
  <c r="B3" i="48"/>
  <c r="B4" i="48" s="1"/>
  <c r="D76" i="63" l="1"/>
  <c r="D100" i="63" s="1"/>
  <c r="BP97" i="63"/>
  <c r="BP93" i="63"/>
  <c r="E76" i="63"/>
  <c r="E100" i="63" s="1"/>
  <c r="F76" i="63"/>
  <c r="F100" i="63" s="1"/>
  <c r="G76" i="63"/>
  <c r="G100" i="63" s="1"/>
  <c r="H76" i="63"/>
  <c r="H100" i="63" s="1"/>
  <c r="I76" i="63"/>
  <c r="I100" i="63" s="1"/>
  <c r="J76" i="63"/>
  <c r="J100" i="63" s="1"/>
  <c r="K76" i="63"/>
  <c r="K100" i="63" s="1"/>
  <c r="L76" i="63"/>
  <c r="L100" i="63" s="1"/>
  <c r="M76" i="63"/>
  <c r="M100" i="63" s="1"/>
  <c r="N76" i="63"/>
  <c r="N100" i="63" s="1"/>
  <c r="O76" i="63"/>
  <c r="O100" i="63" s="1"/>
  <c r="P76" i="63"/>
  <c r="P100" i="63" s="1"/>
  <c r="Q76" i="63"/>
  <c r="Q100" i="63" s="1"/>
  <c r="R76" i="63"/>
  <c r="R100" i="63" s="1"/>
  <c r="S76" i="63"/>
  <c r="S100" i="63" s="1"/>
  <c r="T76" i="63"/>
  <c r="T100" i="63" s="1"/>
  <c r="U76" i="63"/>
  <c r="U100" i="63" s="1"/>
  <c r="V76" i="63"/>
  <c r="V100" i="63" s="1"/>
  <c r="W76" i="63"/>
  <c r="W100" i="63" s="1"/>
  <c r="X76" i="63"/>
  <c r="X100" i="63" s="1"/>
  <c r="Y76" i="63"/>
  <c r="Y100" i="63" s="1"/>
  <c r="Z76" i="63"/>
  <c r="Z100" i="63" s="1"/>
  <c r="AA76" i="63"/>
  <c r="AA100" i="63" s="1"/>
  <c r="AB76" i="63"/>
  <c r="AB100" i="63" s="1"/>
  <c r="AC76" i="63"/>
  <c r="AC100" i="63" s="1"/>
  <c r="AD76" i="63"/>
  <c r="AD100" i="63" s="1"/>
  <c r="AE76" i="63"/>
  <c r="AE100" i="63" s="1"/>
  <c r="AF76" i="63"/>
  <c r="AF100" i="63" s="1"/>
  <c r="AG76" i="63"/>
  <c r="AG100" i="63" s="1"/>
  <c r="AH76" i="63"/>
  <c r="AH100" i="63" s="1"/>
  <c r="AI76" i="63"/>
  <c r="AI100" i="63" s="1"/>
  <c r="AJ76" i="63"/>
  <c r="AJ100" i="63" s="1"/>
  <c r="AK76" i="63"/>
  <c r="AK100" i="63" s="1"/>
  <c r="AL76" i="63"/>
  <c r="AL100" i="63" s="1"/>
  <c r="AM76" i="63"/>
  <c r="AM100" i="63" s="1"/>
  <c r="AN76" i="63"/>
  <c r="AN100" i="63" s="1"/>
  <c r="AO76" i="63"/>
  <c r="AO100" i="63" s="1"/>
  <c r="AP76" i="63"/>
  <c r="AP100" i="63" s="1"/>
  <c r="AQ76" i="63"/>
  <c r="AQ100" i="63" s="1"/>
  <c r="AR76" i="63"/>
  <c r="AR100" i="63" s="1"/>
  <c r="AS76" i="63"/>
  <c r="AS100" i="63" s="1"/>
  <c r="AT76" i="63"/>
  <c r="AT100" i="63" s="1"/>
  <c r="AU76" i="63"/>
  <c r="AU100" i="63" s="1"/>
  <c r="AV76" i="63"/>
  <c r="AV100" i="63" s="1"/>
  <c r="AW76" i="63"/>
  <c r="AW100" i="63" s="1"/>
  <c r="AX76" i="63"/>
  <c r="AX100" i="63" s="1"/>
  <c r="AY76" i="63"/>
  <c r="AY100" i="63" s="1"/>
  <c r="AZ76" i="63"/>
  <c r="AZ100" i="63" s="1"/>
  <c r="BA76" i="63"/>
  <c r="BA100" i="63" s="1"/>
  <c r="BB76" i="63"/>
  <c r="BB100" i="63" s="1"/>
  <c r="CB73" i="63"/>
  <c r="CB70" i="63"/>
  <c r="CB76" i="63"/>
  <c r="CB68" i="63"/>
  <c r="CB71" i="63"/>
  <c r="CB72" i="63"/>
  <c r="CB78" i="63"/>
  <c r="CB67" i="63"/>
  <c r="CB74" i="63"/>
  <c r="B100" i="63"/>
  <c r="CC61" i="63"/>
  <c r="CC69" i="63" s="1"/>
  <c r="CB63" i="63"/>
  <c r="CB64" i="63"/>
  <c r="BP87" i="63"/>
  <c r="BP88" i="63"/>
  <c r="BP98" i="63"/>
  <c r="BP96" i="63"/>
  <c r="BP100" i="63"/>
  <c r="BQ84" i="63"/>
  <c r="BP102" i="63"/>
  <c r="BP95" i="63"/>
  <c r="BC100" i="63"/>
  <c r="BD100" i="63"/>
  <c r="BE100" i="63"/>
  <c r="C100" i="63"/>
  <c r="D3" i="40"/>
  <c r="D4" i="40"/>
  <c r="D5" i="40"/>
  <c r="D6" i="40"/>
  <c r="D7" i="40"/>
  <c r="D8" i="40"/>
  <c r="D9" i="40"/>
  <c r="D10" i="40"/>
  <c r="D2" i="40"/>
  <c r="B3" i="40"/>
  <c r="B4" i="40"/>
  <c r="B5" i="40"/>
  <c r="B6" i="40"/>
  <c r="B7" i="40"/>
  <c r="B8" i="40"/>
  <c r="B9" i="40"/>
  <c r="B10" i="40"/>
  <c r="B2" i="40"/>
  <c r="F3" i="40" l="1"/>
  <c r="F10" i="40"/>
  <c r="F2" i="40"/>
  <c r="F6" i="40"/>
  <c r="F5" i="40"/>
  <c r="F9" i="40"/>
  <c r="F8" i="40"/>
  <c r="F7" i="40"/>
  <c r="F4" i="40"/>
  <c r="BQ97" i="63"/>
  <c r="BQ93" i="63"/>
  <c r="CC76" i="63"/>
  <c r="CC68" i="63"/>
  <c r="CC72" i="63"/>
  <c r="CC74" i="63"/>
  <c r="CC78" i="63"/>
  <c r="CC71" i="63"/>
  <c r="CC73" i="63"/>
  <c r="CC67" i="63"/>
  <c r="CC70" i="63"/>
  <c r="CC63" i="63"/>
  <c r="CC64" i="63"/>
  <c r="CD61" i="63"/>
  <c r="CD69" i="63" s="1"/>
  <c r="BQ88" i="63"/>
  <c r="BQ87" i="63"/>
  <c r="BR84" i="63"/>
  <c r="BQ102" i="63"/>
  <c r="BQ95" i="63"/>
  <c r="BQ100" i="63"/>
  <c r="BQ98" i="63"/>
  <c r="BQ96" i="63"/>
  <c r="D78" i="63" l="1"/>
  <c r="D102" i="63" s="1"/>
  <c r="BR97" i="63"/>
  <c r="BR93" i="63"/>
  <c r="CD68" i="63"/>
  <c r="CD70" i="63"/>
  <c r="CD72" i="63"/>
  <c r="CD74" i="63"/>
  <c r="CD78" i="63"/>
  <c r="CD67" i="63"/>
  <c r="CD73" i="63"/>
  <c r="CD76" i="63"/>
  <c r="CD71" i="63"/>
  <c r="E78" i="63"/>
  <c r="E102" i="63" s="1"/>
  <c r="F78" i="63"/>
  <c r="F102" i="63" s="1"/>
  <c r="G78" i="63"/>
  <c r="G102" i="63" s="1"/>
  <c r="H78" i="63"/>
  <c r="H102" i="63" s="1"/>
  <c r="I78" i="63"/>
  <c r="I102" i="63" s="1"/>
  <c r="J78" i="63"/>
  <c r="J102" i="63" s="1"/>
  <c r="K78" i="63"/>
  <c r="K102" i="63" s="1"/>
  <c r="L78" i="63"/>
  <c r="L102" i="63" s="1"/>
  <c r="M78" i="63"/>
  <c r="M102" i="63" s="1"/>
  <c r="N78" i="63"/>
  <c r="N102" i="63" s="1"/>
  <c r="O78" i="63"/>
  <c r="O102" i="63" s="1"/>
  <c r="P78" i="63"/>
  <c r="P102" i="63" s="1"/>
  <c r="Q78" i="63"/>
  <c r="Q102" i="63" s="1"/>
  <c r="R78" i="63"/>
  <c r="R102" i="63" s="1"/>
  <c r="S78" i="63"/>
  <c r="S102" i="63" s="1"/>
  <c r="T78" i="63"/>
  <c r="T102" i="63" s="1"/>
  <c r="U78" i="63"/>
  <c r="U102" i="63" s="1"/>
  <c r="V78" i="63"/>
  <c r="V102" i="63" s="1"/>
  <c r="W78" i="63"/>
  <c r="W102" i="63" s="1"/>
  <c r="X78" i="63"/>
  <c r="X102" i="63" s="1"/>
  <c r="Y78" i="63"/>
  <c r="Y102" i="63" s="1"/>
  <c r="Z78" i="63"/>
  <c r="Z102" i="63" s="1"/>
  <c r="AA78" i="63"/>
  <c r="AA102" i="63" s="1"/>
  <c r="AB78" i="63"/>
  <c r="AB102" i="63" s="1"/>
  <c r="AC78" i="63"/>
  <c r="AC102" i="63" s="1"/>
  <c r="AD78" i="63"/>
  <c r="AD102" i="63" s="1"/>
  <c r="AE78" i="63"/>
  <c r="AE102" i="63" s="1"/>
  <c r="AF78" i="63"/>
  <c r="AF102" i="63" s="1"/>
  <c r="AG78" i="63"/>
  <c r="AG102" i="63" s="1"/>
  <c r="AH78" i="63"/>
  <c r="AH102" i="63" s="1"/>
  <c r="AI78" i="63"/>
  <c r="AI102" i="63" s="1"/>
  <c r="AJ78" i="63"/>
  <c r="AJ102" i="63" s="1"/>
  <c r="AK78" i="63"/>
  <c r="AK102" i="63" s="1"/>
  <c r="AL78" i="63"/>
  <c r="AL102" i="63" s="1"/>
  <c r="AM78" i="63"/>
  <c r="AM102" i="63" s="1"/>
  <c r="AN78" i="63"/>
  <c r="AN102" i="63" s="1"/>
  <c r="AO78" i="63"/>
  <c r="AO102" i="63" s="1"/>
  <c r="AP78" i="63"/>
  <c r="AP102" i="63" s="1"/>
  <c r="AQ78" i="63"/>
  <c r="AQ102" i="63" s="1"/>
  <c r="AR78" i="63"/>
  <c r="AR102" i="63" s="1"/>
  <c r="AS78" i="63"/>
  <c r="AS102" i="63" s="1"/>
  <c r="AT78" i="63"/>
  <c r="AT102" i="63" s="1"/>
  <c r="AU78" i="63"/>
  <c r="AU102" i="63" s="1"/>
  <c r="AV78" i="63"/>
  <c r="AV102" i="63" s="1"/>
  <c r="AW78" i="63"/>
  <c r="AW102" i="63" s="1"/>
  <c r="AX78" i="63"/>
  <c r="AX102" i="63" s="1"/>
  <c r="AY78" i="63"/>
  <c r="AY102" i="63" s="1"/>
  <c r="AZ78" i="63"/>
  <c r="AZ102" i="63" s="1"/>
  <c r="BA78" i="63"/>
  <c r="BA102" i="63" s="1"/>
  <c r="BB78" i="63"/>
  <c r="BB102" i="63" s="1"/>
  <c r="B102" i="63"/>
  <c r="CD63" i="63"/>
  <c r="CD64" i="63"/>
  <c r="CE61" i="63"/>
  <c r="CE69" i="63" s="1"/>
  <c r="BR87" i="63"/>
  <c r="BR88" i="63"/>
  <c r="BR96" i="63"/>
  <c r="BR95" i="63"/>
  <c r="BR98" i="63"/>
  <c r="BR102" i="63"/>
  <c r="BR100" i="63"/>
  <c r="BS84" i="63"/>
  <c r="E12" i="63"/>
  <c r="M12" i="63"/>
  <c r="L12" i="63"/>
  <c r="K12" i="63"/>
  <c r="J12" i="63"/>
  <c r="I12" i="63"/>
  <c r="F12" i="63"/>
  <c r="B12" i="63"/>
  <c r="G12" i="63"/>
  <c r="D12" i="63"/>
  <c r="C12" i="63"/>
  <c r="H12" i="63"/>
  <c r="F18" i="37"/>
  <c r="F19" i="37"/>
  <c r="F20" i="37"/>
  <c r="F21" i="37"/>
  <c r="F22" i="37"/>
  <c r="F17" i="37"/>
  <c r="BS97" i="63" l="1"/>
  <c r="BS93" i="63"/>
  <c r="CE72" i="63"/>
  <c r="CE68" i="63"/>
  <c r="CE74" i="63"/>
  <c r="CE78" i="63"/>
  <c r="CE67" i="63"/>
  <c r="CE70" i="63"/>
  <c r="CE76" i="63"/>
  <c r="CE73" i="63"/>
  <c r="CE71" i="63"/>
  <c r="B23" i="63"/>
  <c r="CE63" i="63"/>
  <c r="CE64" i="63"/>
  <c r="CF61" i="63"/>
  <c r="CF69" i="63" s="1"/>
  <c r="BS88" i="63"/>
  <c r="BS87" i="63"/>
  <c r="BS95" i="63"/>
  <c r="BS96" i="63"/>
  <c r="BT84" i="63"/>
  <c r="BS100" i="63"/>
  <c r="BS102" i="63"/>
  <c r="BS98" i="63"/>
  <c r="C23" i="63"/>
  <c r="F23" i="63"/>
  <c r="G23" i="63"/>
  <c r="D23" i="63"/>
  <c r="E23" i="63"/>
  <c r="B45" i="63" l="1"/>
  <c r="C45" i="63" s="1"/>
  <c r="BT97" i="63"/>
  <c r="BT93" i="63"/>
  <c r="CF74" i="63"/>
  <c r="CF72" i="63"/>
  <c r="CF78" i="63"/>
  <c r="CF67" i="63"/>
  <c r="CF73" i="63"/>
  <c r="CF71" i="63"/>
  <c r="CF70" i="63"/>
  <c r="CF68" i="63"/>
  <c r="CF76" i="63"/>
  <c r="CF64" i="63"/>
  <c r="CG61" i="63"/>
  <c r="CG69" i="63" s="1"/>
  <c r="CF63" i="63"/>
  <c r="BT87" i="63"/>
  <c r="BT88" i="63"/>
  <c r="BT95" i="63"/>
  <c r="BT96" i="63"/>
  <c r="BT98" i="63"/>
  <c r="BT102" i="63"/>
  <c r="BT100" i="63"/>
  <c r="BU84" i="63"/>
  <c r="F23" i="37"/>
  <c r="F24" i="37"/>
  <c r="F25" i="37"/>
  <c r="BU97" i="63" l="1"/>
  <c r="BU93" i="63"/>
  <c r="B57" i="63"/>
  <c r="C57" i="63" s="1"/>
  <c r="CG70" i="63"/>
  <c r="CG72" i="63"/>
  <c r="CG68" i="63"/>
  <c r="CG78" i="63"/>
  <c r="CG67" i="63"/>
  <c r="CG74" i="63"/>
  <c r="CG73" i="63"/>
  <c r="CG71" i="63"/>
  <c r="CG76" i="63"/>
  <c r="CG64" i="63"/>
  <c r="CH61" i="63"/>
  <c r="CH69" i="63" s="1"/>
  <c r="CG63" i="63"/>
  <c r="BU88" i="63"/>
  <c r="BU87" i="63"/>
  <c r="BV84" i="63"/>
  <c r="BU98" i="63"/>
  <c r="BU95" i="63"/>
  <c r="BU100" i="63"/>
  <c r="BU96" i="63"/>
  <c r="BU102" i="63"/>
  <c r="BF57" i="63"/>
  <c r="BI57" i="63"/>
  <c r="BK57" i="63"/>
  <c r="BG57" i="63"/>
  <c r="BJ57" i="63"/>
  <c r="BH57" i="63"/>
  <c r="BL57" i="63"/>
  <c r="BM57" i="63"/>
  <c r="BN57" i="63"/>
  <c r="BO57" i="63"/>
  <c r="BP57" i="63"/>
  <c r="BQ57" i="63"/>
  <c r="BR57" i="63"/>
  <c r="BS57" i="63"/>
  <c r="BT57" i="63"/>
  <c r="BU57" i="63"/>
  <c r="BV57" i="63"/>
  <c r="BW57" i="63"/>
  <c r="BX57" i="63"/>
  <c r="BY57" i="63"/>
  <c r="BZ57" i="63"/>
  <c r="CA57" i="63"/>
  <c r="CB57" i="63"/>
  <c r="CC57" i="63"/>
  <c r="CD57" i="63"/>
  <c r="CE57" i="63"/>
  <c r="CF57" i="63"/>
  <c r="CG57" i="63"/>
  <c r="CH57" i="63"/>
  <c r="CI57" i="63"/>
  <c r="CJ57" i="63"/>
  <c r="CK57" i="63"/>
  <c r="CL57" i="63"/>
  <c r="CM57" i="63"/>
  <c r="CN57" i="63"/>
  <c r="CO57" i="63"/>
  <c r="CP57" i="63"/>
  <c r="CQ57" i="63"/>
  <c r="CR57" i="63"/>
  <c r="CS57" i="63"/>
  <c r="CT57" i="63"/>
  <c r="CU57" i="63"/>
  <c r="CV57" i="63"/>
  <c r="CW57" i="63"/>
  <c r="CX57" i="63"/>
  <c r="BD57" i="63"/>
  <c r="BB57" i="63"/>
  <c r="AX57" i="63"/>
  <c r="AU57" i="63"/>
  <c r="BC57" i="63"/>
  <c r="BA57" i="63"/>
  <c r="AV57" i="63"/>
  <c r="AY57" i="63"/>
  <c r="AW57" i="63"/>
  <c r="AZ57" i="63"/>
  <c r="BE57" i="63"/>
  <c r="F27" i="37"/>
  <c r="D2" i="83" s="1"/>
  <c r="F38" i="9"/>
  <c r="C85" i="24" s="1"/>
  <c r="C67" i="24"/>
  <c r="C66" i="24"/>
  <c r="C58" i="24"/>
  <c r="C65" i="24"/>
  <c r="C57" i="24"/>
  <c r="C64" i="24"/>
  <c r="C56" i="24"/>
  <c r="AJ3" i="28"/>
  <c r="AK3" i="28"/>
  <c r="AL3" i="28"/>
  <c r="AM3" i="28"/>
  <c r="AJ4" i="28"/>
  <c r="AK4" i="28"/>
  <c r="AL4" i="28"/>
  <c r="AM4" i="28"/>
  <c r="AB5" i="28"/>
  <c r="AC5" i="28"/>
  <c r="AD5" i="28"/>
  <c r="AE5" i="28"/>
  <c r="AF5" i="28"/>
  <c r="AG5" i="28"/>
  <c r="AH5" i="28"/>
  <c r="AI5" i="28"/>
  <c r="AJ5" i="28"/>
  <c r="AK5" i="28"/>
  <c r="AL5" i="28"/>
  <c r="AM5" i="28"/>
  <c r="AB6" i="28"/>
  <c r="AC6" i="28"/>
  <c r="AD6" i="28"/>
  <c r="AE6" i="28"/>
  <c r="AF6" i="28"/>
  <c r="AG6" i="28"/>
  <c r="AH6" i="28"/>
  <c r="AI6" i="28"/>
  <c r="AJ6" i="28"/>
  <c r="AK6" i="28"/>
  <c r="AL6" i="28"/>
  <c r="AM6" i="28"/>
  <c r="AB7" i="28"/>
  <c r="AC7" i="28"/>
  <c r="AD7" i="28"/>
  <c r="AE7" i="28"/>
  <c r="AF7" i="28"/>
  <c r="AG7" i="28"/>
  <c r="AH7" i="28"/>
  <c r="AI7" i="28"/>
  <c r="AJ7" i="28"/>
  <c r="AK7" i="28"/>
  <c r="AL7" i="28"/>
  <c r="AM7" i="28"/>
  <c r="AB8" i="28"/>
  <c r="AC8" i="28"/>
  <c r="AD8" i="28"/>
  <c r="AE8" i="28"/>
  <c r="AF8" i="28"/>
  <c r="AG8" i="28"/>
  <c r="AH8" i="28"/>
  <c r="AI8" i="28"/>
  <c r="AJ8" i="28"/>
  <c r="AK8" i="28"/>
  <c r="AL8" i="28"/>
  <c r="AM8" i="28"/>
  <c r="AB9" i="28"/>
  <c r="AC9" i="28"/>
  <c r="AD9" i="28"/>
  <c r="AE9" i="28"/>
  <c r="AF9" i="28"/>
  <c r="AG9" i="28"/>
  <c r="AH9" i="28"/>
  <c r="AI9" i="28"/>
  <c r="AJ9" i="28"/>
  <c r="AK9" i="28"/>
  <c r="AL9" i="28"/>
  <c r="AM9" i="28"/>
  <c r="AB10" i="28"/>
  <c r="AC10" i="28"/>
  <c r="AD10" i="28"/>
  <c r="AE10" i="28"/>
  <c r="AF10" i="28"/>
  <c r="AG10" i="28"/>
  <c r="AH10" i="28"/>
  <c r="AI10" i="28"/>
  <c r="AJ10" i="28"/>
  <c r="AK10" i="28"/>
  <c r="AL10" i="28"/>
  <c r="AM10" i="28"/>
  <c r="AB11" i="28"/>
  <c r="AC11" i="28"/>
  <c r="AD11" i="28"/>
  <c r="AE11" i="28"/>
  <c r="AF11" i="28"/>
  <c r="AG11" i="28"/>
  <c r="AH11" i="28"/>
  <c r="AI11" i="28"/>
  <c r="AJ11" i="28"/>
  <c r="AK11" i="28"/>
  <c r="AL11" i="28"/>
  <c r="AM11" i="28"/>
  <c r="AB12" i="28"/>
  <c r="AC12" i="28"/>
  <c r="AD12" i="28"/>
  <c r="AE12" i="28"/>
  <c r="AF12" i="28"/>
  <c r="AG12" i="28"/>
  <c r="AH12" i="28"/>
  <c r="AI12" i="28"/>
  <c r="AJ12" i="28"/>
  <c r="AK12" i="28"/>
  <c r="AL12" i="28"/>
  <c r="AM12" i="28"/>
  <c r="AB13" i="28"/>
  <c r="AC13" i="28"/>
  <c r="AD13" i="28"/>
  <c r="AE13" i="28"/>
  <c r="AF13" i="28"/>
  <c r="AG13" i="28"/>
  <c r="AH13" i="28"/>
  <c r="AI13" i="28"/>
  <c r="AJ13" i="28"/>
  <c r="AK13" i="28"/>
  <c r="AL13" i="28"/>
  <c r="AM13" i="28"/>
  <c r="AB14" i="28"/>
  <c r="AC14" i="28"/>
  <c r="AD14" i="28"/>
  <c r="AE14" i="28"/>
  <c r="AF14" i="28"/>
  <c r="AG14" i="28"/>
  <c r="AH14" i="28"/>
  <c r="AI14" i="28"/>
  <c r="AJ14" i="28"/>
  <c r="AK14" i="28"/>
  <c r="AL14" i="28"/>
  <c r="AM14" i="28"/>
  <c r="AB15" i="28"/>
  <c r="AC15" i="28"/>
  <c r="AD15" i="28"/>
  <c r="AE15" i="28"/>
  <c r="AF15" i="28"/>
  <c r="AG15" i="28"/>
  <c r="AH15" i="28"/>
  <c r="AI15" i="28"/>
  <c r="AJ15" i="28"/>
  <c r="AK15" i="28"/>
  <c r="AL15" i="28"/>
  <c r="AM15" i="28"/>
  <c r="AB16" i="28"/>
  <c r="AC16" i="28"/>
  <c r="AD16" i="28"/>
  <c r="AE16" i="28"/>
  <c r="AF16" i="28"/>
  <c r="AG16" i="28"/>
  <c r="AH16" i="28"/>
  <c r="AI16" i="28"/>
  <c r="AJ16" i="28"/>
  <c r="AK16" i="28"/>
  <c r="AL16" i="28"/>
  <c r="AM16" i="28"/>
  <c r="AB17" i="28"/>
  <c r="AC17" i="28"/>
  <c r="AD17" i="28"/>
  <c r="AE17" i="28"/>
  <c r="AF17" i="28"/>
  <c r="AG17" i="28"/>
  <c r="AH17" i="28"/>
  <c r="AI17" i="28"/>
  <c r="AJ17" i="28"/>
  <c r="AK17" i="28"/>
  <c r="AL17" i="28"/>
  <c r="AM17" i="28"/>
  <c r="AB18" i="28"/>
  <c r="AC18" i="28"/>
  <c r="AD18" i="28"/>
  <c r="AE18" i="28"/>
  <c r="AF18" i="28"/>
  <c r="AG18" i="28"/>
  <c r="AH18" i="28"/>
  <c r="AI18" i="28"/>
  <c r="AJ18" i="28"/>
  <c r="AK18" i="28"/>
  <c r="AL18" i="28"/>
  <c r="AM18" i="28"/>
  <c r="AB19" i="28"/>
  <c r="AC19" i="28"/>
  <c r="AD19" i="28"/>
  <c r="AE19" i="28"/>
  <c r="AF19" i="28"/>
  <c r="AG19" i="28"/>
  <c r="AH19" i="28"/>
  <c r="AI19" i="28"/>
  <c r="AJ19" i="28"/>
  <c r="AK19" i="28"/>
  <c r="AL19" i="28"/>
  <c r="AM19" i="28"/>
  <c r="AB20" i="28"/>
  <c r="AC20" i="28"/>
  <c r="AD20" i="28"/>
  <c r="AE20" i="28"/>
  <c r="AF20" i="28"/>
  <c r="AG20" i="28"/>
  <c r="AH20" i="28"/>
  <c r="AI20" i="28"/>
  <c r="AJ20" i="28"/>
  <c r="AK20" i="28"/>
  <c r="AL20" i="28"/>
  <c r="AM20" i="28"/>
  <c r="AB21" i="28"/>
  <c r="AC21" i="28"/>
  <c r="AD21" i="28"/>
  <c r="AE21" i="28"/>
  <c r="AF21" i="28"/>
  <c r="AG21" i="28"/>
  <c r="AH21" i="28"/>
  <c r="AI21" i="28"/>
  <c r="AJ21" i="28"/>
  <c r="AK21" i="28"/>
  <c r="AL21" i="28"/>
  <c r="AM21" i="28"/>
  <c r="AB22" i="28"/>
  <c r="AC22" i="28"/>
  <c r="AD22" i="28"/>
  <c r="AE22" i="28"/>
  <c r="AF22" i="28"/>
  <c r="AG22" i="28"/>
  <c r="AH22" i="28"/>
  <c r="AI22" i="28"/>
  <c r="AJ22" i="28"/>
  <c r="AK22" i="28"/>
  <c r="AL22" i="28"/>
  <c r="AM22" i="28"/>
  <c r="AB23" i="28"/>
  <c r="AC23" i="28"/>
  <c r="AD23" i="28"/>
  <c r="AE23" i="28"/>
  <c r="AF23" i="28"/>
  <c r="AG23" i="28"/>
  <c r="AH23" i="28"/>
  <c r="AI23" i="28"/>
  <c r="AJ23" i="28"/>
  <c r="AK23" i="28"/>
  <c r="AL23" i="28"/>
  <c r="AM23" i="28"/>
  <c r="AB24" i="28"/>
  <c r="AC24" i="28"/>
  <c r="AD24" i="28"/>
  <c r="AE24" i="28"/>
  <c r="AF24" i="28"/>
  <c r="AG24" i="28"/>
  <c r="AH24" i="28"/>
  <c r="AI24" i="28"/>
  <c r="AJ24" i="28"/>
  <c r="AK24" i="28"/>
  <c r="AL24" i="28"/>
  <c r="AM24" i="28"/>
  <c r="AB25" i="28"/>
  <c r="AC25" i="28"/>
  <c r="AD25" i="28"/>
  <c r="AE25" i="28"/>
  <c r="AF25" i="28"/>
  <c r="AG25" i="28"/>
  <c r="AH25" i="28"/>
  <c r="AI25" i="28"/>
  <c r="AJ25" i="28"/>
  <c r="AK25" i="28"/>
  <c r="AL25" i="28"/>
  <c r="AM25" i="28"/>
  <c r="AB26" i="28"/>
  <c r="AC26" i="28"/>
  <c r="AD26" i="28"/>
  <c r="AE26" i="28"/>
  <c r="AF26" i="28"/>
  <c r="AG26" i="28"/>
  <c r="AH26" i="28"/>
  <c r="AI26" i="28"/>
  <c r="AJ26" i="28"/>
  <c r="AK26" i="28"/>
  <c r="AL26" i="28"/>
  <c r="AM26" i="28"/>
  <c r="AB27" i="28"/>
  <c r="AC27" i="28"/>
  <c r="AD27" i="28"/>
  <c r="AE27" i="28"/>
  <c r="AF27" i="28"/>
  <c r="AG27" i="28"/>
  <c r="AH27" i="28"/>
  <c r="AI27" i="28"/>
  <c r="AJ27" i="28"/>
  <c r="AK27" i="28"/>
  <c r="AL27" i="28"/>
  <c r="AM27" i="28"/>
  <c r="AB28" i="28"/>
  <c r="AC28" i="28"/>
  <c r="AD28" i="28"/>
  <c r="AE28" i="28"/>
  <c r="AF28" i="28"/>
  <c r="AG28" i="28"/>
  <c r="AH28" i="28"/>
  <c r="AI28" i="28"/>
  <c r="AJ28" i="28"/>
  <c r="AK28" i="28"/>
  <c r="AL28" i="28"/>
  <c r="AM28" i="28"/>
  <c r="AB29" i="28"/>
  <c r="AC29" i="28"/>
  <c r="AD29" i="28"/>
  <c r="AE29" i="28"/>
  <c r="AF29" i="28"/>
  <c r="AG29" i="28"/>
  <c r="AH29" i="28"/>
  <c r="AI29" i="28"/>
  <c r="AJ29" i="28"/>
  <c r="AK29" i="28"/>
  <c r="AL29" i="28"/>
  <c r="AM29" i="28"/>
  <c r="AB30" i="28"/>
  <c r="AC30" i="28"/>
  <c r="AD30" i="28"/>
  <c r="AE30" i="28"/>
  <c r="AF30" i="28"/>
  <c r="AG30" i="28"/>
  <c r="AH30" i="28"/>
  <c r="AI30" i="28"/>
  <c r="AJ30" i="28"/>
  <c r="AK30" i="28"/>
  <c r="AL30" i="28"/>
  <c r="AM30" i="28"/>
  <c r="AB31" i="28"/>
  <c r="AC31" i="28"/>
  <c r="AD31" i="28"/>
  <c r="AE31" i="28"/>
  <c r="AF31" i="28"/>
  <c r="AG31" i="28"/>
  <c r="AH31" i="28"/>
  <c r="AI31" i="28"/>
  <c r="AJ31" i="28"/>
  <c r="AK31" i="28"/>
  <c r="AL31" i="28"/>
  <c r="AM31" i="28"/>
  <c r="AB32" i="28"/>
  <c r="AC32" i="28"/>
  <c r="AD32" i="28"/>
  <c r="AE32" i="28"/>
  <c r="AF32" i="28"/>
  <c r="AG32" i="28"/>
  <c r="AH32" i="28"/>
  <c r="AI32" i="28"/>
  <c r="AJ32" i="28"/>
  <c r="AK32" i="28"/>
  <c r="AL32" i="28"/>
  <c r="AM32" i="28"/>
  <c r="AB33" i="28"/>
  <c r="AC33" i="28"/>
  <c r="AD33" i="28"/>
  <c r="AE33" i="28"/>
  <c r="AF33" i="28"/>
  <c r="AG33" i="28"/>
  <c r="AH33" i="28"/>
  <c r="AI33" i="28"/>
  <c r="AJ33" i="28"/>
  <c r="AK33" i="28"/>
  <c r="AL33" i="28"/>
  <c r="AM33" i="28"/>
  <c r="AB34" i="28"/>
  <c r="AC34" i="28"/>
  <c r="AD34" i="28"/>
  <c r="AE34" i="28"/>
  <c r="AF34" i="28"/>
  <c r="AG34" i="28"/>
  <c r="AH34" i="28"/>
  <c r="AI34" i="28"/>
  <c r="AJ34" i="28"/>
  <c r="AK34" i="28"/>
  <c r="AL34" i="28"/>
  <c r="AM34" i="28"/>
  <c r="AB35" i="28"/>
  <c r="AC35" i="28"/>
  <c r="AD35" i="28"/>
  <c r="AE35" i="28"/>
  <c r="AF35" i="28"/>
  <c r="AG35" i="28"/>
  <c r="AH35" i="28"/>
  <c r="AI35" i="28"/>
  <c r="AJ35" i="28"/>
  <c r="AK35" i="28"/>
  <c r="AL35" i="28"/>
  <c r="AM35" i="28"/>
  <c r="AB36" i="28"/>
  <c r="AC36" i="28"/>
  <c r="AD36" i="28"/>
  <c r="AE36" i="28"/>
  <c r="AF36" i="28"/>
  <c r="AG36" i="28"/>
  <c r="AH36" i="28"/>
  <c r="AI36" i="28"/>
  <c r="AJ36" i="28"/>
  <c r="AK36" i="28"/>
  <c r="AL36" i="28"/>
  <c r="AM36" i="28"/>
  <c r="AB37" i="28"/>
  <c r="AC37" i="28"/>
  <c r="AD37" i="28"/>
  <c r="AE37" i="28"/>
  <c r="AF37" i="28"/>
  <c r="AG37" i="28"/>
  <c r="AH37" i="28"/>
  <c r="AI37" i="28"/>
  <c r="AJ37" i="28"/>
  <c r="AK37" i="28"/>
  <c r="AL37" i="28"/>
  <c r="AM37" i="28"/>
  <c r="AB38" i="28"/>
  <c r="AC38" i="28"/>
  <c r="AD38" i="28"/>
  <c r="AE38" i="28"/>
  <c r="AF38" i="28"/>
  <c r="AG38" i="28"/>
  <c r="AH38" i="28"/>
  <c r="AI38" i="28"/>
  <c r="AJ38" i="28"/>
  <c r="AK38" i="28"/>
  <c r="AL38" i="28"/>
  <c r="AM38" i="28"/>
  <c r="AB39" i="28"/>
  <c r="AC39" i="28"/>
  <c r="AD39" i="28"/>
  <c r="AE39" i="28"/>
  <c r="AF39" i="28"/>
  <c r="AG39" i="28"/>
  <c r="AH39" i="28"/>
  <c r="AI39" i="28"/>
  <c r="AJ39" i="28"/>
  <c r="AK39" i="28"/>
  <c r="AL39" i="28"/>
  <c r="AM39" i="28"/>
  <c r="AB40" i="28"/>
  <c r="AC40" i="28"/>
  <c r="AD40" i="28"/>
  <c r="AE40" i="28"/>
  <c r="AF40" i="28"/>
  <c r="AG40" i="28"/>
  <c r="AH40" i="28"/>
  <c r="AI40" i="28"/>
  <c r="AJ40" i="28"/>
  <c r="AK40" i="28"/>
  <c r="AL40" i="28"/>
  <c r="AM40" i="28"/>
  <c r="AB41" i="28"/>
  <c r="AC41" i="28"/>
  <c r="AD41" i="28"/>
  <c r="AE41" i="28"/>
  <c r="AF41" i="28"/>
  <c r="AG41" i="28"/>
  <c r="AH41" i="28"/>
  <c r="AI41" i="28"/>
  <c r="AJ41" i="28"/>
  <c r="AK41" i="28"/>
  <c r="AL41" i="28"/>
  <c r="AM41" i="28"/>
  <c r="AB42" i="28"/>
  <c r="AC42" i="28"/>
  <c r="AD42" i="28"/>
  <c r="AE42" i="28"/>
  <c r="AF42" i="28"/>
  <c r="AG42" i="28"/>
  <c r="AH42" i="28"/>
  <c r="AI42" i="28"/>
  <c r="AJ42" i="28"/>
  <c r="AK42" i="28"/>
  <c r="AL42" i="28"/>
  <c r="AM42" i="28"/>
  <c r="AB43" i="28"/>
  <c r="AC43" i="28"/>
  <c r="AD43" i="28"/>
  <c r="AE43" i="28"/>
  <c r="AF43" i="28"/>
  <c r="AG43" i="28"/>
  <c r="AH43" i="28"/>
  <c r="AI43" i="28"/>
  <c r="AJ43" i="28"/>
  <c r="AK43" i="28"/>
  <c r="AL43" i="28"/>
  <c r="AM43" i="28"/>
  <c r="AB44" i="28"/>
  <c r="AC44" i="28"/>
  <c r="AD44" i="28"/>
  <c r="AE44" i="28"/>
  <c r="AF44" i="28"/>
  <c r="AG44" i="28"/>
  <c r="AH44" i="28"/>
  <c r="AI44" i="28"/>
  <c r="AJ44" i="28"/>
  <c r="AK44" i="28"/>
  <c r="AL44" i="28"/>
  <c r="AM44" i="28"/>
  <c r="AB45" i="28"/>
  <c r="AC45" i="28"/>
  <c r="AD45" i="28"/>
  <c r="AE45" i="28"/>
  <c r="AF45" i="28"/>
  <c r="AG45" i="28"/>
  <c r="AH45" i="28"/>
  <c r="AI45" i="28"/>
  <c r="AJ45" i="28"/>
  <c r="AK45" i="28"/>
  <c r="AL45" i="28"/>
  <c r="AM45" i="28"/>
  <c r="AB46" i="28"/>
  <c r="AC46" i="28"/>
  <c r="AD46" i="28"/>
  <c r="AE46" i="28"/>
  <c r="AF46" i="28"/>
  <c r="AG46" i="28"/>
  <c r="AH46" i="28"/>
  <c r="AI46" i="28"/>
  <c r="AJ46" i="28"/>
  <c r="AK46" i="28"/>
  <c r="AL46" i="28"/>
  <c r="AM46" i="28"/>
  <c r="AB47" i="28"/>
  <c r="AC47" i="28"/>
  <c r="AD47" i="28"/>
  <c r="AE47" i="28"/>
  <c r="AF47" i="28"/>
  <c r="AG47" i="28"/>
  <c r="AH47" i="28"/>
  <c r="AI47" i="28"/>
  <c r="AJ47" i="28"/>
  <c r="AK47" i="28"/>
  <c r="AL47" i="28"/>
  <c r="AM47" i="28"/>
  <c r="AB48" i="28"/>
  <c r="AC48" i="28"/>
  <c r="AD48" i="28"/>
  <c r="AE48" i="28"/>
  <c r="AF48" i="28"/>
  <c r="AG48" i="28"/>
  <c r="AH48" i="28"/>
  <c r="AI48" i="28"/>
  <c r="AJ48" i="28"/>
  <c r="AK48" i="28"/>
  <c r="AL48" i="28"/>
  <c r="AM48" i="28"/>
  <c r="AB49" i="28"/>
  <c r="AC49" i="28"/>
  <c r="AD49" i="28"/>
  <c r="AE49" i="28"/>
  <c r="AF49" i="28"/>
  <c r="AG49" i="28"/>
  <c r="AH49" i="28"/>
  <c r="AI49" i="28"/>
  <c r="AJ49" i="28"/>
  <c r="AK49" i="28"/>
  <c r="AL49" i="28"/>
  <c r="AM49" i="28"/>
  <c r="AB50" i="28"/>
  <c r="AC50" i="28"/>
  <c r="AD50" i="28"/>
  <c r="AE50" i="28"/>
  <c r="AF50" i="28"/>
  <c r="AG50" i="28"/>
  <c r="AH50" i="28"/>
  <c r="AI50" i="28"/>
  <c r="AJ50" i="28"/>
  <c r="AK50" i="28"/>
  <c r="AL50" i="28"/>
  <c r="AM50" i="28"/>
  <c r="AB51" i="28"/>
  <c r="AC51" i="28"/>
  <c r="AD51" i="28"/>
  <c r="AE51" i="28"/>
  <c r="AF51" i="28"/>
  <c r="AG51" i="28"/>
  <c r="AH51" i="28"/>
  <c r="AI51" i="28"/>
  <c r="AJ51" i="28"/>
  <c r="AK51" i="28"/>
  <c r="AL51" i="28"/>
  <c r="AM51" i="28"/>
  <c r="AB52" i="28"/>
  <c r="AC52" i="28"/>
  <c r="AD52" i="28"/>
  <c r="AE52" i="28"/>
  <c r="AF52" i="28"/>
  <c r="AG52" i="28"/>
  <c r="AH52" i="28"/>
  <c r="AI52" i="28"/>
  <c r="AJ52" i="28"/>
  <c r="AK52" i="28"/>
  <c r="AL52" i="28"/>
  <c r="AM52" i="28"/>
  <c r="AB53" i="28"/>
  <c r="AC53" i="28"/>
  <c r="AD53" i="28"/>
  <c r="AE53" i="28"/>
  <c r="AF53" i="28"/>
  <c r="AG53" i="28"/>
  <c r="AH53" i="28"/>
  <c r="AI53" i="28"/>
  <c r="AJ53" i="28"/>
  <c r="AK53" i="28"/>
  <c r="AL53" i="28"/>
  <c r="AM53" i="28"/>
  <c r="AB54" i="28"/>
  <c r="AC54" i="28"/>
  <c r="AD54" i="28"/>
  <c r="AE54" i="28"/>
  <c r="AF54" i="28"/>
  <c r="AG54" i="28"/>
  <c r="AH54" i="28"/>
  <c r="AI54" i="28"/>
  <c r="AJ54" i="28"/>
  <c r="AK54" i="28"/>
  <c r="AL54" i="28"/>
  <c r="AM54" i="28"/>
  <c r="AB55" i="28"/>
  <c r="AC55" i="28"/>
  <c r="AD55" i="28"/>
  <c r="AE55" i="28"/>
  <c r="AF55" i="28"/>
  <c r="AG55" i="28"/>
  <c r="AH55" i="28"/>
  <c r="AI55" i="28"/>
  <c r="AJ55" i="28"/>
  <c r="AK55" i="28"/>
  <c r="AL55" i="28"/>
  <c r="AM55" i="28"/>
  <c r="AB56" i="28"/>
  <c r="AC56" i="28"/>
  <c r="AD56" i="28"/>
  <c r="AE56" i="28"/>
  <c r="AF56" i="28"/>
  <c r="AG56" i="28"/>
  <c r="AH56" i="28"/>
  <c r="AI56" i="28"/>
  <c r="AJ56" i="28"/>
  <c r="AK56" i="28"/>
  <c r="AL56" i="28"/>
  <c r="AM56" i="28"/>
  <c r="AB57" i="28"/>
  <c r="AC57" i="28"/>
  <c r="AD57" i="28"/>
  <c r="AE57" i="28"/>
  <c r="AF57" i="28"/>
  <c r="AG57" i="28"/>
  <c r="AH57" i="28"/>
  <c r="AI57" i="28"/>
  <c r="AJ57" i="28"/>
  <c r="AK57" i="28"/>
  <c r="AL57" i="28"/>
  <c r="AM57" i="28"/>
  <c r="AB58" i="28"/>
  <c r="AC58" i="28"/>
  <c r="AD58" i="28"/>
  <c r="AE58" i="28"/>
  <c r="AF58" i="28"/>
  <c r="AG58" i="28"/>
  <c r="AH58" i="28"/>
  <c r="AI58" i="28"/>
  <c r="AJ58" i="28"/>
  <c r="AK58" i="28"/>
  <c r="AL58" i="28"/>
  <c r="AM58" i="28"/>
  <c r="AB59" i="28"/>
  <c r="AC59" i="28"/>
  <c r="AD59" i="28"/>
  <c r="AE59" i="28"/>
  <c r="AF59" i="28"/>
  <c r="AG59" i="28"/>
  <c r="AH59" i="28"/>
  <c r="AI59" i="28"/>
  <c r="AJ59" i="28"/>
  <c r="AK59" i="28"/>
  <c r="AL59" i="28"/>
  <c r="AM59" i="28"/>
  <c r="AB60" i="28"/>
  <c r="AC60" i="28"/>
  <c r="AD60" i="28"/>
  <c r="AE60" i="28"/>
  <c r="AF60" i="28"/>
  <c r="AG60" i="28"/>
  <c r="AH60" i="28"/>
  <c r="AI60" i="28"/>
  <c r="AJ60" i="28"/>
  <c r="AK60" i="28"/>
  <c r="AL60" i="28"/>
  <c r="AM60" i="28"/>
  <c r="AB61" i="28"/>
  <c r="AC61" i="28"/>
  <c r="AD61" i="28"/>
  <c r="AE61" i="28"/>
  <c r="AF61" i="28"/>
  <c r="AG61" i="28"/>
  <c r="AH61" i="28"/>
  <c r="AI61" i="28"/>
  <c r="AJ61" i="28"/>
  <c r="AK61" i="28"/>
  <c r="AL61" i="28"/>
  <c r="AM61" i="28"/>
  <c r="AB62" i="28"/>
  <c r="AC62" i="28"/>
  <c r="AD62" i="28"/>
  <c r="AE62" i="28"/>
  <c r="AF62" i="28"/>
  <c r="AG62" i="28"/>
  <c r="AH62" i="28"/>
  <c r="AI62" i="28"/>
  <c r="AJ62" i="28"/>
  <c r="AK62" i="28"/>
  <c r="AL62" i="28"/>
  <c r="AM62" i="28"/>
  <c r="AB63" i="28"/>
  <c r="AC63" i="28"/>
  <c r="AD63" i="28"/>
  <c r="AE63" i="28"/>
  <c r="AF63" i="28"/>
  <c r="AG63" i="28"/>
  <c r="AH63" i="28"/>
  <c r="AI63" i="28"/>
  <c r="AJ63" i="28"/>
  <c r="AK63" i="28"/>
  <c r="AL63" i="28"/>
  <c r="AM63" i="28"/>
  <c r="AB64" i="28"/>
  <c r="AC64" i="28"/>
  <c r="AD64" i="28"/>
  <c r="AE64" i="28"/>
  <c r="AF64" i="28"/>
  <c r="AG64" i="28"/>
  <c r="AH64" i="28"/>
  <c r="AI64" i="28"/>
  <c r="AJ64" i="28"/>
  <c r="AK64" i="28"/>
  <c r="AL64" i="28"/>
  <c r="AM64" i="28"/>
  <c r="AB65" i="28"/>
  <c r="AC65" i="28"/>
  <c r="AD65" i="28"/>
  <c r="AE65" i="28"/>
  <c r="AF65" i="28"/>
  <c r="AG65" i="28"/>
  <c r="AH65" i="28"/>
  <c r="AI65" i="28"/>
  <c r="AJ65" i="28"/>
  <c r="AK65" i="28"/>
  <c r="AL65" i="28"/>
  <c r="AM65" i="28"/>
  <c r="AB66" i="28"/>
  <c r="AC66" i="28"/>
  <c r="AD66" i="28"/>
  <c r="AE66" i="28"/>
  <c r="AF66" i="28"/>
  <c r="AG66" i="28"/>
  <c r="AH66" i="28"/>
  <c r="AI66" i="28"/>
  <c r="AJ66" i="28"/>
  <c r="AK66" i="28"/>
  <c r="AL66" i="28"/>
  <c r="AM66" i="28"/>
  <c r="AB67" i="28"/>
  <c r="AC67" i="28"/>
  <c r="AD67" i="28"/>
  <c r="AE67" i="28"/>
  <c r="AF67" i="28"/>
  <c r="AG67" i="28"/>
  <c r="AH67" i="28"/>
  <c r="AI67" i="28"/>
  <c r="AJ67" i="28"/>
  <c r="AK67" i="28"/>
  <c r="AL67" i="28"/>
  <c r="AM67" i="28"/>
  <c r="AB68" i="28"/>
  <c r="AC68" i="28"/>
  <c r="AD68" i="28"/>
  <c r="AE68" i="28"/>
  <c r="AF68" i="28"/>
  <c r="AG68" i="28"/>
  <c r="AH68" i="28"/>
  <c r="AI68" i="28"/>
  <c r="AJ68" i="28"/>
  <c r="AK68" i="28"/>
  <c r="AL68" i="28"/>
  <c r="AM68" i="28"/>
  <c r="AB69" i="28"/>
  <c r="AC69" i="28"/>
  <c r="AD69" i="28"/>
  <c r="AE69" i="28"/>
  <c r="AF69" i="28"/>
  <c r="AG69" i="28"/>
  <c r="AH69" i="28"/>
  <c r="AI69" i="28"/>
  <c r="AJ69" i="28"/>
  <c r="AK69" i="28"/>
  <c r="AL69" i="28"/>
  <c r="AM69" i="28"/>
  <c r="AB70" i="28"/>
  <c r="AC70" i="28"/>
  <c r="AD70" i="28"/>
  <c r="AE70" i="28"/>
  <c r="AF70" i="28"/>
  <c r="AG70" i="28"/>
  <c r="AH70" i="28"/>
  <c r="AI70" i="28"/>
  <c r="AJ70" i="28"/>
  <c r="AK70" i="28"/>
  <c r="AL70" i="28"/>
  <c r="AM70" i="28"/>
  <c r="AB71" i="28"/>
  <c r="AC71" i="28"/>
  <c r="AD71" i="28"/>
  <c r="AE71" i="28"/>
  <c r="AF71" i="28"/>
  <c r="AG71" i="28"/>
  <c r="AH71" i="28"/>
  <c r="AI71" i="28"/>
  <c r="AJ71" i="28"/>
  <c r="AK71" i="28"/>
  <c r="AL71" i="28"/>
  <c r="AM71" i="28"/>
  <c r="AB72" i="28"/>
  <c r="AC72" i="28"/>
  <c r="AD72" i="28"/>
  <c r="AE72" i="28"/>
  <c r="AF72" i="28"/>
  <c r="AG72" i="28"/>
  <c r="AH72" i="28"/>
  <c r="AI72" i="28"/>
  <c r="AJ72" i="28"/>
  <c r="AK72" i="28"/>
  <c r="AL72" i="28"/>
  <c r="AM72" i="28"/>
  <c r="AB73" i="28"/>
  <c r="AC73" i="28"/>
  <c r="AD73" i="28"/>
  <c r="AE73" i="28"/>
  <c r="AF73" i="28"/>
  <c r="AG73" i="28"/>
  <c r="AH73" i="28"/>
  <c r="AI73" i="28"/>
  <c r="AJ73" i="28"/>
  <c r="AK73" i="28"/>
  <c r="AL73" i="28"/>
  <c r="AM73" i="28"/>
  <c r="AB74" i="28"/>
  <c r="AC74" i="28"/>
  <c r="AD74" i="28"/>
  <c r="AE74" i="28"/>
  <c r="AF74" i="28"/>
  <c r="AG74" i="28"/>
  <c r="AH74" i="28"/>
  <c r="AI74" i="28"/>
  <c r="AJ74" i="28"/>
  <c r="AK74" i="28"/>
  <c r="AL74" i="28"/>
  <c r="AM74" i="28"/>
  <c r="AB75" i="28"/>
  <c r="AC75" i="28"/>
  <c r="AD75" i="28"/>
  <c r="AE75" i="28"/>
  <c r="AF75" i="28"/>
  <c r="AG75" i="28"/>
  <c r="AH75" i="28"/>
  <c r="AI75" i="28"/>
  <c r="AJ75" i="28"/>
  <c r="AK75" i="28"/>
  <c r="AL75" i="28"/>
  <c r="AM75" i="28"/>
  <c r="AB76" i="28"/>
  <c r="AC76" i="28"/>
  <c r="AD76" i="28"/>
  <c r="AE76" i="28"/>
  <c r="AF76" i="28"/>
  <c r="AG76" i="28"/>
  <c r="AH76" i="28"/>
  <c r="AI76" i="28"/>
  <c r="AJ76" i="28"/>
  <c r="AK76" i="28"/>
  <c r="AL76" i="28"/>
  <c r="AM76" i="28"/>
  <c r="AB77" i="28"/>
  <c r="AC77" i="28"/>
  <c r="AD77" i="28"/>
  <c r="AE77" i="28"/>
  <c r="AF77" i="28"/>
  <c r="AG77" i="28"/>
  <c r="AH77" i="28"/>
  <c r="AI77" i="28"/>
  <c r="AJ77" i="28"/>
  <c r="AK77" i="28"/>
  <c r="AL77" i="28"/>
  <c r="AM77" i="28"/>
  <c r="AB78" i="28"/>
  <c r="AC78" i="28"/>
  <c r="AD78" i="28"/>
  <c r="AE78" i="28"/>
  <c r="AF78" i="28"/>
  <c r="AG78" i="28"/>
  <c r="AH78" i="28"/>
  <c r="AI78" i="28"/>
  <c r="AJ78" i="28"/>
  <c r="AK78" i="28"/>
  <c r="AL78" i="28"/>
  <c r="AM78" i="28"/>
  <c r="AB79" i="28"/>
  <c r="AC79" i="28"/>
  <c r="AD79" i="28"/>
  <c r="AE79" i="28"/>
  <c r="AF79" i="28"/>
  <c r="AG79" i="28"/>
  <c r="AH79" i="28"/>
  <c r="AI79" i="28"/>
  <c r="AJ79" i="28"/>
  <c r="AK79" i="28"/>
  <c r="AL79" i="28"/>
  <c r="AM79" i="28"/>
  <c r="AB80" i="28"/>
  <c r="AC80" i="28"/>
  <c r="AD80" i="28"/>
  <c r="AE80" i="28"/>
  <c r="AF80" i="28"/>
  <c r="AG80" i="28"/>
  <c r="AH80" i="28"/>
  <c r="AI80" i="28"/>
  <c r="AJ80" i="28"/>
  <c r="AK80" i="28"/>
  <c r="AL80" i="28"/>
  <c r="AM80" i="28"/>
  <c r="AB81" i="28"/>
  <c r="AC81" i="28"/>
  <c r="AD81" i="28"/>
  <c r="AE81" i="28"/>
  <c r="AF81" i="28"/>
  <c r="AG81" i="28"/>
  <c r="AH81" i="28"/>
  <c r="AI81" i="28"/>
  <c r="AJ81" i="28"/>
  <c r="AK81" i="28"/>
  <c r="AL81" i="28"/>
  <c r="AM81" i="28"/>
  <c r="AB82" i="28"/>
  <c r="AC82" i="28"/>
  <c r="AD82" i="28"/>
  <c r="AE82" i="28"/>
  <c r="AF82" i="28"/>
  <c r="AG82" i="28"/>
  <c r="AH82" i="28"/>
  <c r="AI82" i="28"/>
  <c r="AJ82" i="28"/>
  <c r="AK82" i="28"/>
  <c r="AL82" i="28"/>
  <c r="AM82" i="28"/>
  <c r="AB83" i="28"/>
  <c r="AC83" i="28"/>
  <c r="AD83" i="28"/>
  <c r="AE83" i="28"/>
  <c r="AF83" i="28"/>
  <c r="AG83" i="28"/>
  <c r="AH83" i="28"/>
  <c r="AI83" i="28"/>
  <c r="AJ83" i="28"/>
  <c r="AK83" i="28"/>
  <c r="AL83" i="28"/>
  <c r="AM83" i="28"/>
  <c r="AB84" i="28"/>
  <c r="AC84" i="28"/>
  <c r="AD84" i="28"/>
  <c r="AE84" i="28"/>
  <c r="AF84" i="28"/>
  <c r="AG84" i="28"/>
  <c r="AH84" i="28"/>
  <c r="AI84" i="28"/>
  <c r="AJ84" i="28"/>
  <c r="AK84" i="28"/>
  <c r="AL84" i="28"/>
  <c r="AM84" i="28"/>
  <c r="AB85" i="28"/>
  <c r="AC85" i="28"/>
  <c r="AD85" i="28"/>
  <c r="AE85" i="28"/>
  <c r="AF85" i="28"/>
  <c r="AG85" i="28"/>
  <c r="AH85" i="28"/>
  <c r="AI85" i="28"/>
  <c r="AJ85" i="28"/>
  <c r="AK85" i="28"/>
  <c r="AL85" i="28"/>
  <c r="AM85" i="28"/>
  <c r="AB86" i="28"/>
  <c r="AC86" i="28"/>
  <c r="AD86" i="28"/>
  <c r="AE86" i="28"/>
  <c r="AF86" i="28"/>
  <c r="AG86" i="28"/>
  <c r="AH86" i="28"/>
  <c r="AI86" i="28"/>
  <c r="AJ86" i="28"/>
  <c r="AK86" i="28"/>
  <c r="AL86" i="28"/>
  <c r="AM86" i="28"/>
  <c r="AB87" i="28"/>
  <c r="AC87" i="28"/>
  <c r="AD87" i="28"/>
  <c r="AE87" i="28"/>
  <c r="AF87" i="28"/>
  <c r="AG87" i="28"/>
  <c r="AH87" i="28"/>
  <c r="AI87" i="28"/>
  <c r="AJ87" i="28"/>
  <c r="AK87" i="28"/>
  <c r="AL87" i="28"/>
  <c r="AM87" i="28"/>
  <c r="AB88" i="28"/>
  <c r="AC88" i="28"/>
  <c r="AD88" i="28"/>
  <c r="AE88" i="28"/>
  <c r="AF88" i="28"/>
  <c r="AG88" i="28"/>
  <c r="AH88" i="28"/>
  <c r="AI88" i="28"/>
  <c r="AJ88" i="28"/>
  <c r="AK88" i="28"/>
  <c r="AL88" i="28"/>
  <c r="AM88" i="28"/>
  <c r="AB89" i="28"/>
  <c r="AC89" i="28"/>
  <c r="AD89" i="28"/>
  <c r="AE89" i="28"/>
  <c r="AF89" i="28"/>
  <c r="AG89" i="28"/>
  <c r="AH89" i="28"/>
  <c r="AI89" i="28"/>
  <c r="AJ89" i="28"/>
  <c r="AK89" i="28"/>
  <c r="AL89" i="28"/>
  <c r="AM89" i="28"/>
  <c r="AB90" i="28"/>
  <c r="AC90" i="28"/>
  <c r="AD90" i="28"/>
  <c r="AE90" i="28"/>
  <c r="AF90" i="28"/>
  <c r="AG90" i="28"/>
  <c r="AH90" i="28"/>
  <c r="AI90" i="28"/>
  <c r="AJ90" i="28"/>
  <c r="AK90" i="28"/>
  <c r="AL90" i="28"/>
  <c r="AM90" i="28"/>
  <c r="AB91" i="28"/>
  <c r="AC91" i="28"/>
  <c r="AD91" i="28"/>
  <c r="AE91" i="28"/>
  <c r="AF91" i="28"/>
  <c r="AG91" i="28"/>
  <c r="AH91" i="28"/>
  <c r="AI91" i="28"/>
  <c r="AJ91" i="28"/>
  <c r="AK91" i="28"/>
  <c r="AL91" i="28"/>
  <c r="AM91" i="28"/>
  <c r="AB92" i="28"/>
  <c r="AC92" i="28"/>
  <c r="AD92" i="28"/>
  <c r="AE92" i="28"/>
  <c r="AF92" i="28"/>
  <c r="AG92" i="28"/>
  <c r="AH92" i="28"/>
  <c r="AI92" i="28"/>
  <c r="AJ92" i="28"/>
  <c r="AK92" i="28"/>
  <c r="AL92" i="28"/>
  <c r="AM92" i="28"/>
  <c r="AB93" i="28"/>
  <c r="AC93" i="28"/>
  <c r="AD93" i="28"/>
  <c r="AE93" i="28"/>
  <c r="AF93" i="28"/>
  <c r="AG93" i="28"/>
  <c r="AH93" i="28"/>
  <c r="AI93" i="28"/>
  <c r="AJ93" i="28"/>
  <c r="AK93" i="28"/>
  <c r="AL93" i="28"/>
  <c r="AM93" i="28"/>
  <c r="AB94" i="28"/>
  <c r="AC94" i="28"/>
  <c r="AD94" i="28"/>
  <c r="AE94" i="28"/>
  <c r="AF94" i="28"/>
  <c r="AG94" i="28"/>
  <c r="AH94" i="28"/>
  <c r="AI94" i="28"/>
  <c r="AJ94" i="28"/>
  <c r="AK94" i="28"/>
  <c r="AL94" i="28"/>
  <c r="AM94" i="28"/>
  <c r="AB95" i="28"/>
  <c r="AC95" i="28"/>
  <c r="AD95" i="28"/>
  <c r="AE95" i="28"/>
  <c r="AF95" i="28"/>
  <c r="AG95" i="28"/>
  <c r="AH95" i="28"/>
  <c r="AI95" i="28"/>
  <c r="AJ95" i="28"/>
  <c r="AK95" i="28"/>
  <c r="AL95" i="28"/>
  <c r="AM95" i="28"/>
  <c r="AB96" i="28"/>
  <c r="AC96" i="28"/>
  <c r="AD96" i="28"/>
  <c r="AE96" i="28"/>
  <c r="AF96" i="28"/>
  <c r="AG96" i="28"/>
  <c r="AH96" i="28"/>
  <c r="AI96" i="28"/>
  <c r="AJ96" i="28"/>
  <c r="AK96" i="28"/>
  <c r="AL96" i="28"/>
  <c r="AM96" i="28"/>
  <c r="AB97" i="28"/>
  <c r="AC97" i="28"/>
  <c r="AD97" i="28"/>
  <c r="AE97" i="28"/>
  <c r="AF97" i="28"/>
  <c r="AG97" i="28"/>
  <c r="AH97" i="28"/>
  <c r="AI97" i="28"/>
  <c r="AJ97" i="28"/>
  <c r="AK97" i="28"/>
  <c r="AL97" i="28"/>
  <c r="AM97" i="28"/>
  <c r="AB98" i="28"/>
  <c r="AC98" i="28"/>
  <c r="AD98" i="28"/>
  <c r="AE98" i="28"/>
  <c r="AF98" i="28"/>
  <c r="AG98" i="28"/>
  <c r="AH98" i="28"/>
  <c r="AI98" i="28"/>
  <c r="AJ98" i="28"/>
  <c r="AK98" i="28"/>
  <c r="AL98" i="28"/>
  <c r="AM98" i="28"/>
  <c r="AB99" i="28"/>
  <c r="AC99" i="28"/>
  <c r="AD99" i="28"/>
  <c r="AE99" i="28"/>
  <c r="AF99" i="28"/>
  <c r="AG99" i="28"/>
  <c r="AH99" i="28"/>
  <c r="AI99" i="28"/>
  <c r="AJ99" i="28"/>
  <c r="AK99" i="28"/>
  <c r="AL99" i="28"/>
  <c r="AM99" i="28"/>
  <c r="AB100" i="28"/>
  <c r="AC100" i="28"/>
  <c r="AD100" i="28"/>
  <c r="AE100" i="28"/>
  <c r="AF100" i="28"/>
  <c r="AG100" i="28"/>
  <c r="AH100" i="28"/>
  <c r="AI100" i="28"/>
  <c r="AJ100" i="28"/>
  <c r="AK100" i="28"/>
  <c r="AL100" i="28"/>
  <c r="AM100" i="28"/>
  <c r="AB101" i="28"/>
  <c r="AC101" i="28"/>
  <c r="AD101" i="28"/>
  <c r="AE101" i="28"/>
  <c r="AF101" i="28"/>
  <c r="AG101" i="28"/>
  <c r="AH101" i="28"/>
  <c r="AI101" i="28"/>
  <c r="AJ101" i="28"/>
  <c r="AK101" i="28"/>
  <c r="AL101" i="28"/>
  <c r="AM101" i="28"/>
  <c r="B2" i="28"/>
  <c r="H2" i="28" s="1"/>
  <c r="A3" i="28"/>
  <c r="A4" i="28" s="1"/>
  <c r="A5" i="28" s="1"/>
  <c r="A6" i="28" s="1"/>
  <c r="A7" i="28" s="1"/>
  <c r="A8" i="28" s="1"/>
  <c r="A9" i="28" s="1"/>
  <c r="A10" i="28" s="1"/>
  <c r="A11" i="28" s="1"/>
  <c r="A12" i="28" s="1"/>
  <c r="A13" i="28" s="1"/>
  <c r="A14" i="28" s="1"/>
  <c r="A15" i="28" s="1"/>
  <c r="A16" i="28" s="1"/>
  <c r="A17" i="28" s="1"/>
  <c r="A18" i="28" s="1"/>
  <c r="A19" i="28" s="1"/>
  <c r="A20" i="28" s="1"/>
  <c r="A21" i="28" s="1"/>
  <c r="A22" i="28" s="1"/>
  <c r="A23" i="28" s="1"/>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A47" i="28" s="1"/>
  <c r="A48" i="28" s="1"/>
  <c r="A49" i="28" s="1"/>
  <c r="A50" i="28" s="1"/>
  <c r="A51" i="28" s="1"/>
  <c r="A52" i="28" s="1"/>
  <c r="A53" i="28" s="1"/>
  <c r="A54" i="28" s="1"/>
  <c r="A55" i="28" s="1"/>
  <c r="A56" i="28" s="1"/>
  <c r="A57" i="28" s="1"/>
  <c r="A58" i="28" s="1"/>
  <c r="A59" i="28" s="1"/>
  <c r="A60" i="28" s="1"/>
  <c r="A61" i="28" s="1"/>
  <c r="A62" i="28" s="1"/>
  <c r="A63" i="28" s="1"/>
  <c r="A64" i="28" s="1"/>
  <c r="A65" i="28" s="1"/>
  <c r="A66" i="28" s="1"/>
  <c r="A67" i="28" s="1"/>
  <c r="A68" i="28" s="1"/>
  <c r="A69" i="28" s="1"/>
  <c r="A70" i="28" s="1"/>
  <c r="A71" i="28" s="1"/>
  <c r="A72" i="28" s="1"/>
  <c r="A73" i="28" s="1"/>
  <c r="A74" i="28" s="1"/>
  <c r="A75" i="28" s="1"/>
  <c r="A76" i="28" s="1"/>
  <c r="A77" i="28" s="1"/>
  <c r="A78" i="28" s="1"/>
  <c r="A79" i="28" s="1"/>
  <c r="A80" i="28" s="1"/>
  <c r="A81" i="28" s="1"/>
  <c r="A82" i="28" s="1"/>
  <c r="A83" i="28" s="1"/>
  <c r="A84" i="28" s="1"/>
  <c r="A85" i="28" s="1"/>
  <c r="A86" i="28" s="1"/>
  <c r="A87" i="28" s="1"/>
  <c r="A88" i="28" s="1"/>
  <c r="A89" i="28" s="1"/>
  <c r="A90" i="28" s="1"/>
  <c r="A91" i="28" s="1"/>
  <c r="A92" i="28" s="1"/>
  <c r="A93" i="28" s="1"/>
  <c r="A94" i="28" s="1"/>
  <c r="A95" i="28" s="1"/>
  <c r="A96" i="28" s="1"/>
  <c r="A97" i="28" s="1"/>
  <c r="A98" i="28" s="1"/>
  <c r="A99" i="28" s="1"/>
  <c r="A100" i="28" s="1"/>
  <c r="A101" i="28" s="1"/>
  <c r="B3" i="28"/>
  <c r="F3" i="28"/>
  <c r="B4" i="28"/>
  <c r="F4" i="28"/>
  <c r="B5" i="28"/>
  <c r="F5" i="28"/>
  <c r="B6" i="28"/>
  <c r="F6" i="28"/>
  <c r="B7" i="28"/>
  <c r="F7" i="28"/>
  <c r="B8" i="28"/>
  <c r="F8" i="28"/>
  <c r="B9" i="28"/>
  <c r="F9" i="28"/>
  <c r="B10" i="28"/>
  <c r="F10" i="28"/>
  <c r="B11" i="28"/>
  <c r="F11" i="28"/>
  <c r="B12" i="28"/>
  <c r="F12" i="28"/>
  <c r="B13" i="28"/>
  <c r="F13" i="28"/>
  <c r="B14" i="28"/>
  <c r="F14" i="28"/>
  <c r="B15" i="28"/>
  <c r="F15" i="28"/>
  <c r="B16" i="28"/>
  <c r="F16" i="28"/>
  <c r="B17" i="28"/>
  <c r="F17" i="28"/>
  <c r="B18" i="28"/>
  <c r="F18" i="28"/>
  <c r="B19" i="28"/>
  <c r="F19" i="28"/>
  <c r="B20" i="28"/>
  <c r="F20" i="28"/>
  <c r="B21" i="28"/>
  <c r="F21" i="28"/>
  <c r="B22" i="28"/>
  <c r="F22" i="28"/>
  <c r="B23" i="28"/>
  <c r="F23" i="28"/>
  <c r="B24" i="28"/>
  <c r="F24" i="28"/>
  <c r="B25" i="28"/>
  <c r="F25" i="28"/>
  <c r="B26" i="28"/>
  <c r="F26" i="28"/>
  <c r="B27" i="28"/>
  <c r="F27" i="28"/>
  <c r="B28" i="28"/>
  <c r="F28" i="28"/>
  <c r="B29" i="28"/>
  <c r="F29" i="28"/>
  <c r="B30" i="28"/>
  <c r="F30" i="28"/>
  <c r="B31" i="28"/>
  <c r="F31" i="28"/>
  <c r="B32" i="28"/>
  <c r="F32" i="28"/>
  <c r="B33" i="28"/>
  <c r="F33" i="28"/>
  <c r="B34" i="28"/>
  <c r="F34" i="28"/>
  <c r="B35" i="28"/>
  <c r="F35" i="28"/>
  <c r="B36" i="28"/>
  <c r="F36" i="28"/>
  <c r="B37" i="28"/>
  <c r="F37" i="28"/>
  <c r="B38" i="28"/>
  <c r="F38" i="28"/>
  <c r="B39" i="28"/>
  <c r="F39" i="28"/>
  <c r="B40" i="28"/>
  <c r="F40" i="28"/>
  <c r="B41" i="28"/>
  <c r="F41" i="28"/>
  <c r="B42" i="28"/>
  <c r="F42" i="28"/>
  <c r="B43" i="28"/>
  <c r="F43" i="28"/>
  <c r="B44" i="28"/>
  <c r="F44" i="28"/>
  <c r="B45" i="28"/>
  <c r="F45" i="28"/>
  <c r="B46" i="28"/>
  <c r="F46" i="28"/>
  <c r="B47" i="28"/>
  <c r="F47" i="28"/>
  <c r="B48" i="28"/>
  <c r="F48" i="28"/>
  <c r="B49" i="28"/>
  <c r="F49" i="28"/>
  <c r="B50" i="28"/>
  <c r="F50" i="28"/>
  <c r="B51" i="28"/>
  <c r="F51" i="28"/>
  <c r="B52" i="28"/>
  <c r="F52" i="28"/>
  <c r="B53" i="28"/>
  <c r="F53" i="28"/>
  <c r="B54" i="28"/>
  <c r="F54" i="28"/>
  <c r="B55" i="28"/>
  <c r="F55" i="28"/>
  <c r="B56" i="28"/>
  <c r="F56" i="28"/>
  <c r="B57" i="28"/>
  <c r="F57" i="28"/>
  <c r="B58" i="28"/>
  <c r="F58" i="28"/>
  <c r="B59" i="28"/>
  <c r="F59" i="28"/>
  <c r="B60" i="28"/>
  <c r="F60" i="28"/>
  <c r="B61" i="28"/>
  <c r="F61" i="28"/>
  <c r="B62" i="28"/>
  <c r="F62" i="28"/>
  <c r="B63" i="28"/>
  <c r="F63" i="28"/>
  <c r="B64" i="28"/>
  <c r="F64" i="28"/>
  <c r="B65" i="28"/>
  <c r="F65" i="28"/>
  <c r="B66" i="28"/>
  <c r="F66" i="28"/>
  <c r="B67" i="28"/>
  <c r="F67" i="28"/>
  <c r="B68" i="28"/>
  <c r="F68" i="28"/>
  <c r="B69" i="28"/>
  <c r="F69" i="28"/>
  <c r="B70" i="28"/>
  <c r="F70" i="28"/>
  <c r="B71" i="28"/>
  <c r="F71" i="28"/>
  <c r="B72" i="28"/>
  <c r="F72" i="28"/>
  <c r="B73" i="28"/>
  <c r="F73" i="28"/>
  <c r="B74" i="28"/>
  <c r="F74" i="28"/>
  <c r="B75" i="28"/>
  <c r="F75" i="28"/>
  <c r="B76" i="28"/>
  <c r="F76" i="28"/>
  <c r="B77" i="28"/>
  <c r="F77" i="28"/>
  <c r="B78" i="28"/>
  <c r="F78" i="28"/>
  <c r="B79" i="28"/>
  <c r="F79" i="28"/>
  <c r="B80" i="28"/>
  <c r="F80" i="28"/>
  <c r="B81" i="28"/>
  <c r="F81" i="28"/>
  <c r="B82" i="28"/>
  <c r="F82" i="28"/>
  <c r="B83" i="28"/>
  <c r="F83" i="28"/>
  <c r="B84" i="28"/>
  <c r="F84" i="28"/>
  <c r="B85" i="28"/>
  <c r="F85" i="28"/>
  <c r="B86" i="28"/>
  <c r="F86" i="28"/>
  <c r="B87" i="28"/>
  <c r="F87" i="28"/>
  <c r="B88" i="28"/>
  <c r="F88" i="28"/>
  <c r="B89" i="28"/>
  <c r="F89" i="28"/>
  <c r="B90" i="28"/>
  <c r="F90" i="28"/>
  <c r="B91" i="28"/>
  <c r="F91" i="28"/>
  <c r="B92" i="28"/>
  <c r="F92" i="28"/>
  <c r="B93" i="28"/>
  <c r="F93" i="28"/>
  <c r="B94" i="28"/>
  <c r="F94" i="28"/>
  <c r="B95" i="28"/>
  <c r="F95" i="28"/>
  <c r="B96" i="28"/>
  <c r="F96" i="28"/>
  <c r="B97" i="28"/>
  <c r="F97" i="28"/>
  <c r="B98" i="28"/>
  <c r="F98" i="28"/>
  <c r="B99" i="28"/>
  <c r="F99" i="28"/>
  <c r="B100" i="28"/>
  <c r="F100" i="28"/>
  <c r="B101" i="28"/>
  <c r="F101" i="28"/>
  <c r="B3" i="33"/>
  <c r="K3" i="33" s="1"/>
  <c r="B4" i="33"/>
  <c r="K4" i="33" s="1"/>
  <c r="B5" i="33"/>
  <c r="B6" i="33"/>
  <c r="B7" i="33"/>
  <c r="B8" i="33"/>
  <c r="B9" i="33"/>
  <c r="B10" i="33"/>
  <c r="B11" i="33"/>
  <c r="B12" i="33"/>
  <c r="B13" i="33"/>
  <c r="B14" i="33"/>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B41" i="33"/>
  <c r="B42" i="33"/>
  <c r="B43" i="33"/>
  <c r="B44" i="33"/>
  <c r="B45" i="33"/>
  <c r="B46" i="33"/>
  <c r="B47" i="33"/>
  <c r="B48" i="33"/>
  <c r="B49" i="33"/>
  <c r="B50" i="33"/>
  <c r="B51" i="33"/>
  <c r="B52" i="33"/>
  <c r="B53" i="33"/>
  <c r="B54" i="33"/>
  <c r="B55" i="33"/>
  <c r="B56" i="33"/>
  <c r="B57" i="33"/>
  <c r="B58" i="33"/>
  <c r="B59" i="33"/>
  <c r="B60" i="33"/>
  <c r="B61" i="33"/>
  <c r="B62" i="33"/>
  <c r="B63" i="33"/>
  <c r="B64" i="33"/>
  <c r="B65" i="33"/>
  <c r="B66" i="33"/>
  <c r="B67" i="33"/>
  <c r="B68" i="33"/>
  <c r="B69" i="33"/>
  <c r="B70" i="33"/>
  <c r="B71" i="33"/>
  <c r="B72" i="33"/>
  <c r="B73" i="33"/>
  <c r="B74" i="33"/>
  <c r="B75" i="33"/>
  <c r="B76" i="33"/>
  <c r="B77" i="33"/>
  <c r="B78" i="33"/>
  <c r="B79" i="33"/>
  <c r="B80" i="33"/>
  <c r="B81" i="33"/>
  <c r="B82" i="33"/>
  <c r="B83" i="33"/>
  <c r="B84" i="33"/>
  <c r="B85" i="33"/>
  <c r="B86" i="33"/>
  <c r="B87" i="33"/>
  <c r="B88" i="33"/>
  <c r="B89" i="33"/>
  <c r="B90" i="33"/>
  <c r="B91" i="33"/>
  <c r="B92" i="33"/>
  <c r="B93" i="33"/>
  <c r="B94" i="33"/>
  <c r="B95" i="33"/>
  <c r="B96" i="33"/>
  <c r="B97" i="33"/>
  <c r="B98" i="33"/>
  <c r="B99" i="33"/>
  <c r="B100" i="33"/>
  <c r="B101" i="33"/>
  <c r="B2" i="33"/>
  <c r="B3" i="15"/>
  <c r="B4" i="15"/>
  <c r="B5" i="15"/>
  <c r="B6" i="15"/>
  <c r="B7" i="15"/>
  <c r="B8" i="15"/>
  <c r="B9" i="15"/>
  <c r="B10" i="15"/>
  <c r="B11" i="15"/>
  <c r="B12" i="15"/>
  <c r="B13" i="15"/>
  <c r="B14" i="15"/>
  <c r="B15" i="15"/>
  <c r="B16" i="15"/>
  <c r="B17" i="15"/>
  <c r="B18" i="15"/>
  <c r="B19" i="15"/>
  <c r="B20" i="15"/>
  <c r="B21" i="15"/>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52" i="15"/>
  <c r="B53" i="15"/>
  <c r="B54" i="15"/>
  <c r="B55" i="15"/>
  <c r="B56" i="15"/>
  <c r="B57" i="15"/>
  <c r="B58" i="15"/>
  <c r="B59" i="15"/>
  <c r="B60" i="15"/>
  <c r="B61" i="15"/>
  <c r="B62" i="15"/>
  <c r="B63" i="15"/>
  <c r="B64" i="15"/>
  <c r="B65" i="15"/>
  <c r="B66" i="15"/>
  <c r="B67" i="15"/>
  <c r="B68" i="15"/>
  <c r="B69" i="15"/>
  <c r="B70" i="15"/>
  <c r="B71" i="15"/>
  <c r="B72" i="15"/>
  <c r="B73" i="15"/>
  <c r="B74" i="15"/>
  <c r="B75" i="15"/>
  <c r="B76" i="15"/>
  <c r="B77" i="15"/>
  <c r="B78" i="15"/>
  <c r="B79" i="15"/>
  <c r="B80" i="15"/>
  <c r="B81" i="15"/>
  <c r="B82" i="15"/>
  <c r="B83" i="15"/>
  <c r="B84" i="15"/>
  <c r="B85" i="15"/>
  <c r="B86" i="15"/>
  <c r="B87" i="15"/>
  <c r="B88" i="15"/>
  <c r="B89" i="15"/>
  <c r="B90" i="15"/>
  <c r="B91" i="15"/>
  <c r="B92" i="15"/>
  <c r="B93" i="15"/>
  <c r="B94" i="15"/>
  <c r="B95" i="15"/>
  <c r="B96" i="15"/>
  <c r="B97" i="15"/>
  <c r="B98" i="15"/>
  <c r="B99" i="15"/>
  <c r="B100" i="15"/>
  <c r="B101" i="15"/>
  <c r="B2" i="15"/>
  <c r="F10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22" i="33"/>
  <c r="F23" i="33"/>
  <c r="F24" i="33"/>
  <c r="F25" i="33"/>
  <c r="F26" i="33"/>
  <c r="F27" i="33"/>
  <c r="F28" i="33"/>
  <c r="F29" i="33"/>
  <c r="F30" i="33"/>
  <c r="F31" i="33"/>
  <c r="F32" i="33"/>
  <c r="F33" i="33"/>
  <c r="F34" i="33"/>
  <c r="F35" i="33"/>
  <c r="F36" i="33"/>
  <c r="F37" i="33"/>
  <c r="F38" i="33"/>
  <c r="F39" i="33"/>
  <c r="F40" i="33"/>
  <c r="F41" i="33"/>
  <c r="F42" i="33"/>
  <c r="F43" i="33"/>
  <c r="F44" i="33"/>
  <c r="F45" i="33"/>
  <c r="F46" i="33"/>
  <c r="F47" i="33"/>
  <c r="F48" i="33"/>
  <c r="F49" i="33"/>
  <c r="F50" i="33"/>
  <c r="F51" i="33"/>
  <c r="F52" i="33"/>
  <c r="F53" i="33"/>
  <c r="F54" i="33"/>
  <c r="F55" i="33"/>
  <c r="F56" i="33"/>
  <c r="F57" i="33"/>
  <c r="F58" i="33"/>
  <c r="F59" i="33"/>
  <c r="F60" i="33"/>
  <c r="F61" i="33"/>
  <c r="F62" i="33"/>
  <c r="F63" i="33"/>
  <c r="F64" i="33"/>
  <c r="F65" i="33"/>
  <c r="F66" i="33"/>
  <c r="F67" i="33"/>
  <c r="F68" i="33"/>
  <c r="F69" i="33"/>
  <c r="F70" i="33"/>
  <c r="F71" i="33"/>
  <c r="F72" i="33"/>
  <c r="F73" i="33"/>
  <c r="F74" i="33"/>
  <c r="F75" i="33"/>
  <c r="F76" i="33"/>
  <c r="F77" i="33"/>
  <c r="F78" i="33"/>
  <c r="F79" i="33"/>
  <c r="F80" i="33"/>
  <c r="F81" i="33"/>
  <c r="F82" i="33"/>
  <c r="F83" i="33"/>
  <c r="F84" i="33"/>
  <c r="F85" i="33"/>
  <c r="F86" i="33"/>
  <c r="F87" i="33"/>
  <c r="F88" i="33"/>
  <c r="F89" i="33"/>
  <c r="F90" i="33"/>
  <c r="F91" i="33"/>
  <c r="F92" i="33"/>
  <c r="F93" i="33"/>
  <c r="F94" i="33"/>
  <c r="F95" i="33"/>
  <c r="F96" i="33"/>
  <c r="F97" i="33"/>
  <c r="F98" i="33"/>
  <c r="F99" i="33"/>
  <c r="F100" i="33"/>
  <c r="F101" i="33"/>
  <c r="A3" i="33"/>
  <c r="A4" i="33" s="1"/>
  <c r="A5" i="33" s="1"/>
  <c r="A6" i="33" s="1"/>
  <c r="A7" i="33" s="1"/>
  <c r="A8" i="33" s="1"/>
  <c r="A9" i="33" s="1"/>
  <c r="A10" i="33" s="1"/>
  <c r="A11" i="33" s="1"/>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A95" i="33" s="1"/>
  <c r="A96" i="33" s="1"/>
  <c r="A97" i="33" s="1"/>
  <c r="A98" i="33" s="1"/>
  <c r="A99" i="33" s="1"/>
  <c r="A100" i="33" s="1"/>
  <c r="A101" i="33" s="1"/>
  <c r="F3" i="33"/>
  <c r="F4" i="33"/>
  <c r="F5" i="33"/>
  <c r="F6" i="33"/>
  <c r="F7" i="33"/>
  <c r="F8" i="33"/>
  <c r="F9" i="33"/>
  <c r="F10" i="33"/>
  <c r="F11" i="33"/>
  <c r="F12" i="33"/>
  <c r="F13" i="33"/>
  <c r="F14" i="33"/>
  <c r="F15" i="33"/>
  <c r="F16" i="33"/>
  <c r="F17" i="33"/>
  <c r="F18" i="33"/>
  <c r="F19" i="33"/>
  <c r="F20" i="33"/>
  <c r="F21" i="33"/>
  <c r="AZ74" i="63" l="1"/>
  <c r="AZ98" i="63" s="1"/>
  <c r="AW74" i="63"/>
  <c r="AW98" i="63" s="1"/>
  <c r="BA74" i="63"/>
  <c r="BA98" i="63" s="1"/>
  <c r="BV97" i="63"/>
  <c r="BV93" i="63"/>
  <c r="AY74" i="63"/>
  <c r="AY98" i="63" s="1"/>
  <c r="AV74" i="63"/>
  <c r="AV98" i="63" s="1"/>
  <c r="AU74" i="63"/>
  <c r="AU98" i="63" s="1"/>
  <c r="AX74" i="63"/>
  <c r="AX98" i="63" s="1"/>
  <c r="BB74" i="63"/>
  <c r="K2" i="33"/>
  <c r="H2" i="33"/>
  <c r="CH72" i="63"/>
  <c r="CH70" i="63"/>
  <c r="CH78" i="63"/>
  <c r="CH73" i="63"/>
  <c r="CH67" i="63"/>
  <c r="CH71" i="63"/>
  <c r="CH68" i="63"/>
  <c r="CH76" i="63"/>
  <c r="CH74" i="63"/>
  <c r="J80" i="15"/>
  <c r="J58" i="15"/>
  <c r="J36" i="15"/>
  <c r="J14" i="15"/>
  <c r="J101" i="15"/>
  <c r="J79" i="15"/>
  <c r="J57" i="15"/>
  <c r="J35" i="15"/>
  <c r="J13" i="15"/>
  <c r="J100" i="15"/>
  <c r="J78" i="15"/>
  <c r="J56" i="15"/>
  <c r="J34" i="15"/>
  <c r="J12" i="15"/>
  <c r="J32" i="15"/>
  <c r="J29" i="15"/>
  <c r="J9" i="15"/>
  <c r="J30" i="15"/>
  <c r="J95" i="15"/>
  <c r="J73" i="15"/>
  <c r="J51" i="15"/>
  <c r="J7" i="15"/>
  <c r="J94" i="15"/>
  <c r="J72" i="15"/>
  <c r="J50" i="15"/>
  <c r="J28" i="15"/>
  <c r="J6" i="15"/>
  <c r="J49" i="15"/>
  <c r="J27" i="15"/>
  <c r="J5" i="15"/>
  <c r="J33" i="15"/>
  <c r="J31" i="15"/>
  <c r="J55" i="15"/>
  <c r="J76" i="15"/>
  <c r="J8" i="15"/>
  <c r="J93" i="15"/>
  <c r="J92" i="15"/>
  <c r="J24" i="15"/>
  <c r="J47" i="15"/>
  <c r="J90" i="15"/>
  <c r="J68" i="15"/>
  <c r="J46" i="15"/>
  <c r="J89" i="15"/>
  <c r="J67" i="15"/>
  <c r="J45" i="15"/>
  <c r="J23" i="15"/>
  <c r="J74" i="15"/>
  <c r="J48" i="15"/>
  <c r="J22" i="15"/>
  <c r="J26" i="15"/>
  <c r="J25" i="15"/>
  <c r="J88" i="15"/>
  <c r="J66" i="15"/>
  <c r="J44" i="15"/>
  <c r="J87" i="15"/>
  <c r="J65" i="15"/>
  <c r="J43" i="15"/>
  <c r="J21" i="15"/>
  <c r="J99" i="15"/>
  <c r="J54" i="15"/>
  <c r="J53" i="15"/>
  <c r="J70" i="15"/>
  <c r="J91" i="15"/>
  <c r="J69" i="15"/>
  <c r="J86" i="15"/>
  <c r="J64" i="15"/>
  <c r="J42" i="15"/>
  <c r="J20" i="15"/>
  <c r="J19" i="15"/>
  <c r="J18" i="15"/>
  <c r="J77" i="15"/>
  <c r="J10" i="15"/>
  <c r="J97" i="15"/>
  <c r="J52" i="15"/>
  <c r="J71" i="15"/>
  <c r="J85" i="15"/>
  <c r="J63" i="15"/>
  <c r="J84" i="15"/>
  <c r="J62" i="15"/>
  <c r="J40" i="15"/>
  <c r="J83" i="15"/>
  <c r="J61" i="15"/>
  <c r="J39" i="15"/>
  <c r="J17" i="15"/>
  <c r="J16" i="15"/>
  <c r="J11" i="15"/>
  <c r="J98" i="15"/>
  <c r="J75" i="15"/>
  <c r="J96" i="15"/>
  <c r="J41" i="15"/>
  <c r="J82" i="15"/>
  <c r="J60" i="15"/>
  <c r="J38" i="15"/>
  <c r="J81" i="15"/>
  <c r="J59" i="15"/>
  <c r="J37" i="15"/>
  <c r="J15" i="15"/>
  <c r="K57" i="28"/>
  <c r="J57" i="28"/>
  <c r="J2" i="28"/>
  <c r="K2" i="28"/>
  <c r="K90" i="28"/>
  <c r="J90" i="28"/>
  <c r="K89" i="28"/>
  <c r="J89" i="28"/>
  <c r="K52" i="28"/>
  <c r="J52" i="28"/>
  <c r="K68" i="28"/>
  <c r="J68" i="28"/>
  <c r="K56" i="28"/>
  <c r="J56" i="28"/>
  <c r="K34" i="28"/>
  <c r="J34" i="28"/>
  <c r="K23" i="28"/>
  <c r="J23" i="28"/>
  <c r="J99" i="28"/>
  <c r="K99" i="28"/>
  <c r="K88" i="28"/>
  <c r="J88" i="28"/>
  <c r="K77" i="28"/>
  <c r="J77" i="28"/>
  <c r="J66" i="28"/>
  <c r="K66" i="28"/>
  <c r="J55" i="28"/>
  <c r="K55" i="28"/>
  <c r="J44" i="28"/>
  <c r="K44" i="28"/>
  <c r="J33" i="28"/>
  <c r="K33" i="28"/>
  <c r="J22" i="28"/>
  <c r="K22" i="28"/>
  <c r="K11" i="28"/>
  <c r="J11" i="28"/>
  <c r="J63" i="28"/>
  <c r="K63" i="28"/>
  <c r="J101" i="28"/>
  <c r="K101" i="28"/>
  <c r="J35" i="28"/>
  <c r="K35" i="28"/>
  <c r="K30" i="28"/>
  <c r="J30" i="28"/>
  <c r="K24" i="28"/>
  <c r="J24" i="28"/>
  <c r="K67" i="28"/>
  <c r="J67" i="28"/>
  <c r="K45" i="28"/>
  <c r="J45" i="28"/>
  <c r="K12" i="28"/>
  <c r="J12" i="28"/>
  <c r="K98" i="28"/>
  <c r="J98" i="28"/>
  <c r="K87" i="28"/>
  <c r="J87" i="28"/>
  <c r="K76" i="28"/>
  <c r="J76" i="28"/>
  <c r="K65" i="28"/>
  <c r="J65" i="28"/>
  <c r="K54" i="28"/>
  <c r="J54" i="28"/>
  <c r="K43" i="28"/>
  <c r="J43" i="28"/>
  <c r="K32" i="28"/>
  <c r="J32" i="28"/>
  <c r="K21" i="28"/>
  <c r="J21" i="28"/>
  <c r="K10" i="28"/>
  <c r="J10" i="28"/>
  <c r="K79" i="28"/>
  <c r="J79" i="28"/>
  <c r="K13" i="28"/>
  <c r="J13" i="28"/>
  <c r="J74" i="28"/>
  <c r="K74" i="28"/>
  <c r="K78" i="28"/>
  <c r="J78" i="28"/>
  <c r="J97" i="28"/>
  <c r="K97" i="28"/>
  <c r="J86" i="28"/>
  <c r="K86" i="28"/>
  <c r="K75" i="28"/>
  <c r="J75" i="28"/>
  <c r="J64" i="28"/>
  <c r="K64" i="28"/>
  <c r="J53" i="28"/>
  <c r="K53" i="28"/>
  <c r="K42" i="28"/>
  <c r="J42" i="28"/>
  <c r="J31" i="28"/>
  <c r="K31" i="28"/>
  <c r="J20" i="28"/>
  <c r="K20" i="28"/>
  <c r="J9" i="28"/>
  <c r="K9" i="28"/>
  <c r="J19" i="28"/>
  <c r="K19" i="28"/>
  <c r="K46" i="28"/>
  <c r="J46" i="28"/>
  <c r="K100" i="28"/>
  <c r="J100" i="28"/>
  <c r="J95" i="28"/>
  <c r="K95" i="28"/>
  <c r="J84" i="28"/>
  <c r="K84" i="28"/>
  <c r="J73" i="28"/>
  <c r="K73" i="28"/>
  <c r="J62" i="28"/>
  <c r="K62" i="28"/>
  <c r="J51" i="28"/>
  <c r="K51" i="28"/>
  <c r="J40" i="28"/>
  <c r="K40" i="28"/>
  <c r="J29" i="28"/>
  <c r="K29" i="28"/>
  <c r="J18" i="28"/>
  <c r="K18" i="28"/>
  <c r="J7" i="28"/>
  <c r="K7" i="28"/>
  <c r="J96" i="28"/>
  <c r="K96" i="28"/>
  <c r="K94" i="28"/>
  <c r="J94" i="28"/>
  <c r="J83" i="28"/>
  <c r="K83" i="28"/>
  <c r="K72" i="28"/>
  <c r="J72" i="28"/>
  <c r="K61" i="28"/>
  <c r="J61" i="28"/>
  <c r="K50" i="28"/>
  <c r="J50" i="28"/>
  <c r="K39" i="28"/>
  <c r="J39" i="28"/>
  <c r="K28" i="28"/>
  <c r="J28" i="28"/>
  <c r="K17" i="28"/>
  <c r="J17" i="28"/>
  <c r="J6" i="28"/>
  <c r="K6" i="28"/>
  <c r="J3" i="28"/>
  <c r="J82" i="28"/>
  <c r="K82" i="28"/>
  <c r="J71" i="28"/>
  <c r="K71" i="28"/>
  <c r="J49" i="28"/>
  <c r="K49" i="28"/>
  <c r="J38" i="28"/>
  <c r="K38" i="28"/>
  <c r="J27" i="28"/>
  <c r="K27" i="28"/>
  <c r="J16" i="28"/>
  <c r="K16" i="28"/>
  <c r="J5" i="28"/>
  <c r="K5" i="28"/>
  <c r="K8" i="28"/>
  <c r="J8" i="28"/>
  <c r="J60" i="28"/>
  <c r="K60" i="28"/>
  <c r="J92" i="28"/>
  <c r="K92" i="28"/>
  <c r="K81" i="28"/>
  <c r="J81" i="28"/>
  <c r="J70" i="28"/>
  <c r="K70" i="28"/>
  <c r="K59" i="28"/>
  <c r="J59" i="28"/>
  <c r="J48" i="28"/>
  <c r="K48" i="28"/>
  <c r="J37" i="28"/>
  <c r="K37" i="28"/>
  <c r="J26" i="28"/>
  <c r="K26" i="28"/>
  <c r="K15" i="28"/>
  <c r="J15" i="28"/>
  <c r="J4" i="28"/>
  <c r="K4" i="28"/>
  <c r="K41" i="28"/>
  <c r="J41" i="28"/>
  <c r="K91" i="28"/>
  <c r="J91" i="28"/>
  <c r="K80" i="28"/>
  <c r="J80" i="28"/>
  <c r="J69" i="28"/>
  <c r="K69" i="28"/>
  <c r="K58" i="28"/>
  <c r="J58" i="28"/>
  <c r="K47" i="28"/>
  <c r="J47" i="28"/>
  <c r="J36" i="28"/>
  <c r="K36" i="28"/>
  <c r="K25" i="28"/>
  <c r="J25" i="28"/>
  <c r="K14" i="28"/>
  <c r="J14" i="28"/>
  <c r="K3" i="28"/>
  <c r="J85" i="28"/>
  <c r="K85" i="28"/>
  <c r="J93" i="28"/>
  <c r="K93" i="28"/>
  <c r="K23" i="33"/>
  <c r="J23" i="33"/>
  <c r="K89" i="33"/>
  <c r="J89" i="33"/>
  <c r="K67" i="33"/>
  <c r="J67" i="33"/>
  <c r="K88" i="33"/>
  <c r="J88" i="33"/>
  <c r="K66" i="33"/>
  <c r="J66" i="33"/>
  <c r="K44" i="33"/>
  <c r="J44" i="33"/>
  <c r="K22" i="33"/>
  <c r="J22" i="33"/>
  <c r="K45" i="33"/>
  <c r="J45" i="33"/>
  <c r="K87" i="33"/>
  <c r="J87" i="33"/>
  <c r="K65" i="33"/>
  <c r="J65" i="33"/>
  <c r="K43" i="33"/>
  <c r="J43" i="33"/>
  <c r="K21" i="33"/>
  <c r="J21" i="33"/>
  <c r="J19" i="33"/>
  <c r="K19" i="33"/>
  <c r="J85" i="33"/>
  <c r="K85" i="33"/>
  <c r="J63" i="33"/>
  <c r="K63" i="33"/>
  <c r="K41" i="33"/>
  <c r="J41" i="33"/>
  <c r="J84" i="33"/>
  <c r="K84" i="33"/>
  <c r="K62" i="33"/>
  <c r="J62" i="33"/>
  <c r="J40" i="33"/>
  <c r="K40" i="33"/>
  <c r="J18" i="33"/>
  <c r="K18" i="33"/>
  <c r="J17" i="33"/>
  <c r="K17" i="33"/>
  <c r="K83" i="33"/>
  <c r="J83" i="33"/>
  <c r="J61" i="33"/>
  <c r="K61" i="33"/>
  <c r="J39" i="33"/>
  <c r="K39" i="33"/>
  <c r="J82" i="33"/>
  <c r="K82" i="33"/>
  <c r="J60" i="33"/>
  <c r="K60" i="33"/>
  <c r="J38" i="33"/>
  <c r="K38" i="33"/>
  <c r="J16" i="33"/>
  <c r="K16" i="33"/>
  <c r="K81" i="33"/>
  <c r="J81" i="33"/>
  <c r="K37" i="33"/>
  <c r="J37" i="33"/>
  <c r="K15" i="33"/>
  <c r="J15" i="33"/>
  <c r="K42" i="33"/>
  <c r="J42" i="33"/>
  <c r="J59" i="33"/>
  <c r="K59" i="33"/>
  <c r="J80" i="33"/>
  <c r="K80" i="33"/>
  <c r="J58" i="33"/>
  <c r="K58" i="33"/>
  <c r="J36" i="33"/>
  <c r="K36" i="33"/>
  <c r="J14" i="33"/>
  <c r="K14" i="33"/>
  <c r="J13" i="33"/>
  <c r="K13" i="33"/>
  <c r="K20" i="33"/>
  <c r="J20" i="33"/>
  <c r="J101" i="33"/>
  <c r="K101" i="33"/>
  <c r="J79" i="33"/>
  <c r="K79" i="33"/>
  <c r="J57" i="33"/>
  <c r="K57" i="33"/>
  <c r="J35" i="33"/>
  <c r="K35" i="33"/>
  <c r="J100" i="33"/>
  <c r="K100" i="33"/>
  <c r="J78" i="33"/>
  <c r="K78" i="33"/>
  <c r="J56" i="33"/>
  <c r="K56" i="33"/>
  <c r="J34" i="33"/>
  <c r="K34" i="33"/>
  <c r="J12" i="33"/>
  <c r="K12" i="33"/>
  <c r="J55" i="33"/>
  <c r="K55" i="33"/>
  <c r="J11" i="33"/>
  <c r="K11" i="33"/>
  <c r="J99" i="33"/>
  <c r="K99" i="33"/>
  <c r="J77" i="33"/>
  <c r="K77" i="33"/>
  <c r="J33" i="33"/>
  <c r="K33" i="33"/>
  <c r="J98" i="33"/>
  <c r="K98" i="33"/>
  <c r="J76" i="33"/>
  <c r="K76" i="33"/>
  <c r="J54" i="33"/>
  <c r="K54" i="33"/>
  <c r="J32" i="33"/>
  <c r="K32" i="33"/>
  <c r="J10" i="33"/>
  <c r="K10" i="33"/>
  <c r="K97" i="33"/>
  <c r="J97" i="33"/>
  <c r="K75" i="33"/>
  <c r="J75" i="33"/>
  <c r="J53" i="33"/>
  <c r="K53" i="33"/>
  <c r="K31" i="33"/>
  <c r="J31" i="33"/>
  <c r="K9" i="33"/>
  <c r="J9" i="33"/>
  <c r="K8" i="33"/>
  <c r="J8" i="33"/>
  <c r="K96" i="33"/>
  <c r="J96" i="33"/>
  <c r="K74" i="33"/>
  <c r="J74" i="33"/>
  <c r="K30" i="33"/>
  <c r="J30" i="33"/>
  <c r="J73" i="33"/>
  <c r="K73" i="33"/>
  <c r="K51" i="33"/>
  <c r="J51" i="33"/>
  <c r="K29" i="33"/>
  <c r="J29" i="33"/>
  <c r="J7" i="33"/>
  <c r="K7" i="33"/>
  <c r="K52" i="33"/>
  <c r="J52" i="33"/>
  <c r="K95" i="33"/>
  <c r="J95" i="33"/>
  <c r="K94" i="33"/>
  <c r="J94" i="33"/>
  <c r="K72" i="33"/>
  <c r="J72" i="33"/>
  <c r="K50" i="33"/>
  <c r="J50" i="33"/>
  <c r="K28" i="33"/>
  <c r="J28" i="33"/>
  <c r="K6" i="33"/>
  <c r="J6" i="33"/>
  <c r="J5" i="33"/>
  <c r="K5" i="33"/>
  <c r="J93" i="33"/>
  <c r="K93" i="33"/>
  <c r="J27" i="33"/>
  <c r="K27" i="33"/>
  <c r="K92" i="33"/>
  <c r="J92" i="33"/>
  <c r="J70" i="33"/>
  <c r="K70" i="33"/>
  <c r="K48" i="33"/>
  <c r="J48" i="33"/>
  <c r="K26" i="33"/>
  <c r="J26" i="33"/>
  <c r="K86" i="33"/>
  <c r="J86" i="33"/>
  <c r="K71" i="33"/>
  <c r="J71" i="33"/>
  <c r="K64" i="33"/>
  <c r="J64" i="33"/>
  <c r="J49" i="33"/>
  <c r="K49" i="33"/>
  <c r="K91" i="33"/>
  <c r="J91" i="33"/>
  <c r="K69" i="33"/>
  <c r="J69" i="33"/>
  <c r="K47" i="33"/>
  <c r="J47" i="33"/>
  <c r="K25" i="33"/>
  <c r="J25" i="33"/>
  <c r="K90" i="33"/>
  <c r="J90" i="33"/>
  <c r="K68" i="33"/>
  <c r="J68" i="33"/>
  <c r="K46" i="33"/>
  <c r="J46" i="33"/>
  <c r="K24" i="33"/>
  <c r="J24" i="33"/>
  <c r="H93" i="15"/>
  <c r="CI61" i="63"/>
  <c r="CI69" i="63" s="1"/>
  <c r="CH64" i="63"/>
  <c r="CH63" i="63"/>
  <c r="BV87" i="63"/>
  <c r="BV88" i="63"/>
  <c r="D57" i="63"/>
  <c r="BW84" i="63"/>
  <c r="BV102" i="63"/>
  <c r="BV100" i="63"/>
  <c r="BV98" i="63"/>
  <c r="BV96" i="63"/>
  <c r="BV95" i="63"/>
  <c r="F39" i="9"/>
  <c r="F40" i="9"/>
  <c r="C87" i="24" s="1"/>
  <c r="F41" i="9"/>
  <c r="C88" i="24" s="1"/>
  <c r="J2" i="15" s="1"/>
  <c r="BC98" i="63"/>
  <c r="BB98" i="63"/>
  <c r="BD98" i="63"/>
  <c r="BE98" i="63"/>
  <c r="H62" i="15"/>
  <c r="H84" i="15"/>
  <c r="H90" i="33"/>
  <c r="H46" i="33"/>
  <c r="H24" i="33"/>
  <c r="H92" i="15"/>
  <c r="H38" i="33"/>
  <c r="H92" i="33"/>
  <c r="H96" i="33"/>
  <c r="H59" i="15"/>
  <c r="H91" i="15"/>
  <c r="H69" i="15"/>
  <c r="H101" i="15"/>
  <c r="H10" i="33"/>
  <c r="H77" i="33"/>
  <c r="H55" i="33"/>
  <c r="H89" i="33"/>
  <c r="H67" i="33"/>
  <c r="H4" i="33"/>
  <c r="H27" i="15"/>
  <c r="H8" i="33"/>
  <c r="H49" i="15"/>
  <c r="H9" i="33"/>
  <c r="H51" i="15"/>
  <c r="H31" i="33"/>
  <c r="H57" i="15"/>
  <c r="H97" i="33"/>
  <c r="H46" i="15"/>
  <c r="H58" i="15"/>
  <c r="H32" i="33"/>
  <c r="H45" i="33"/>
  <c r="H60" i="15"/>
  <c r="H40" i="15"/>
  <c r="H81" i="33"/>
  <c r="H59" i="33"/>
  <c r="H37" i="33"/>
  <c r="H70" i="33"/>
  <c r="H74" i="33"/>
  <c r="H24" i="15"/>
  <c r="H73" i="15"/>
  <c r="H15" i="33"/>
  <c r="H68" i="15"/>
  <c r="H75" i="33"/>
  <c r="H79" i="15"/>
  <c r="H84" i="33"/>
  <c r="H62" i="33"/>
  <c r="H40" i="33"/>
  <c r="H48" i="33"/>
  <c r="H29" i="15"/>
  <c r="H23" i="33"/>
  <c r="H52" i="33"/>
  <c r="H35" i="15"/>
  <c r="H80" i="15"/>
  <c r="H98" i="33"/>
  <c r="H76" i="33"/>
  <c r="H36" i="15"/>
  <c r="H82" i="15"/>
  <c r="H53" i="33"/>
  <c r="H26" i="33"/>
  <c r="H38" i="15"/>
  <c r="H30" i="33"/>
  <c r="H90" i="15"/>
  <c r="H83" i="15"/>
  <c r="H61" i="15"/>
  <c r="H39" i="15"/>
  <c r="H54" i="33"/>
  <c r="H95" i="15"/>
  <c r="H25" i="15"/>
  <c r="H68" i="33"/>
  <c r="H48" i="15"/>
  <c r="H71" i="15"/>
  <c r="H25" i="33"/>
  <c r="H47" i="33"/>
  <c r="H69" i="33"/>
  <c r="H91" i="33"/>
  <c r="H3" i="33"/>
  <c r="H18" i="33"/>
  <c r="H28" i="15"/>
  <c r="H50" i="15"/>
  <c r="H72" i="15"/>
  <c r="H94" i="15"/>
  <c r="H26" i="15"/>
  <c r="H61" i="33"/>
  <c r="H19" i="33"/>
  <c r="H41" i="33"/>
  <c r="H63" i="33"/>
  <c r="H85" i="33"/>
  <c r="H70" i="15"/>
  <c r="H12" i="33"/>
  <c r="H34" i="33"/>
  <c r="H56" i="33"/>
  <c r="H78" i="33"/>
  <c r="H100" i="33"/>
  <c r="H30" i="15"/>
  <c r="H41" i="15"/>
  <c r="H52" i="15"/>
  <c r="H63" i="15"/>
  <c r="H74" i="15"/>
  <c r="H85" i="15"/>
  <c r="H96" i="15"/>
  <c r="H60" i="33"/>
  <c r="H47" i="15"/>
  <c r="H5" i="33"/>
  <c r="H27" i="33"/>
  <c r="H49" i="33"/>
  <c r="H71" i="33"/>
  <c r="H93" i="33"/>
  <c r="H81" i="15"/>
  <c r="H39" i="33"/>
  <c r="H11" i="33"/>
  <c r="H20" i="33"/>
  <c r="H42" i="33"/>
  <c r="H64" i="33"/>
  <c r="H86" i="33"/>
  <c r="H31" i="15"/>
  <c r="H42" i="15"/>
  <c r="H53" i="15"/>
  <c r="H64" i="15"/>
  <c r="H75" i="15"/>
  <c r="H86" i="15"/>
  <c r="H97" i="15"/>
  <c r="H83" i="33"/>
  <c r="H99" i="33"/>
  <c r="H13" i="33"/>
  <c r="H35" i="33"/>
  <c r="H57" i="33"/>
  <c r="H79" i="33"/>
  <c r="H101" i="33"/>
  <c r="H17" i="33"/>
  <c r="H6" i="33"/>
  <c r="H28" i="33"/>
  <c r="H50" i="33"/>
  <c r="H72" i="33"/>
  <c r="H94" i="33"/>
  <c r="H32" i="15"/>
  <c r="H43" i="15"/>
  <c r="H54" i="15"/>
  <c r="H65" i="15"/>
  <c r="H76" i="15"/>
  <c r="H87" i="15"/>
  <c r="H98" i="15"/>
  <c r="H16" i="33"/>
  <c r="H37" i="15"/>
  <c r="H21" i="33"/>
  <c r="H43" i="33"/>
  <c r="H65" i="33"/>
  <c r="H87" i="33"/>
  <c r="H33" i="33"/>
  <c r="H14" i="33"/>
  <c r="H36" i="33"/>
  <c r="H58" i="33"/>
  <c r="H80" i="33"/>
  <c r="H22" i="15"/>
  <c r="H33" i="15"/>
  <c r="H44" i="15"/>
  <c r="H55" i="15"/>
  <c r="H66" i="15"/>
  <c r="H77" i="15"/>
  <c r="H88" i="15"/>
  <c r="H99" i="15"/>
  <c r="H7" i="33"/>
  <c r="H29" i="33"/>
  <c r="H51" i="33"/>
  <c r="H73" i="33"/>
  <c r="H95" i="33"/>
  <c r="H22" i="33"/>
  <c r="H44" i="33"/>
  <c r="H66" i="33"/>
  <c r="H88" i="33"/>
  <c r="H23" i="15"/>
  <c r="H34" i="15"/>
  <c r="H45" i="15"/>
  <c r="H56" i="15"/>
  <c r="H67" i="15"/>
  <c r="H78" i="15"/>
  <c r="H89" i="15"/>
  <c r="H100" i="15"/>
  <c r="H82" i="33"/>
  <c r="B11" i="53"/>
  <c r="B8" i="53"/>
  <c r="B9" i="53" s="1"/>
  <c r="A3" i="15"/>
  <c r="A4" i="15" s="1"/>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A51" i="15" s="1"/>
  <c r="A52" i="15" s="1"/>
  <c r="A53" i="15" s="1"/>
  <c r="A54" i="15" s="1"/>
  <c r="A55" i="15" s="1"/>
  <c r="A56" i="15" s="1"/>
  <c r="A57" i="15" s="1"/>
  <c r="A58" i="15" s="1"/>
  <c r="A59" i="15" s="1"/>
  <c r="A60" i="15" s="1"/>
  <c r="A61" i="15" s="1"/>
  <c r="A62" i="15" s="1"/>
  <c r="A63" i="15" s="1"/>
  <c r="A64" i="15" s="1"/>
  <c r="A65" i="15" s="1"/>
  <c r="A66" i="15" s="1"/>
  <c r="A67" i="15" s="1"/>
  <c r="A68" i="15" s="1"/>
  <c r="A69" i="15" s="1"/>
  <c r="A70" i="15" s="1"/>
  <c r="A71" i="15" s="1"/>
  <c r="A72" i="15" s="1"/>
  <c r="A73" i="15" s="1"/>
  <c r="A74" i="15" s="1"/>
  <c r="A75" i="15" s="1"/>
  <c r="A76" i="15" s="1"/>
  <c r="A77" i="15" s="1"/>
  <c r="A78" i="15" s="1"/>
  <c r="A79" i="15" s="1"/>
  <c r="A80" i="15" s="1"/>
  <c r="A81" i="15" s="1"/>
  <c r="A82" i="15" s="1"/>
  <c r="A83" i="15" s="1"/>
  <c r="A84" i="15" s="1"/>
  <c r="A85" i="15" s="1"/>
  <c r="A86" i="15" s="1"/>
  <c r="A87" i="15" s="1"/>
  <c r="A88" i="15" s="1"/>
  <c r="A89" i="15" s="1"/>
  <c r="A90" i="15" s="1"/>
  <c r="A91" i="15" s="1"/>
  <c r="A92" i="15" s="1"/>
  <c r="A93" i="15" s="1"/>
  <c r="A94" i="15" s="1"/>
  <c r="A95" i="15" s="1"/>
  <c r="A96" i="15" s="1"/>
  <c r="A97" i="15" s="1"/>
  <c r="A98" i="15" s="1"/>
  <c r="A99" i="15" s="1"/>
  <c r="A100" i="15" s="1"/>
  <c r="A101" i="15" s="1"/>
  <c r="F21" i="15"/>
  <c r="F20" i="15"/>
  <c r="F19" i="15"/>
  <c r="F18" i="15"/>
  <c r="F17" i="15"/>
  <c r="F16" i="15"/>
  <c r="F15" i="15"/>
  <c r="F14" i="15"/>
  <c r="F13" i="15"/>
  <c r="F12" i="15"/>
  <c r="F11" i="15"/>
  <c r="F10" i="15"/>
  <c r="F9" i="15"/>
  <c r="F8" i="15"/>
  <c r="F7" i="15"/>
  <c r="F6" i="15"/>
  <c r="F5" i="15"/>
  <c r="F4" i="15"/>
  <c r="F3" i="15"/>
  <c r="H3" i="15" s="1"/>
  <c r="F2" i="15"/>
  <c r="H2" i="15" s="1"/>
  <c r="BW97" i="63" l="1"/>
  <c r="BW93" i="63"/>
  <c r="AJ2" i="28"/>
  <c r="AK2" i="28"/>
  <c r="AL2" i="28"/>
  <c r="AM2" i="28"/>
  <c r="AG2" i="28"/>
  <c r="AE4" i="28"/>
  <c r="AG4" i="28"/>
  <c r="AD3" i="28"/>
  <c r="AF4" i="28"/>
  <c r="AE2" i="28"/>
  <c r="AD4" i="28"/>
  <c r="AF2" i="28"/>
  <c r="AD2" i="28"/>
  <c r="AG3" i="28"/>
  <c r="AF3" i="28"/>
  <c r="AE3" i="28"/>
  <c r="AB3" i="28"/>
  <c r="AC3" i="28"/>
  <c r="AH3" i="28"/>
  <c r="AI3" i="28"/>
  <c r="AC2" i="28"/>
  <c r="AH2" i="28"/>
  <c r="AB2" i="28"/>
  <c r="AI2" i="28"/>
  <c r="AH4" i="28"/>
  <c r="AB4" i="28"/>
  <c r="AC4" i="28"/>
  <c r="AI4" i="28"/>
  <c r="CI78" i="63"/>
  <c r="CI67" i="63"/>
  <c r="CI76" i="63"/>
  <c r="CI71" i="63"/>
  <c r="CI68" i="63"/>
  <c r="CI72" i="63"/>
  <c r="CI74" i="63"/>
  <c r="CI70" i="63"/>
  <c r="CI73" i="63"/>
  <c r="AF15" i="33"/>
  <c r="AE15" i="33"/>
  <c r="AD15" i="33"/>
  <c r="AC15" i="33"/>
  <c r="AA15" i="33"/>
  <c r="Z15" i="33"/>
  <c r="AK15" i="33"/>
  <c r="AJ15" i="33"/>
  <c r="AI15" i="33"/>
  <c r="AH15" i="33"/>
  <c r="AG15" i="33"/>
  <c r="AB15" i="33"/>
  <c r="AJ73" i="15"/>
  <c r="AI73" i="15"/>
  <c r="AH73" i="15"/>
  <c r="AG73" i="15"/>
  <c r="AF73" i="15"/>
  <c r="AB73" i="15"/>
  <c r="Y73" i="15"/>
  <c r="AE73" i="15"/>
  <c r="AD73" i="15"/>
  <c r="AC73" i="15"/>
  <c r="AA73" i="15"/>
  <c r="Z73" i="15"/>
  <c r="AK61" i="33"/>
  <c r="AF61" i="33"/>
  <c r="AG61" i="33"/>
  <c r="AE61" i="33"/>
  <c r="AD61" i="33"/>
  <c r="AC61" i="33"/>
  <c r="AB61" i="33"/>
  <c r="AA61" i="33"/>
  <c r="Z61" i="33"/>
  <c r="AH61" i="33"/>
  <c r="AJ61" i="33"/>
  <c r="AI61" i="33"/>
  <c r="AI87" i="33"/>
  <c r="AG87" i="33"/>
  <c r="AF87" i="33"/>
  <c r="AB87" i="33"/>
  <c r="Z87" i="33"/>
  <c r="AK87" i="33"/>
  <c r="AJ87" i="33"/>
  <c r="AH87" i="33"/>
  <c r="AE87" i="33"/>
  <c r="AD87" i="33"/>
  <c r="AC87" i="33"/>
  <c r="AA87" i="33"/>
  <c r="AK74" i="33"/>
  <c r="AI74" i="33"/>
  <c r="AD74" i="33"/>
  <c r="AC74" i="33"/>
  <c r="AB74" i="33"/>
  <c r="AA74" i="33"/>
  <c r="Z74" i="33"/>
  <c r="AF74" i="33"/>
  <c r="AE74" i="33"/>
  <c r="AG74" i="33"/>
  <c r="AH74" i="33"/>
  <c r="AJ74" i="33"/>
  <c r="AK83" i="33"/>
  <c r="AF83" i="33"/>
  <c r="AJ83" i="33"/>
  <c r="AI83" i="33"/>
  <c r="AH83" i="33"/>
  <c r="AG83" i="33"/>
  <c r="AE83" i="33"/>
  <c r="AA83" i="33"/>
  <c r="AD83" i="33"/>
  <c r="AC83" i="33"/>
  <c r="AB83" i="33"/>
  <c r="Z83" i="33"/>
  <c r="AI98" i="33"/>
  <c r="AG98" i="33"/>
  <c r="AF98" i="33"/>
  <c r="AB98" i="33"/>
  <c r="AC98" i="33"/>
  <c r="AA98" i="33"/>
  <c r="Z98" i="33"/>
  <c r="AK98" i="33"/>
  <c r="AJ98" i="33"/>
  <c r="AH98" i="33"/>
  <c r="AE98" i="33"/>
  <c r="AD98" i="33"/>
  <c r="AK29" i="33"/>
  <c r="AJ29" i="33"/>
  <c r="AI29" i="33"/>
  <c r="AH29" i="33"/>
  <c r="AG29" i="33"/>
  <c r="AF29" i="33"/>
  <c r="AE29" i="33"/>
  <c r="AD29" i="33"/>
  <c r="AC29" i="33"/>
  <c r="AB29" i="33"/>
  <c r="AA29" i="33"/>
  <c r="Z29" i="33"/>
  <c r="AJ75" i="15"/>
  <c r="AI75" i="15"/>
  <c r="AH75" i="15"/>
  <c r="AG75" i="15"/>
  <c r="AC75" i="15"/>
  <c r="Z75" i="15"/>
  <c r="AF75" i="15"/>
  <c r="Y75" i="15"/>
  <c r="AE75" i="15"/>
  <c r="AD75" i="15"/>
  <c r="AB75" i="15"/>
  <c r="AA75" i="15"/>
  <c r="AJ63" i="15"/>
  <c r="AI63" i="15"/>
  <c r="AH63" i="15"/>
  <c r="AG63" i="15"/>
  <c r="AF63" i="15"/>
  <c r="AE63" i="15"/>
  <c r="AD63" i="15"/>
  <c r="Z63" i="15"/>
  <c r="AC63" i="15"/>
  <c r="Y63" i="15"/>
  <c r="AB63" i="15"/>
  <c r="AA63" i="15"/>
  <c r="AE91" i="33"/>
  <c r="AC91" i="33"/>
  <c r="AB91" i="33"/>
  <c r="AH91" i="33"/>
  <c r="AG91" i="33"/>
  <c r="AF91" i="33"/>
  <c r="AD91" i="33"/>
  <c r="AA91" i="33"/>
  <c r="Z91" i="33"/>
  <c r="AK91" i="33"/>
  <c r="AJ91" i="33"/>
  <c r="AI91" i="33"/>
  <c r="AH80" i="15"/>
  <c r="AG80" i="15"/>
  <c r="AF80" i="15"/>
  <c r="AE80" i="15"/>
  <c r="AD80" i="15"/>
  <c r="AC80" i="15"/>
  <c r="AB80" i="15"/>
  <c r="AA80" i="15"/>
  <c r="Z80" i="15"/>
  <c r="Y80" i="15"/>
  <c r="AJ80" i="15"/>
  <c r="AI80" i="15"/>
  <c r="AG45" i="33"/>
  <c r="AF45" i="33"/>
  <c r="AE45" i="33"/>
  <c r="AD45" i="33"/>
  <c r="AC45" i="33"/>
  <c r="AB45" i="33"/>
  <c r="AA45" i="33"/>
  <c r="Z45" i="33"/>
  <c r="AH45" i="33"/>
  <c r="AK45" i="33"/>
  <c r="AJ45" i="33"/>
  <c r="AI45" i="33"/>
  <c r="AK96" i="33"/>
  <c r="AI96" i="33"/>
  <c r="AH96" i="33"/>
  <c r="AD96" i="33"/>
  <c r="Z96" i="33"/>
  <c r="AE96" i="33"/>
  <c r="AC96" i="33"/>
  <c r="AB96" i="33"/>
  <c r="AA96" i="33"/>
  <c r="AF96" i="33"/>
  <c r="AG96" i="33"/>
  <c r="AJ96" i="33"/>
  <c r="AJ81" i="15"/>
  <c r="AF81" i="15"/>
  <c r="AC81" i="15"/>
  <c r="AI81" i="15"/>
  <c r="AH81" i="15"/>
  <c r="AG81" i="15"/>
  <c r="AE81" i="15"/>
  <c r="AD81" i="15"/>
  <c r="Y81" i="15"/>
  <c r="AB81" i="15"/>
  <c r="AA81" i="15"/>
  <c r="Z81" i="15"/>
  <c r="AK14" i="33"/>
  <c r="AJ14" i="33"/>
  <c r="AF14" i="33"/>
  <c r="AI14" i="33"/>
  <c r="AH14" i="33"/>
  <c r="AG14" i="33"/>
  <c r="AE14" i="33"/>
  <c r="AD14" i="33"/>
  <c r="AC14" i="33"/>
  <c r="AB14" i="33"/>
  <c r="AA14" i="33"/>
  <c r="Z14" i="33"/>
  <c r="AB30" i="33"/>
  <c r="AA30" i="33"/>
  <c r="Z30" i="33"/>
  <c r="AF30" i="33"/>
  <c r="AE30" i="33"/>
  <c r="AD30" i="33"/>
  <c r="AC30" i="33"/>
  <c r="AK30" i="33"/>
  <c r="AJ30" i="33"/>
  <c r="AI30" i="33"/>
  <c r="AH30" i="33"/>
  <c r="AG30" i="33"/>
  <c r="AJ57" i="33"/>
  <c r="AD57" i="33"/>
  <c r="AC57" i="33"/>
  <c r="AB57" i="33"/>
  <c r="AA57" i="33"/>
  <c r="Z57" i="33"/>
  <c r="AI57" i="33"/>
  <c r="AK57" i="33"/>
  <c r="AH57" i="33"/>
  <c r="AG57" i="33"/>
  <c r="AF57" i="33"/>
  <c r="AE57" i="33"/>
  <c r="AI66" i="33"/>
  <c r="AH66" i="33"/>
  <c r="AG66" i="33"/>
  <c r="AF66" i="33"/>
  <c r="AE66" i="33"/>
  <c r="AD66" i="33"/>
  <c r="AC66" i="33"/>
  <c r="AB66" i="33"/>
  <c r="AA66" i="33"/>
  <c r="Z66" i="33"/>
  <c r="AJ66" i="33"/>
  <c r="AK66" i="33"/>
  <c r="AJ47" i="15"/>
  <c r="AI47" i="15"/>
  <c r="AH47" i="15"/>
  <c r="AG47" i="15"/>
  <c r="AF47" i="15"/>
  <c r="AE47" i="15"/>
  <c r="AD47" i="15"/>
  <c r="Z47" i="15"/>
  <c r="Y47" i="15"/>
  <c r="AC47" i="15"/>
  <c r="AB47" i="15"/>
  <c r="AA47" i="15"/>
  <c r="AK99" i="33"/>
  <c r="AJ99" i="33"/>
  <c r="AI99" i="33"/>
  <c r="AH99" i="33"/>
  <c r="AG99" i="33"/>
  <c r="AF99" i="33"/>
  <c r="AE99" i="33"/>
  <c r="AD99" i="33"/>
  <c r="AC99" i="33"/>
  <c r="AB99" i="33"/>
  <c r="AA99" i="33"/>
  <c r="Z99" i="33"/>
  <c r="AH98" i="15"/>
  <c r="AG98" i="15"/>
  <c r="AF98" i="15"/>
  <c r="AE98" i="15"/>
  <c r="AC98" i="15"/>
  <c r="AB98" i="15"/>
  <c r="AJ98" i="15"/>
  <c r="AI98" i="15"/>
  <c r="AD98" i="15"/>
  <c r="AA98" i="15"/>
  <c r="Z98" i="15"/>
  <c r="Y98" i="15"/>
  <c r="Z87" i="15"/>
  <c r="AI87" i="15"/>
  <c r="AF87" i="15"/>
  <c r="AE87" i="15"/>
  <c r="AD87" i="15"/>
  <c r="AC87" i="15"/>
  <c r="AB87" i="15"/>
  <c r="AA87" i="15"/>
  <c r="Y87" i="15"/>
  <c r="AJ87" i="15"/>
  <c r="AH87" i="15"/>
  <c r="AG87" i="15"/>
  <c r="AK7" i="33"/>
  <c r="AI7" i="33"/>
  <c r="AH7" i="33"/>
  <c r="AJ7" i="33"/>
  <c r="AG7" i="33"/>
  <c r="AF7" i="33"/>
  <c r="AE7" i="33"/>
  <c r="AD7" i="33"/>
  <c r="Z7" i="33"/>
  <c r="AC7" i="33"/>
  <c r="AB7" i="33"/>
  <c r="AA7" i="33"/>
  <c r="AH76" i="15"/>
  <c r="AE76" i="15"/>
  <c r="AD76" i="15"/>
  <c r="AC76" i="15"/>
  <c r="AB76" i="15"/>
  <c r="AA76" i="15"/>
  <c r="Z76" i="15"/>
  <c r="Y76" i="15"/>
  <c r="AJ76" i="15"/>
  <c r="AI76" i="15"/>
  <c r="AG76" i="15"/>
  <c r="AF76" i="15"/>
  <c r="AB64" i="15"/>
  <c r="AA64" i="15"/>
  <c r="Z64" i="15"/>
  <c r="Y64" i="15"/>
  <c r="AJ64" i="15"/>
  <c r="AI64" i="15"/>
  <c r="AH64" i="15"/>
  <c r="AG64" i="15"/>
  <c r="AF64" i="15"/>
  <c r="AE64" i="15"/>
  <c r="AD64" i="15"/>
  <c r="AC64" i="15"/>
  <c r="AB52" i="15"/>
  <c r="AA52" i="15"/>
  <c r="Z52" i="15"/>
  <c r="AG52" i="15"/>
  <c r="Y52" i="15"/>
  <c r="AJ52" i="15"/>
  <c r="AI52" i="15"/>
  <c r="AH52" i="15"/>
  <c r="AF52" i="15"/>
  <c r="AE52" i="15"/>
  <c r="AD52" i="15"/>
  <c r="AC52" i="15"/>
  <c r="AE69" i="33"/>
  <c r="AC69" i="33"/>
  <c r="AK69" i="33"/>
  <c r="AJ69" i="33"/>
  <c r="AI69" i="33"/>
  <c r="AH69" i="33"/>
  <c r="AG69" i="33"/>
  <c r="AF69" i="33"/>
  <c r="AD69" i="33"/>
  <c r="AB69" i="33"/>
  <c r="AA69" i="33"/>
  <c r="Z69" i="33"/>
  <c r="AJ35" i="15"/>
  <c r="AI35" i="15"/>
  <c r="AH35" i="15"/>
  <c r="AG35" i="15"/>
  <c r="AF35" i="15"/>
  <c r="AE35" i="15"/>
  <c r="AD35" i="15"/>
  <c r="Z35" i="15"/>
  <c r="AC35" i="15"/>
  <c r="Y35" i="15"/>
  <c r="AB35" i="15"/>
  <c r="AA35" i="15"/>
  <c r="Z32" i="33"/>
  <c r="AK32" i="33"/>
  <c r="AJ32" i="33"/>
  <c r="AI32" i="33"/>
  <c r="AH32" i="33"/>
  <c r="AG32" i="33"/>
  <c r="AF32" i="33"/>
  <c r="AE32" i="33"/>
  <c r="AD32" i="33"/>
  <c r="AC32" i="33"/>
  <c r="AB32" i="33"/>
  <c r="AA32" i="33"/>
  <c r="AH92" i="33"/>
  <c r="AK92" i="33"/>
  <c r="AD92" i="33"/>
  <c r="AC92" i="33"/>
  <c r="AB92" i="33"/>
  <c r="AA92" i="33"/>
  <c r="Z92" i="33"/>
  <c r="AE92" i="33"/>
  <c r="AJ92" i="33"/>
  <c r="AI92" i="33"/>
  <c r="AG92" i="33"/>
  <c r="AF92" i="33"/>
  <c r="AC93" i="33"/>
  <c r="AA93" i="33"/>
  <c r="Z93" i="33"/>
  <c r="AJ93" i="33"/>
  <c r="AI93" i="33"/>
  <c r="AH93" i="33"/>
  <c r="AG93" i="33"/>
  <c r="AF93" i="33"/>
  <c r="AE93" i="33"/>
  <c r="AD93" i="33"/>
  <c r="AB93" i="33"/>
  <c r="AK93" i="33"/>
  <c r="AK5" i="33"/>
  <c r="AJ5" i="33"/>
  <c r="AI5" i="33"/>
  <c r="AH5" i="33"/>
  <c r="AG5" i="33"/>
  <c r="AF5" i="33"/>
  <c r="AE5" i="33"/>
  <c r="AD5" i="33"/>
  <c r="AC5" i="33"/>
  <c r="AB5" i="33"/>
  <c r="AA5" i="33"/>
  <c r="Z5" i="33"/>
  <c r="Z10" i="33"/>
  <c r="AK10" i="33"/>
  <c r="AJ10" i="33"/>
  <c r="AI10" i="33"/>
  <c r="AH10" i="33"/>
  <c r="AG10" i="33"/>
  <c r="AF10" i="33"/>
  <c r="AE10" i="33"/>
  <c r="AD10" i="33"/>
  <c r="AC10" i="33"/>
  <c r="AB10" i="33"/>
  <c r="AA10" i="33"/>
  <c r="AH82" i="15"/>
  <c r="AI82" i="15"/>
  <c r="AG82" i="15"/>
  <c r="AF82" i="15"/>
  <c r="AE82" i="15"/>
  <c r="AD82" i="15"/>
  <c r="AC82" i="15"/>
  <c r="AB82" i="15"/>
  <c r="AA82" i="15"/>
  <c r="Z82" i="15"/>
  <c r="AJ82" i="15"/>
  <c r="Y82" i="15"/>
  <c r="AH81" i="33"/>
  <c r="AD81" i="33"/>
  <c r="AC81" i="33"/>
  <c r="AB81" i="33"/>
  <c r="AA81" i="33"/>
  <c r="Z81" i="33"/>
  <c r="AE81" i="33"/>
  <c r="AF81" i="33"/>
  <c r="AK81" i="33"/>
  <c r="AJ81" i="33"/>
  <c r="AI81" i="33"/>
  <c r="AG81" i="33"/>
  <c r="AD91" i="15"/>
  <c r="AC91" i="15"/>
  <c r="AB91" i="15"/>
  <c r="AA91" i="15"/>
  <c r="Z91" i="15"/>
  <c r="AJ91" i="15"/>
  <c r="Y91" i="15"/>
  <c r="AI91" i="15"/>
  <c r="AH91" i="15"/>
  <c r="AG91" i="15"/>
  <c r="AF91" i="15"/>
  <c r="AE91" i="15"/>
  <c r="AJ59" i="15"/>
  <c r="AI59" i="15"/>
  <c r="AH59" i="15"/>
  <c r="AG59" i="15"/>
  <c r="AF59" i="15"/>
  <c r="AE59" i="15"/>
  <c r="AD59" i="15"/>
  <c r="Z59" i="15"/>
  <c r="Y59" i="15"/>
  <c r="AC59" i="15"/>
  <c r="AB59" i="15"/>
  <c r="AA59" i="15"/>
  <c r="AJ65" i="15"/>
  <c r="AI65" i="15"/>
  <c r="AH65" i="15"/>
  <c r="AG65" i="15"/>
  <c r="AF65" i="15"/>
  <c r="AE65" i="15"/>
  <c r="AD65" i="15"/>
  <c r="Z65" i="15"/>
  <c r="AC65" i="15"/>
  <c r="AB65" i="15"/>
  <c r="Y65" i="15"/>
  <c r="AA65" i="15"/>
  <c r="AG83" i="15"/>
  <c r="AD83" i="15"/>
  <c r="AC83" i="15"/>
  <c r="AB83" i="15"/>
  <c r="AA83" i="15"/>
  <c r="Z83" i="15"/>
  <c r="AI83" i="15"/>
  <c r="Y83" i="15"/>
  <c r="AJ83" i="15"/>
  <c r="AH83" i="15"/>
  <c r="AF83" i="15"/>
  <c r="AE83" i="15"/>
  <c r="AG67" i="33"/>
  <c r="AE67" i="33"/>
  <c r="Z67" i="33"/>
  <c r="AK67" i="33"/>
  <c r="AJ67" i="33"/>
  <c r="AI67" i="33"/>
  <c r="AH67" i="33"/>
  <c r="AF67" i="33"/>
  <c r="AD67" i="33"/>
  <c r="AC67" i="33"/>
  <c r="AB67" i="33"/>
  <c r="AA67" i="33"/>
  <c r="AG89" i="33"/>
  <c r="AE89" i="33"/>
  <c r="AD89" i="33"/>
  <c r="Z89" i="33"/>
  <c r="AC89" i="33"/>
  <c r="AB89" i="33"/>
  <c r="AA89" i="33"/>
  <c r="AK89" i="33"/>
  <c r="AF89" i="33"/>
  <c r="AJ89" i="33"/>
  <c r="AI89" i="33"/>
  <c r="AH89" i="33"/>
  <c r="AB26" i="15"/>
  <c r="AA26" i="15"/>
  <c r="Z26" i="15"/>
  <c r="Y26" i="15"/>
  <c r="AJ26" i="15"/>
  <c r="AI26" i="15"/>
  <c r="AH26" i="15"/>
  <c r="AG26" i="15"/>
  <c r="AF26" i="15"/>
  <c r="AE26" i="15"/>
  <c r="AD26" i="15"/>
  <c r="AC26" i="15"/>
  <c r="AI65" i="33"/>
  <c r="AG65" i="33"/>
  <c r="AB65" i="33"/>
  <c r="AK65" i="33"/>
  <c r="AJ65" i="33"/>
  <c r="AH65" i="33"/>
  <c r="AF65" i="33"/>
  <c r="AE65" i="33"/>
  <c r="AD65" i="33"/>
  <c r="AC65" i="33"/>
  <c r="AA65" i="33"/>
  <c r="Z65" i="33"/>
  <c r="Z43" i="33"/>
  <c r="AH43" i="33"/>
  <c r="AK43" i="33"/>
  <c r="AJ43" i="33"/>
  <c r="AI43" i="33"/>
  <c r="AG43" i="33"/>
  <c r="AF43" i="33"/>
  <c r="AE43" i="33"/>
  <c r="AD43" i="33"/>
  <c r="AC43" i="33"/>
  <c r="AB43" i="33"/>
  <c r="AA43" i="33"/>
  <c r="AF101" i="15"/>
  <c r="AE101" i="15"/>
  <c r="AD101" i="15"/>
  <c r="AC101" i="15"/>
  <c r="AB101" i="15"/>
  <c r="AA101" i="15"/>
  <c r="Z101" i="15"/>
  <c r="AJ101" i="15"/>
  <c r="AI101" i="15"/>
  <c r="AH101" i="15"/>
  <c r="AG101" i="15"/>
  <c r="Y101" i="15"/>
  <c r="AK18" i="33"/>
  <c r="AJ18" i="33"/>
  <c r="AI18" i="33"/>
  <c r="AH18" i="33"/>
  <c r="AG18" i="33"/>
  <c r="AF18" i="33"/>
  <c r="AE18" i="33"/>
  <c r="AD18" i="33"/>
  <c r="AC18" i="33"/>
  <c r="AB18" i="33"/>
  <c r="AA18" i="33"/>
  <c r="Z18" i="33"/>
  <c r="AK52" i="33"/>
  <c r="AI52" i="33"/>
  <c r="AD52" i="33"/>
  <c r="AJ52" i="33"/>
  <c r="AH52" i="33"/>
  <c r="AG52" i="33"/>
  <c r="AF52" i="33"/>
  <c r="AE52" i="33"/>
  <c r="AC52" i="33"/>
  <c r="AB52" i="33"/>
  <c r="AA52" i="33"/>
  <c r="Z52" i="33"/>
  <c r="AH88" i="15"/>
  <c r="AJ88" i="15"/>
  <c r="AI88" i="15"/>
  <c r="AG88" i="15"/>
  <c r="AF88" i="15"/>
  <c r="AE88" i="15"/>
  <c r="AD88" i="15"/>
  <c r="AC88" i="15"/>
  <c r="AB88" i="15"/>
  <c r="Y88" i="15"/>
  <c r="AA88" i="15"/>
  <c r="Z88" i="15"/>
  <c r="AB42" i="15"/>
  <c r="AA42" i="15"/>
  <c r="Z42" i="15"/>
  <c r="AH42" i="15"/>
  <c r="AG42" i="15"/>
  <c r="AF42" i="15"/>
  <c r="AE42" i="15"/>
  <c r="AD42" i="15"/>
  <c r="AC42" i="15"/>
  <c r="AI42" i="15"/>
  <c r="Y42" i="15"/>
  <c r="AJ42" i="15"/>
  <c r="AB30" i="15"/>
  <c r="AA30" i="15"/>
  <c r="Z30" i="15"/>
  <c r="AJ30" i="15"/>
  <c r="AI30" i="15"/>
  <c r="AH30" i="15"/>
  <c r="AG30" i="15"/>
  <c r="AF30" i="15"/>
  <c r="AE30" i="15"/>
  <c r="Y30" i="15"/>
  <c r="AD30" i="15"/>
  <c r="AC30" i="15"/>
  <c r="AK25" i="33"/>
  <c r="AG25" i="33"/>
  <c r="AJ25" i="33"/>
  <c r="AI25" i="33"/>
  <c r="AH25" i="33"/>
  <c r="AF25" i="33"/>
  <c r="AE25" i="33"/>
  <c r="AD25" i="33"/>
  <c r="AC25" i="33"/>
  <c r="AB25" i="33"/>
  <c r="AA25" i="33"/>
  <c r="Z25" i="33"/>
  <c r="AK23" i="33"/>
  <c r="AJ23" i="33"/>
  <c r="AI23" i="33"/>
  <c r="AH23" i="33"/>
  <c r="AG23" i="33"/>
  <c r="AF23" i="33"/>
  <c r="AE23" i="33"/>
  <c r="AA23" i="33"/>
  <c r="AD23" i="33"/>
  <c r="AC23" i="33"/>
  <c r="AB23" i="33"/>
  <c r="Z23" i="33"/>
  <c r="AB46" i="15"/>
  <c r="AA46" i="15"/>
  <c r="Z46" i="15"/>
  <c r="AH46" i="15"/>
  <c r="AG46" i="15"/>
  <c r="AF46" i="15"/>
  <c r="AE46" i="15"/>
  <c r="AD46" i="15"/>
  <c r="AC46" i="15"/>
  <c r="AJ46" i="15"/>
  <c r="AI46" i="15"/>
  <c r="Y46" i="15"/>
  <c r="AH92" i="15"/>
  <c r="AC92" i="15"/>
  <c r="AB92" i="15"/>
  <c r="AJ92" i="15"/>
  <c r="AI92" i="15"/>
  <c r="AD92" i="15"/>
  <c r="AG92" i="15"/>
  <c r="Y92" i="15"/>
  <c r="AF92" i="15"/>
  <c r="Z92" i="15"/>
  <c r="AE92" i="15"/>
  <c r="AA92" i="15"/>
  <c r="AG93" i="15"/>
  <c r="AF93" i="15"/>
  <c r="AE93" i="15"/>
  <c r="AD93" i="15"/>
  <c r="AC93" i="15"/>
  <c r="AB93" i="15"/>
  <c r="AA93" i="15"/>
  <c r="Z93" i="15"/>
  <c r="Y93" i="15"/>
  <c r="AJ93" i="15"/>
  <c r="AI93" i="15"/>
  <c r="AH93" i="15"/>
  <c r="AD17" i="33"/>
  <c r="AC17" i="33"/>
  <c r="AB17" i="33"/>
  <c r="AA17" i="33"/>
  <c r="Z17" i="33"/>
  <c r="AK17" i="33"/>
  <c r="AJ17" i="33"/>
  <c r="AI17" i="33"/>
  <c r="AE17" i="33"/>
  <c r="AH17" i="33"/>
  <c r="AG17" i="33"/>
  <c r="AF17" i="33"/>
  <c r="AC71" i="33"/>
  <c r="AA71" i="33"/>
  <c r="AK71" i="33"/>
  <c r="AJ71" i="33"/>
  <c r="AI71" i="33"/>
  <c r="AH71" i="33"/>
  <c r="AG71" i="33"/>
  <c r="AF71" i="33"/>
  <c r="AE71" i="33"/>
  <c r="AD71" i="33"/>
  <c r="AB71" i="33"/>
  <c r="Z71" i="33"/>
  <c r="AK27" i="33"/>
  <c r="AJ27" i="33"/>
  <c r="AI27" i="33"/>
  <c r="AD27" i="33"/>
  <c r="AC27" i="33"/>
  <c r="AB27" i="33"/>
  <c r="AA27" i="33"/>
  <c r="Z27" i="33"/>
  <c r="AE27" i="33"/>
  <c r="AH27" i="33"/>
  <c r="AG27" i="33"/>
  <c r="AF27" i="33"/>
  <c r="AK77" i="33"/>
  <c r="AJ77" i="33"/>
  <c r="AI77" i="33"/>
  <c r="AF77" i="33"/>
  <c r="AE77" i="33"/>
  <c r="AD77" i="33"/>
  <c r="AC77" i="33"/>
  <c r="AB77" i="33"/>
  <c r="AA77" i="33"/>
  <c r="Z77" i="33"/>
  <c r="AG77" i="33"/>
  <c r="AH77" i="33"/>
  <c r="AB53" i="33"/>
  <c r="AA53" i="33"/>
  <c r="Z53" i="33"/>
  <c r="AK53" i="33"/>
  <c r="AC53" i="33"/>
  <c r="AH53" i="33"/>
  <c r="AD53" i="33"/>
  <c r="AJ53" i="33"/>
  <c r="AI53" i="33"/>
  <c r="AG53" i="33"/>
  <c r="AF53" i="33"/>
  <c r="AE53" i="33"/>
  <c r="AJ22" i="33"/>
  <c r="AI22" i="33"/>
  <c r="AH22" i="33"/>
  <c r="AG22" i="33"/>
  <c r="AF22" i="33"/>
  <c r="AE22" i="33"/>
  <c r="AD22" i="33"/>
  <c r="AC22" i="33"/>
  <c r="AB22" i="33"/>
  <c r="AA22" i="33"/>
  <c r="AK22" i="33"/>
  <c r="Z22" i="33"/>
  <c r="AJ37" i="15"/>
  <c r="AI37" i="15"/>
  <c r="AH37" i="15"/>
  <c r="AG37" i="15"/>
  <c r="AF37" i="15"/>
  <c r="AE37" i="15"/>
  <c r="AD37" i="15"/>
  <c r="Z37" i="15"/>
  <c r="AC37" i="15"/>
  <c r="AB37" i="15"/>
  <c r="AA37" i="15"/>
  <c r="Y37" i="15"/>
  <c r="AI76" i="33"/>
  <c r="AG76" i="33"/>
  <c r="AB76" i="33"/>
  <c r="AE76" i="33"/>
  <c r="AD76" i="33"/>
  <c r="AC76" i="33"/>
  <c r="AA76" i="33"/>
  <c r="Z76" i="33"/>
  <c r="AK76" i="33"/>
  <c r="AJ76" i="33"/>
  <c r="AH76" i="33"/>
  <c r="AF76" i="33"/>
  <c r="AA51" i="33"/>
  <c r="Z51" i="33"/>
  <c r="AK51" i="33"/>
  <c r="AJ51" i="33"/>
  <c r="AI51" i="33"/>
  <c r="AH51" i="33"/>
  <c r="AG51" i="33"/>
  <c r="AF51" i="33"/>
  <c r="AE51" i="33"/>
  <c r="AD51" i="33"/>
  <c r="AC51" i="33"/>
  <c r="AB51" i="33"/>
  <c r="AJ77" i="15"/>
  <c r="AI77" i="15"/>
  <c r="AH77" i="15"/>
  <c r="AD77" i="15"/>
  <c r="AG77" i="15"/>
  <c r="AF77" i="15"/>
  <c r="AE77" i="15"/>
  <c r="Y77" i="15"/>
  <c r="AC77" i="15"/>
  <c r="AB77" i="15"/>
  <c r="AA77" i="15"/>
  <c r="Z77" i="15"/>
  <c r="AJ31" i="15"/>
  <c r="AI31" i="15"/>
  <c r="AH31" i="15"/>
  <c r="AG31" i="15"/>
  <c r="AF31" i="15"/>
  <c r="AE31" i="15"/>
  <c r="AD31" i="15"/>
  <c r="Y31" i="15"/>
  <c r="Z31" i="15"/>
  <c r="AC31" i="15"/>
  <c r="AB31" i="15"/>
  <c r="AA31" i="15"/>
  <c r="AG100" i="33"/>
  <c r="AF100" i="33"/>
  <c r="AE100" i="33"/>
  <c r="AD100" i="33"/>
  <c r="AB100" i="33"/>
  <c r="Z100" i="33"/>
  <c r="AJ100" i="33"/>
  <c r="AI100" i="33"/>
  <c r="AH100" i="33"/>
  <c r="AC100" i="33"/>
  <c r="AA100" i="33"/>
  <c r="AK100" i="33"/>
  <c r="AJ71" i="15"/>
  <c r="AI71" i="15"/>
  <c r="AH71" i="15"/>
  <c r="AG71" i="15"/>
  <c r="AF71" i="15"/>
  <c r="AE71" i="15"/>
  <c r="AA71" i="15"/>
  <c r="AD71" i="15"/>
  <c r="Y71" i="15"/>
  <c r="Z71" i="15"/>
  <c r="AC71" i="15"/>
  <c r="AB71" i="15"/>
  <c r="AJ29" i="15"/>
  <c r="AI29" i="15"/>
  <c r="AH29" i="15"/>
  <c r="AG29" i="15"/>
  <c r="AE29" i="15"/>
  <c r="AD29" i="15"/>
  <c r="Y29" i="15"/>
  <c r="AF29" i="15"/>
  <c r="AC29" i="15"/>
  <c r="AB29" i="15"/>
  <c r="AA29" i="15"/>
  <c r="Z29" i="15"/>
  <c r="AK97" i="33"/>
  <c r="AJ97" i="33"/>
  <c r="AI97" i="33"/>
  <c r="AH97" i="33"/>
  <c r="AG97" i="33"/>
  <c r="AF97" i="33"/>
  <c r="AE97" i="33"/>
  <c r="AB97" i="33"/>
  <c r="AD97" i="33"/>
  <c r="AC97" i="33"/>
  <c r="AA97" i="33"/>
  <c r="Z97" i="33"/>
  <c r="AH24" i="33"/>
  <c r="AG24" i="33"/>
  <c r="AF24" i="33"/>
  <c r="AE24" i="33"/>
  <c r="AD24" i="33"/>
  <c r="AC24" i="33"/>
  <c r="AB24" i="33"/>
  <c r="AA24" i="33"/>
  <c r="AJ24" i="33"/>
  <c r="AI24" i="33"/>
  <c r="Z24" i="33"/>
  <c r="AK24" i="33"/>
  <c r="AJ45" i="15"/>
  <c r="AI45" i="15"/>
  <c r="AH45" i="15"/>
  <c r="AG45" i="15"/>
  <c r="AF45" i="15"/>
  <c r="AE45" i="15"/>
  <c r="AD45" i="15"/>
  <c r="Z45" i="15"/>
  <c r="AC45" i="15"/>
  <c r="AB45" i="15"/>
  <c r="AA45" i="15"/>
  <c r="Y45" i="15"/>
  <c r="AK101" i="33"/>
  <c r="AJ101" i="33"/>
  <c r="AI101" i="33"/>
  <c r="AG101" i="33"/>
  <c r="AH101" i="33"/>
  <c r="AF101" i="33"/>
  <c r="AE101" i="33"/>
  <c r="AD101" i="33"/>
  <c r="AC101" i="33"/>
  <c r="AB101" i="33"/>
  <c r="AA101" i="33"/>
  <c r="Z101" i="33"/>
  <c r="AH35" i="33"/>
  <c r="AG35" i="33"/>
  <c r="AF35" i="33"/>
  <c r="AE35" i="33"/>
  <c r="AD35" i="33"/>
  <c r="AC35" i="33"/>
  <c r="AB35" i="33"/>
  <c r="AA35" i="33"/>
  <c r="Z35" i="33"/>
  <c r="AK35" i="33"/>
  <c r="AJ35" i="33"/>
  <c r="AI35" i="33"/>
  <c r="Z21" i="33"/>
  <c r="AH21" i="33"/>
  <c r="AG21" i="33"/>
  <c r="AF21" i="33"/>
  <c r="AE21" i="33"/>
  <c r="AD21" i="33"/>
  <c r="AC21" i="33"/>
  <c r="AB21" i="33"/>
  <c r="AA21" i="33"/>
  <c r="AI21" i="33"/>
  <c r="AJ21" i="33"/>
  <c r="AK21" i="33"/>
  <c r="AH85" i="15"/>
  <c r="AJ85" i="15"/>
  <c r="AI85" i="15"/>
  <c r="AG85" i="15"/>
  <c r="AF85" i="15"/>
  <c r="Y85" i="15"/>
  <c r="AE85" i="15"/>
  <c r="AD85" i="15"/>
  <c r="AC85" i="15"/>
  <c r="AB85" i="15"/>
  <c r="AA85" i="15"/>
  <c r="Z85" i="15"/>
  <c r="AJ53" i="15"/>
  <c r="AI53" i="15"/>
  <c r="AH53" i="15"/>
  <c r="AG53" i="15"/>
  <c r="AF53" i="15"/>
  <c r="AE53" i="15"/>
  <c r="AD53" i="15"/>
  <c r="Z53" i="15"/>
  <c r="AC53" i="15"/>
  <c r="Y53" i="15"/>
  <c r="AB53" i="15"/>
  <c r="AA53" i="15"/>
  <c r="AB32" i="15"/>
  <c r="AA32" i="15"/>
  <c r="Z32" i="15"/>
  <c r="Y32" i="15"/>
  <c r="AJ32" i="15"/>
  <c r="AI32" i="15"/>
  <c r="AH32" i="15"/>
  <c r="AC32" i="15"/>
  <c r="AG32" i="15"/>
  <c r="AF32" i="15"/>
  <c r="AE32" i="15"/>
  <c r="AD32" i="15"/>
  <c r="AK86" i="33"/>
  <c r="AJ86" i="33"/>
  <c r="AI86" i="33"/>
  <c r="AH86" i="33"/>
  <c r="AG86" i="33"/>
  <c r="AF86" i="33"/>
  <c r="AE86" i="33"/>
  <c r="AD86" i="33"/>
  <c r="AB86" i="33"/>
  <c r="AC86" i="33"/>
  <c r="AA86" i="33"/>
  <c r="Z86" i="33"/>
  <c r="AG78" i="33"/>
  <c r="AE78" i="33"/>
  <c r="Z78" i="33"/>
  <c r="AH78" i="33"/>
  <c r="AF78" i="33"/>
  <c r="AD78" i="33"/>
  <c r="AC78" i="33"/>
  <c r="AB78" i="33"/>
  <c r="AA78" i="33"/>
  <c r="AK78" i="33"/>
  <c r="AJ78" i="33"/>
  <c r="AI78" i="33"/>
  <c r="AB48" i="15"/>
  <c r="AA48" i="15"/>
  <c r="Z48" i="15"/>
  <c r="Y48" i="15"/>
  <c r="AG48" i="15"/>
  <c r="AJ48" i="15"/>
  <c r="AI48" i="15"/>
  <c r="AH48" i="15"/>
  <c r="AF48" i="15"/>
  <c r="AE48" i="15"/>
  <c r="AD48" i="15"/>
  <c r="AC48" i="15"/>
  <c r="AH48" i="33"/>
  <c r="AJ48" i="33"/>
  <c r="AI48" i="33"/>
  <c r="AG48" i="33"/>
  <c r="AF48" i="33"/>
  <c r="AE48" i="33"/>
  <c r="AD48" i="33"/>
  <c r="AC48" i="33"/>
  <c r="AB48" i="33"/>
  <c r="AA48" i="33"/>
  <c r="AK48" i="33"/>
  <c r="Z48" i="33"/>
  <c r="AJ57" i="15"/>
  <c r="AI57" i="15"/>
  <c r="AH57" i="15"/>
  <c r="AG57" i="15"/>
  <c r="AF57" i="15"/>
  <c r="AE57" i="15"/>
  <c r="AD57" i="15"/>
  <c r="Z57" i="15"/>
  <c r="AC57" i="15"/>
  <c r="AB57" i="15"/>
  <c r="AA57" i="15"/>
  <c r="Y57" i="15"/>
  <c r="AI46" i="33"/>
  <c r="AH46" i="33"/>
  <c r="AG46" i="33"/>
  <c r="AF46" i="33"/>
  <c r="AE46" i="33"/>
  <c r="AD46" i="33"/>
  <c r="AC46" i="33"/>
  <c r="AB46" i="33"/>
  <c r="AA46" i="33"/>
  <c r="AJ46" i="33"/>
  <c r="AK46" i="33"/>
  <c r="Z46" i="33"/>
  <c r="AE58" i="33"/>
  <c r="AC58" i="33"/>
  <c r="AK58" i="33"/>
  <c r="AJ58" i="33"/>
  <c r="AI58" i="33"/>
  <c r="AH58" i="33"/>
  <c r="AG58" i="33"/>
  <c r="AF58" i="33"/>
  <c r="AD58" i="33"/>
  <c r="AB58" i="33"/>
  <c r="AA58" i="33"/>
  <c r="Z58" i="33"/>
  <c r="AB19" i="33"/>
  <c r="AA19" i="33"/>
  <c r="Z19" i="33"/>
  <c r="AK19" i="33"/>
  <c r="AJ19" i="33"/>
  <c r="AI19" i="33"/>
  <c r="AH19" i="33"/>
  <c r="AG19" i="33"/>
  <c r="AF19" i="33"/>
  <c r="AE19" i="33"/>
  <c r="AD19" i="33"/>
  <c r="AC19" i="33"/>
  <c r="AB24" i="15"/>
  <c r="AA24" i="15"/>
  <c r="Z24" i="15"/>
  <c r="AE24" i="15"/>
  <c r="AJ24" i="15"/>
  <c r="AD24" i="15"/>
  <c r="AC24" i="15"/>
  <c r="AF24" i="15"/>
  <c r="Y24" i="15"/>
  <c r="AI24" i="15"/>
  <c r="AG24" i="15"/>
  <c r="AH24" i="15"/>
  <c r="AH72" i="15"/>
  <c r="AC72" i="15"/>
  <c r="AB72" i="15"/>
  <c r="AA72" i="15"/>
  <c r="Z72" i="15"/>
  <c r="AJ72" i="15"/>
  <c r="Y72" i="15"/>
  <c r="AI72" i="15"/>
  <c r="AG72" i="15"/>
  <c r="AF72" i="15"/>
  <c r="AE72" i="15"/>
  <c r="AD72" i="15"/>
  <c r="AH96" i="15"/>
  <c r="AG96" i="15"/>
  <c r="AF96" i="15"/>
  <c r="AC96" i="15"/>
  <c r="AB96" i="15"/>
  <c r="Z96" i="15"/>
  <c r="AJ96" i="15"/>
  <c r="AI96" i="15"/>
  <c r="AE96" i="15"/>
  <c r="AD96" i="15"/>
  <c r="AA96" i="15"/>
  <c r="Y96" i="15"/>
  <c r="AA73" i="33"/>
  <c r="AK73" i="33"/>
  <c r="AJ73" i="33"/>
  <c r="AI73" i="33"/>
  <c r="AH73" i="33"/>
  <c r="AG73" i="33"/>
  <c r="AF73" i="33"/>
  <c r="AE73" i="33"/>
  <c r="AD73" i="33"/>
  <c r="AC73" i="33"/>
  <c r="AB73" i="33"/>
  <c r="Z73" i="33"/>
  <c r="AJ41" i="15"/>
  <c r="AI41" i="15"/>
  <c r="AH41" i="15"/>
  <c r="AG41" i="15"/>
  <c r="AF41" i="15"/>
  <c r="AE41" i="15"/>
  <c r="AD41" i="15"/>
  <c r="Z41" i="15"/>
  <c r="AC41" i="15"/>
  <c r="AB41" i="15"/>
  <c r="AA41" i="15"/>
  <c r="Y41" i="15"/>
  <c r="AJ43" i="15"/>
  <c r="AI43" i="15"/>
  <c r="AH43" i="15"/>
  <c r="AG43" i="15"/>
  <c r="AF43" i="15"/>
  <c r="AE43" i="15"/>
  <c r="AD43" i="15"/>
  <c r="Z43" i="15"/>
  <c r="AC43" i="15"/>
  <c r="AB43" i="15"/>
  <c r="Y43" i="15"/>
  <c r="AA43" i="15"/>
  <c r="AK94" i="33"/>
  <c r="AJ94" i="33"/>
  <c r="AF94" i="33"/>
  <c r="AI94" i="33"/>
  <c r="AH94" i="33"/>
  <c r="AG94" i="33"/>
  <c r="AB94" i="33"/>
  <c r="AE94" i="33"/>
  <c r="AD94" i="33"/>
  <c r="AC94" i="33"/>
  <c r="AA94" i="33"/>
  <c r="Z94" i="33"/>
  <c r="AH64" i="33"/>
  <c r="Z64" i="33"/>
  <c r="AK64" i="33"/>
  <c r="AJ64" i="33"/>
  <c r="AI64" i="33"/>
  <c r="AG64" i="33"/>
  <c r="AF64" i="33"/>
  <c r="AE64" i="33"/>
  <c r="AD64" i="33"/>
  <c r="AC64" i="33"/>
  <c r="AB64" i="33"/>
  <c r="AA64" i="33"/>
  <c r="AG56" i="33"/>
  <c r="AE56" i="33"/>
  <c r="Z56" i="33"/>
  <c r="AK56" i="33"/>
  <c r="AJ56" i="33"/>
  <c r="AI56" i="33"/>
  <c r="AH56" i="33"/>
  <c r="AA56" i="33"/>
  <c r="AB56" i="33"/>
  <c r="AF56" i="33"/>
  <c r="AD56" i="33"/>
  <c r="AC56" i="33"/>
  <c r="AJ68" i="33"/>
  <c r="Z68" i="33"/>
  <c r="AK68" i="33"/>
  <c r="AF68" i="33"/>
  <c r="AC68" i="33"/>
  <c r="AI68" i="33"/>
  <c r="AH68" i="33"/>
  <c r="AG68" i="33"/>
  <c r="AE68" i="33"/>
  <c r="AD68" i="33"/>
  <c r="AB68" i="33"/>
  <c r="AA68" i="33"/>
  <c r="AK40" i="33"/>
  <c r="AJ40" i="33"/>
  <c r="AI40" i="33"/>
  <c r="AH40" i="33"/>
  <c r="AG40" i="33"/>
  <c r="AF40" i="33"/>
  <c r="AD40" i="33"/>
  <c r="AA40" i="33"/>
  <c r="AE40" i="33"/>
  <c r="AC40" i="33"/>
  <c r="AB40" i="33"/>
  <c r="Z40" i="33"/>
  <c r="AK31" i="33"/>
  <c r="AJ31" i="33"/>
  <c r="AI31" i="33"/>
  <c r="AH31" i="33"/>
  <c r="AG31" i="33"/>
  <c r="AF31" i="33"/>
  <c r="AE31" i="33"/>
  <c r="AC31" i="33"/>
  <c r="AD31" i="33"/>
  <c r="AB31" i="33"/>
  <c r="AA31" i="33"/>
  <c r="Z31" i="33"/>
  <c r="AJ90" i="33"/>
  <c r="AK90" i="33"/>
  <c r="AI90" i="33"/>
  <c r="AH90" i="33"/>
  <c r="AG90" i="33"/>
  <c r="AF90" i="33"/>
  <c r="AB90" i="33"/>
  <c r="AE90" i="33"/>
  <c r="AD90" i="33"/>
  <c r="AC90" i="33"/>
  <c r="AA90" i="33"/>
  <c r="Z90" i="33"/>
  <c r="AH23" i="15"/>
  <c r="AG23" i="15"/>
  <c r="AE23" i="15"/>
  <c r="AJ23" i="15"/>
  <c r="AI23" i="15"/>
  <c r="AF23" i="15"/>
  <c r="AD23" i="15"/>
  <c r="AC23" i="15"/>
  <c r="AB23" i="15"/>
  <c r="AA23" i="15"/>
  <c r="Z23" i="15"/>
  <c r="Y23" i="15"/>
  <c r="AH70" i="33"/>
  <c r="AA70" i="33"/>
  <c r="Z70" i="33"/>
  <c r="AG70" i="33"/>
  <c r="AF70" i="33"/>
  <c r="AE70" i="33"/>
  <c r="AD70" i="33"/>
  <c r="AC70" i="33"/>
  <c r="AB70" i="33"/>
  <c r="AK70" i="33"/>
  <c r="AJ70" i="33"/>
  <c r="AI70" i="33"/>
  <c r="AH13" i="33"/>
  <c r="AG13" i="33"/>
  <c r="AF13" i="33"/>
  <c r="AE13" i="33"/>
  <c r="AC13" i="33"/>
  <c r="AB13" i="33"/>
  <c r="AI13" i="33"/>
  <c r="AD13" i="33"/>
  <c r="AA13" i="33"/>
  <c r="Z13" i="33"/>
  <c r="AK13" i="33"/>
  <c r="AJ13" i="33"/>
  <c r="AB50" i="15"/>
  <c r="AA50" i="15"/>
  <c r="Z50" i="15"/>
  <c r="AH50" i="15"/>
  <c r="AG50" i="15"/>
  <c r="AF50" i="15"/>
  <c r="AE50" i="15"/>
  <c r="Y50" i="15"/>
  <c r="AD50" i="15"/>
  <c r="AC50" i="15"/>
  <c r="AJ50" i="15"/>
  <c r="AI50" i="15"/>
  <c r="AB36" i="15"/>
  <c r="AA36" i="15"/>
  <c r="Z36" i="15"/>
  <c r="AG36" i="15"/>
  <c r="Y36" i="15"/>
  <c r="AJ36" i="15"/>
  <c r="AI36" i="15"/>
  <c r="AH36" i="15"/>
  <c r="AF36" i="15"/>
  <c r="AE36" i="15"/>
  <c r="AD36" i="15"/>
  <c r="AC36" i="15"/>
  <c r="AK16" i="33"/>
  <c r="AJ16" i="33"/>
  <c r="AA16" i="33"/>
  <c r="Z16" i="33"/>
  <c r="AB16" i="33"/>
  <c r="AG16" i="33"/>
  <c r="AI16" i="33"/>
  <c r="AH16" i="33"/>
  <c r="AF16" i="33"/>
  <c r="AE16" i="33"/>
  <c r="AD16" i="33"/>
  <c r="AC16" i="33"/>
  <c r="Z99" i="15"/>
  <c r="AI99" i="15"/>
  <c r="AJ99" i="15"/>
  <c r="Y99" i="15"/>
  <c r="AH99" i="15"/>
  <c r="AG99" i="15"/>
  <c r="AF99" i="15"/>
  <c r="AE99" i="15"/>
  <c r="AD99" i="15"/>
  <c r="AC99" i="15"/>
  <c r="AB99" i="15"/>
  <c r="AA99" i="15"/>
  <c r="AC82" i="33"/>
  <c r="AA82" i="33"/>
  <c r="AJ82" i="33"/>
  <c r="AI82" i="33"/>
  <c r="AH82" i="33"/>
  <c r="AG82" i="33"/>
  <c r="AF82" i="33"/>
  <c r="AE82" i="33"/>
  <c r="AD82" i="33"/>
  <c r="AB82" i="33"/>
  <c r="Z82" i="33"/>
  <c r="AK82" i="33"/>
  <c r="AH100" i="15"/>
  <c r="AG100" i="15"/>
  <c r="AF100" i="15"/>
  <c r="AE100" i="15"/>
  <c r="AC100" i="15"/>
  <c r="AB100" i="15"/>
  <c r="AJ100" i="15"/>
  <c r="AI100" i="15"/>
  <c r="AD100" i="15"/>
  <c r="AA100" i="15"/>
  <c r="Z100" i="15"/>
  <c r="Y100" i="15"/>
  <c r="AB44" i="15"/>
  <c r="AA44" i="15"/>
  <c r="Z44" i="15"/>
  <c r="AJ44" i="15"/>
  <c r="AI44" i="15"/>
  <c r="AH44" i="15"/>
  <c r="AG44" i="15"/>
  <c r="AF44" i="15"/>
  <c r="AE44" i="15"/>
  <c r="AD44" i="15"/>
  <c r="AC44" i="15"/>
  <c r="Y44" i="15"/>
  <c r="AK72" i="33"/>
  <c r="AF72" i="33"/>
  <c r="AB72" i="33"/>
  <c r="AA72" i="33"/>
  <c r="Z72" i="33"/>
  <c r="AJ72" i="33"/>
  <c r="AI72" i="33"/>
  <c r="AD72" i="33"/>
  <c r="AH72" i="33"/>
  <c r="AG72" i="33"/>
  <c r="AE72" i="33"/>
  <c r="AC72" i="33"/>
  <c r="AK42" i="33"/>
  <c r="AJ42" i="33"/>
  <c r="AI42" i="33"/>
  <c r="AH42" i="33"/>
  <c r="AG42" i="33"/>
  <c r="AF42" i="33"/>
  <c r="AE42" i="33"/>
  <c r="AD42" i="33"/>
  <c r="AB42" i="33"/>
  <c r="AA42" i="33"/>
  <c r="Z42" i="33"/>
  <c r="AC42" i="33"/>
  <c r="AK34" i="33"/>
  <c r="AJ34" i="33"/>
  <c r="AI34" i="33"/>
  <c r="AE34" i="33"/>
  <c r="AB34" i="33"/>
  <c r="AH34" i="33"/>
  <c r="AG34" i="33"/>
  <c r="AF34" i="33"/>
  <c r="AD34" i="33"/>
  <c r="AC34" i="33"/>
  <c r="AA34" i="33"/>
  <c r="Z34" i="33"/>
  <c r="AJ25" i="15"/>
  <c r="AI25" i="15"/>
  <c r="AH25" i="15"/>
  <c r="AG25" i="15"/>
  <c r="AE25" i="15"/>
  <c r="AD25" i="15"/>
  <c r="Y25" i="15"/>
  <c r="AF25" i="15"/>
  <c r="AC25" i="15"/>
  <c r="AB25" i="15"/>
  <c r="AA25" i="15"/>
  <c r="Z25" i="15"/>
  <c r="AA62" i="33"/>
  <c r="AK62" i="33"/>
  <c r="AJ62" i="33"/>
  <c r="AI62" i="33"/>
  <c r="AH62" i="33"/>
  <c r="AG62" i="33"/>
  <c r="AF62" i="33"/>
  <c r="AE62" i="33"/>
  <c r="AD62" i="33"/>
  <c r="AC62" i="33"/>
  <c r="AB62" i="33"/>
  <c r="Z62" i="33"/>
  <c r="AJ51" i="15"/>
  <c r="AI51" i="15"/>
  <c r="AH51" i="15"/>
  <c r="AG51" i="15"/>
  <c r="AF51" i="15"/>
  <c r="AE51" i="15"/>
  <c r="AD51" i="15"/>
  <c r="Z51" i="15"/>
  <c r="AC51" i="15"/>
  <c r="Y51" i="15"/>
  <c r="AB51" i="15"/>
  <c r="AA51" i="15"/>
  <c r="AH84" i="15"/>
  <c r="AJ84" i="15"/>
  <c r="AI84" i="15"/>
  <c r="AG84" i="15"/>
  <c r="AF84" i="15"/>
  <c r="AE84" i="15"/>
  <c r="AD84" i="15"/>
  <c r="AC84" i="15"/>
  <c r="AB84" i="15"/>
  <c r="AA84" i="15"/>
  <c r="Z84" i="15"/>
  <c r="Y84" i="15"/>
  <c r="AB56" i="15"/>
  <c r="AA56" i="15"/>
  <c r="Z56" i="15"/>
  <c r="AH56" i="15"/>
  <c r="AJ56" i="15"/>
  <c r="Y56" i="15"/>
  <c r="AI56" i="15"/>
  <c r="AG56" i="15"/>
  <c r="AF56" i="15"/>
  <c r="AE56" i="15"/>
  <c r="AD56" i="15"/>
  <c r="AC56" i="15"/>
  <c r="AB41" i="33"/>
  <c r="AA41" i="33"/>
  <c r="Z41" i="33"/>
  <c r="AK41" i="33"/>
  <c r="AJ41" i="33"/>
  <c r="AI41" i="33"/>
  <c r="AH41" i="33"/>
  <c r="AG41" i="33"/>
  <c r="AF41" i="33"/>
  <c r="AE41" i="33"/>
  <c r="AD41" i="33"/>
  <c r="AC41" i="33"/>
  <c r="AJ33" i="33"/>
  <c r="AI33" i="33"/>
  <c r="AH33" i="33"/>
  <c r="AG33" i="33"/>
  <c r="AF33" i="33"/>
  <c r="AE33" i="33"/>
  <c r="AD33" i="33"/>
  <c r="AC33" i="33"/>
  <c r="Z33" i="33"/>
  <c r="AA33" i="33"/>
  <c r="AB33" i="33"/>
  <c r="AK33" i="33"/>
  <c r="AB38" i="15"/>
  <c r="AA38" i="15"/>
  <c r="Z38" i="15"/>
  <c r="AH38" i="15"/>
  <c r="AJ38" i="15"/>
  <c r="AG38" i="15"/>
  <c r="AF38" i="15"/>
  <c r="AE38" i="15"/>
  <c r="AD38" i="15"/>
  <c r="AC38" i="15"/>
  <c r="Y38" i="15"/>
  <c r="AI38" i="15"/>
  <c r="AH94" i="15"/>
  <c r="AF94" i="15"/>
  <c r="AC94" i="15"/>
  <c r="AB94" i="15"/>
  <c r="AI94" i="15"/>
  <c r="Y94" i="15"/>
  <c r="AD94" i="15"/>
  <c r="AJ94" i="15"/>
  <c r="AG94" i="15"/>
  <c r="AE94" i="15"/>
  <c r="AA94" i="15"/>
  <c r="Z94" i="15"/>
  <c r="AJ44" i="33"/>
  <c r="AI44" i="33"/>
  <c r="AH44" i="33"/>
  <c r="AG44" i="33"/>
  <c r="AF44" i="33"/>
  <c r="AE44" i="33"/>
  <c r="AD44" i="33"/>
  <c r="AC44" i="33"/>
  <c r="AB44" i="33"/>
  <c r="AK44" i="33"/>
  <c r="AA44" i="33"/>
  <c r="Z44" i="33"/>
  <c r="AH59" i="33"/>
  <c r="AE59" i="33"/>
  <c r="AD59" i="33"/>
  <c r="AC59" i="33"/>
  <c r="AB59" i="33"/>
  <c r="AA59" i="33"/>
  <c r="Z59" i="33"/>
  <c r="AK59" i="33"/>
  <c r="AJ59" i="33"/>
  <c r="AI59" i="33"/>
  <c r="AG59" i="33"/>
  <c r="AF59" i="33"/>
  <c r="AJ69" i="15"/>
  <c r="AI69" i="15"/>
  <c r="AH69" i="15"/>
  <c r="AG69" i="15"/>
  <c r="AF69" i="15"/>
  <c r="AE69" i="15"/>
  <c r="AD69" i="15"/>
  <c r="Z69" i="15"/>
  <c r="Y69" i="15"/>
  <c r="AC69" i="15"/>
  <c r="AB69" i="15"/>
  <c r="AA69" i="15"/>
  <c r="AB40" i="15"/>
  <c r="AA40" i="15"/>
  <c r="Z40" i="15"/>
  <c r="AG40" i="15"/>
  <c r="AJ40" i="15"/>
  <c r="AI40" i="15"/>
  <c r="AH40" i="15"/>
  <c r="AF40" i="15"/>
  <c r="AE40" i="15"/>
  <c r="Y40" i="15"/>
  <c r="AD40" i="15"/>
  <c r="AC40" i="15"/>
  <c r="AH74" i="15"/>
  <c r="AD74" i="15"/>
  <c r="AC74" i="15"/>
  <c r="AB74" i="15"/>
  <c r="AA74" i="15"/>
  <c r="Z74" i="15"/>
  <c r="AJ74" i="15"/>
  <c r="AI74" i="15"/>
  <c r="AG74" i="15"/>
  <c r="AF74" i="15"/>
  <c r="AE74" i="15"/>
  <c r="Y74" i="15"/>
  <c r="AB58" i="15"/>
  <c r="AA58" i="15"/>
  <c r="Z58" i="15"/>
  <c r="AH58" i="15"/>
  <c r="AG58" i="15"/>
  <c r="AF58" i="15"/>
  <c r="AE58" i="15"/>
  <c r="AD58" i="15"/>
  <c r="AC58" i="15"/>
  <c r="Y58" i="15"/>
  <c r="AJ58" i="15"/>
  <c r="AI58" i="15"/>
  <c r="AB54" i="15"/>
  <c r="AA54" i="15"/>
  <c r="Z54" i="15"/>
  <c r="AH54" i="15"/>
  <c r="AG54" i="15"/>
  <c r="AF54" i="15"/>
  <c r="AJ54" i="15"/>
  <c r="AE54" i="15"/>
  <c r="AD54" i="15"/>
  <c r="AC54" i="15"/>
  <c r="Y54" i="15"/>
  <c r="AI54" i="15"/>
  <c r="AJ55" i="15"/>
  <c r="AI55" i="15"/>
  <c r="AH55" i="15"/>
  <c r="AG55" i="15"/>
  <c r="AF55" i="15"/>
  <c r="AE55" i="15"/>
  <c r="AD55" i="15"/>
  <c r="Z55" i="15"/>
  <c r="AC55" i="15"/>
  <c r="AB55" i="15"/>
  <c r="Y55" i="15"/>
  <c r="AA55" i="15"/>
  <c r="AA89" i="15"/>
  <c r="Z89" i="15"/>
  <c r="AJ89" i="15"/>
  <c r="Y89" i="15"/>
  <c r="AI89" i="15"/>
  <c r="AH89" i="15"/>
  <c r="AG89" i="15"/>
  <c r="AF89" i="15"/>
  <c r="AE89" i="15"/>
  <c r="AD89" i="15"/>
  <c r="AC89" i="15"/>
  <c r="AB89" i="15"/>
  <c r="AJ33" i="15"/>
  <c r="AI33" i="15"/>
  <c r="AH33" i="15"/>
  <c r="AG33" i="15"/>
  <c r="AF33" i="15"/>
  <c r="AE33" i="15"/>
  <c r="AD33" i="15"/>
  <c r="AC33" i="15"/>
  <c r="AB33" i="15"/>
  <c r="AA33" i="15"/>
  <c r="Y33" i="15"/>
  <c r="Z33" i="15"/>
  <c r="AK50" i="33"/>
  <c r="AF50" i="33"/>
  <c r="AJ50" i="33"/>
  <c r="AI50" i="33"/>
  <c r="AH50" i="33"/>
  <c r="AG50" i="33"/>
  <c r="AE50" i="33"/>
  <c r="AD50" i="33"/>
  <c r="AC50" i="33"/>
  <c r="AB50" i="33"/>
  <c r="AA50" i="33"/>
  <c r="Z50" i="33"/>
  <c r="AK20" i="33"/>
  <c r="AJ20" i="33"/>
  <c r="AI20" i="33"/>
  <c r="AH20" i="33"/>
  <c r="AG20" i="33"/>
  <c r="AF20" i="33"/>
  <c r="AE20" i="33"/>
  <c r="AD20" i="33"/>
  <c r="AC20" i="33"/>
  <c r="AB20" i="33"/>
  <c r="AA20" i="33"/>
  <c r="Z20" i="33"/>
  <c r="AK12" i="33"/>
  <c r="AJ12" i="33"/>
  <c r="AI12" i="33"/>
  <c r="AH12" i="33"/>
  <c r="AG12" i="33"/>
  <c r="AF12" i="33"/>
  <c r="AB12" i="33"/>
  <c r="AE12" i="33"/>
  <c r="AD12" i="33"/>
  <c r="AC12" i="33"/>
  <c r="AA12" i="33"/>
  <c r="Z12" i="33"/>
  <c r="AJ95" i="15"/>
  <c r="AI95" i="15"/>
  <c r="AH95" i="15"/>
  <c r="AG95" i="15"/>
  <c r="AF95" i="15"/>
  <c r="AE95" i="15"/>
  <c r="AD95" i="15"/>
  <c r="AC95" i="15"/>
  <c r="AB95" i="15"/>
  <c r="Y95" i="15"/>
  <c r="AA95" i="15"/>
  <c r="Z95" i="15"/>
  <c r="AA84" i="33"/>
  <c r="AK84" i="33"/>
  <c r="AJ84" i="33"/>
  <c r="AI84" i="33"/>
  <c r="AH84" i="33"/>
  <c r="AG84" i="33"/>
  <c r="AF84" i="33"/>
  <c r="AE84" i="33"/>
  <c r="AD84" i="33"/>
  <c r="AC84" i="33"/>
  <c r="AB84" i="33"/>
  <c r="Z84" i="33"/>
  <c r="AK9" i="33"/>
  <c r="AJ9" i="33"/>
  <c r="AI9" i="33"/>
  <c r="AG9" i="33"/>
  <c r="AF9" i="33"/>
  <c r="AD9" i="33"/>
  <c r="AH9" i="33"/>
  <c r="AE9" i="33"/>
  <c r="AC9" i="33"/>
  <c r="AB9" i="33"/>
  <c r="AA9" i="33"/>
  <c r="Z9" i="33"/>
  <c r="AB62" i="15"/>
  <c r="AA62" i="15"/>
  <c r="Z62" i="15"/>
  <c r="AH62" i="15"/>
  <c r="AG62" i="15"/>
  <c r="AF62" i="15"/>
  <c r="AE62" i="15"/>
  <c r="AD62" i="15"/>
  <c r="AC62" i="15"/>
  <c r="AJ62" i="15"/>
  <c r="Y62" i="15"/>
  <c r="AI62" i="15"/>
  <c r="AB34" i="15"/>
  <c r="AA34" i="15"/>
  <c r="Z34" i="15"/>
  <c r="AH34" i="15"/>
  <c r="AG34" i="15"/>
  <c r="AF34" i="15"/>
  <c r="AE34" i="15"/>
  <c r="AD34" i="15"/>
  <c r="AC34" i="15"/>
  <c r="Y34" i="15"/>
  <c r="AJ34" i="15"/>
  <c r="AI34" i="15"/>
  <c r="AJ79" i="33"/>
  <c r="AK79" i="33"/>
  <c r="AI79" i="33"/>
  <c r="AH79" i="33"/>
  <c r="AG79" i="33"/>
  <c r="AC79" i="33"/>
  <c r="AF79" i="33"/>
  <c r="AE79" i="33"/>
  <c r="AD79" i="33"/>
  <c r="AB79" i="33"/>
  <c r="AA79" i="33"/>
  <c r="Z79" i="33"/>
  <c r="AC60" i="33"/>
  <c r="AA60" i="33"/>
  <c r="AK60" i="33"/>
  <c r="AJ60" i="33"/>
  <c r="Z60" i="33"/>
  <c r="AB60" i="33"/>
  <c r="AG60" i="33"/>
  <c r="AI60" i="33"/>
  <c r="AH60" i="33"/>
  <c r="AF60" i="33"/>
  <c r="AE60" i="33"/>
  <c r="AD60" i="33"/>
  <c r="AA95" i="33"/>
  <c r="AK95" i="33"/>
  <c r="AJ95" i="33"/>
  <c r="AI95" i="33"/>
  <c r="AH95" i="33"/>
  <c r="AG95" i="33"/>
  <c r="AF95" i="33"/>
  <c r="AE95" i="33"/>
  <c r="AD95" i="33"/>
  <c r="AC95" i="33"/>
  <c r="AB95" i="33"/>
  <c r="Z95" i="33"/>
  <c r="AJ97" i="15"/>
  <c r="AI97" i="15"/>
  <c r="AH97" i="15"/>
  <c r="AG97" i="15"/>
  <c r="AC97" i="15"/>
  <c r="Z97" i="15"/>
  <c r="Y97" i="15"/>
  <c r="AF97" i="15"/>
  <c r="AE97" i="15"/>
  <c r="AD97" i="15"/>
  <c r="AB97" i="15"/>
  <c r="AA97" i="15"/>
  <c r="AB60" i="15"/>
  <c r="AA60" i="15"/>
  <c r="Z60" i="15"/>
  <c r="AJ60" i="15"/>
  <c r="AI60" i="15"/>
  <c r="AH60" i="15"/>
  <c r="AG60" i="15"/>
  <c r="AF60" i="15"/>
  <c r="Y60" i="15"/>
  <c r="AE60" i="15"/>
  <c r="AD60" i="15"/>
  <c r="AC60" i="15"/>
  <c r="AK38" i="33"/>
  <c r="AJ38" i="33"/>
  <c r="AI38" i="33"/>
  <c r="AH38" i="33"/>
  <c r="AG38" i="33"/>
  <c r="AF38" i="33"/>
  <c r="AE38" i="33"/>
  <c r="AD38" i="33"/>
  <c r="AC38" i="33"/>
  <c r="AB38" i="33"/>
  <c r="AA38" i="33"/>
  <c r="Z38" i="33"/>
  <c r="AH78" i="15"/>
  <c r="AF78" i="15"/>
  <c r="AE78" i="15"/>
  <c r="AD78" i="15"/>
  <c r="AC78" i="15"/>
  <c r="AB78" i="15"/>
  <c r="AA78" i="15"/>
  <c r="Z78" i="15"/>
  <c r="AJ78" i="15"/>
  <c r="AI78" i="15"/>
  <c r="AG78" i="15"/>
  <c r="Y78" i="15"/>
  <c r="Y22" i="15"/>
  <c r="Z22" i="15"/>
  <c r="AI22" i="15"/>
  <c r="AD22" i="15"/>
  <c r="AJ22" i="15"/>
  <c r="AH22" i="15"/>
  <c r="AG22" i="15"/>
  <c r="AF22" i="15"/>
  <c r="AE22" i="15"/>
  <c r="AC22" i="15"/>
  <c r="AB22" i="15"/>
  <c r="AA22" i="15"/>
  <c r="AD28" i="33"/>
  <c r="AC28" i="33"/>
  <c r="AB28" i="33"/>
  <c r="AA28" i="33"/>
  <c r="Z28" i="33"/>
  <c r="AI28" i="33"/>
  <c r="AE28" i="33"/>
  <c r="AF28" i="33"/>
  <c r="AK28" i="33"/>
  <c r="AJ28" i="33"/>
  <c r="AH28" i="33"/>
  <c r="AG28" i="33"/>
  <c r="AJ11" i="33"/>
  <c r="AI11" i="33"/>
  <c r="AH11" i="33"/>
  <c r="AG11" i="33"/>
  <c r="AE11" i="33"/>
  <c r="AD11" i="33"/>
  <c r="Z11" i="33"/>
  <c r="AK11" i="33"/>
  <c r="AA11" i="33"/>
  <c r="AF11" i="33"/>
  <c r="AC11" i="33"/>
  <c r="AB11" i="33"/>
  <c r="AH70" i="15"/>
  <c r="AB70" i="15"/>
  <c r="AA70" i="15"/>
  <c r="Z70" i="15"/>
  <c r="AI70" i="15"/>
  <c r="AG70" i="15"/>
  <c r="Y70" i="15"/>
  <c r="AF70" i="15"/>
  <c r="AE70" i="15"/>
  <c r="AD70" i="15"/>
  <c r="AC70" i="15"/>
  <c r="AJ70" i="15"/>
  <c r="AI54" i="33"/>
  <c r="AG54" i="33"/>
  <c r="AB54" i="33"/>
  <c r="AK54" i="33"/>
  <c r="AJ54" i="33"/>
  <c r="AH54" i="33"/>
  <c r="AF54" i="33"/>
  <c r="AE54" i="33"/>
  <c r="AD54" i="33"/>
  <c r="AC54" i="33"/>
  <c r="AA54" i="33"/>
  <c r="Z54" i="33"/>
  <c r="AJ79" i="15"/>
  <c r="AI79" i="15"/>
  <c r="AE79" i="15"/>
  <c r="AB79" i="15"/>
  <c r="AH79" i="15"/>
  <c r="AG79" i="15"/>
  <c r="AA79" i="15"/>
  <c r="Z79" i="15"/>
  <c r="AC79" i="15"/>
  <c r="Y79" i="15"/>
  <c r="AF79" i="15"/>
  <c r="AD79" i="15"/>
  <c r="AJ49" i="15"/>
  <c r="AI49" i="15"/>
  <c r="AH49" i="15"/>
  <c r="AG49" i="15"/>
  <c r="AF49" i="15"/>
  <c r="AE49" i="15"/>
  <c r="AD49" i="15"/>
  <c r="Z49" i="15"/>
  <c r="Y49" i="15"/>
  <c r="AC49" i="15"/>
  <c r="AB49" i="15"/>
  <c r="AA49" i="15"/>
  <c r="AK36" i="33"/>
  <c r="AJ36" i="33"/>
  <c r="AC36" i="33"/>
  <c r="AB36" i="33"/>
  <c r="AA36" i="33"/>
  <c r="Z36" i="33"/>
  <c r="AI36" i="33"/>
  <c r="AH36" i="33"/>
  <c r="AG36" i="33"/>
  <c r="AF36" i="33"/>
  <c r="AE36" i="33"/>
  <c r="AD36" i="33"/>
  <c r="AH90" i="15"/>
  <c r="AC90" i="15"/>
  <c r="AB90" i="15"/>
  <c r="AJ90" i="15"/>
  <c r="AI90" i="15"/>
  <c r="AG90" i="15"/>
  <c r="AF90" i="15"/>
  <c r="AE90" i="15"/>
  <c r="AD90" i="15"/>
  <c r="AA90" i="15"/>
  <c r="Z90" i="15"/>
  <c r="Y90" i="15"/>
  <c r="AC49" i="33"/>
  <c r="AA49" i="33"/>
  <c r="AD49" i="33"/>
  <c r="AB49" i="33"/>
  <c r="Z49" i="33"/>
  <c r="AK49" i="33"/>
  <c r="AJ49" i="33"/>
  <c r="AI49" i="33"/>
  <c r="AH49" i="33"/>
  <c r="AG49" i="33"/>
  <c r="AF49" i="33"/>
  <c r="AE49" i="33"/>
  <c r="AK88" i="33"/>
  <c r="AJ88" i="33"/>
  <c r="AI88" i="33"/>
  <c r="AH88" i="33"/>
  <c r="AG88" i="33"/>
  <c r="AF88" i="33"/>
  <c r="AD88" i="33"/>
  <c r="AC88" i="33"/>
  <c r="AB88" i="33"/>
  <c r="AA88" i="33"/>
  <c r="Z88" i="33"/>
  <c r="AE88" i="33"/>
  <c r="AC55" i="33"/>
  <c r="AB55" i="33"/>
  <c r="AA55" i="33"/>
  <c r="Z55" i="33"/>
  <c r="AK55" i="33"/>
  <c r="AJ55" i="33"/>
  <c r="AI55" i="33"/>
  <c r="AH55" i="33"/>
  <c r="AG55" i="33"/>
  <c r="AF55" i="33"/>
  <c r="AE55" i="33"/>
  <c r="AD55" i="33"/>
  <c r="AF26" i="33"/>
  <c r="AE26" i="33"/>
  <c r="AD26" i="33"/>
  <c r="AC26" i="33"/>
  <c r="AB26" i="33"/>
  <c r="AA26" i="33"/>
  <c r="Z26" i="33"/>
  <c r="AK26" i="33"/>
  <c r="AJ26" i="33"/>
  <c r="AI26" i="33"/>
  <c r="AH26" i="33"/>
  <c r="AG26" i="33"/>
  <c r="AF37" i="33"/>
  <c r="AE37" i="33"/>
  <c r="AD37" i="33"/>
  <c r="AC37" i="33"/>
  <c r="AB37" i="33"/>
  <c r="AA37" i="33"/>
  <c r="Z37" i="33"/>
  <c r="AI37" i="33"/>
  <c r="AK37" i="33"/>
  <c r="AJ37" i="33"/>
  <c r="AH37" i="33"/>
  <c r="AG37" i="33"/>
  <c r="AB28" i="15"/>
  <c r="AA28" i="15"/>
  <c r="Z28" i="15"/>
  <c r="AF28" i="15"/>
  <c r="Y28" i="15"/>
  <c r="AE28" i="15"/>
  <c r="AC28" i="15"/>
  <c r="AJ28" i="15"/>
  <c r="AI28" i="15"/>
  <c r="AH28" i="15"/>
  <c r="AG28" i="15"/>
  <c r="AD28" i="15"/>
  <c r="AH86" i="15"/>
  <c r="AJ86" i="15"/>
  <c r="AI86" i="15"/>
  <c r="AG86" i="15"/>
  <c r="AF86" i="15"/>
  <c r="AE86" i="15"/>
  <c r="AD86" i="15"/>
  <c r="AC86" i="15"/>
  <c r="AB86" i="15"/>
  <c r="AA86" i="15"/>
  <c r="Z86" i="15"/>
  <c r="Y86" i="15"/>
  <c r="AE47" i="33"/>
  <c r="AC47" i="33"/>
  <c r="AK47" i="33"/>
  <c r="AJ47" i="33"/>
  <c r="AI47" i="33"/>
  <c r="AH47" i="33"/>
  <c r="AG47" i="33"/>
  <c r="AA47" i="33"/>
  <c r="AF47" i="33"/>
  <c r="AD47" i="33"/>
  <c r="AB47" i="33"/>
  <c r="Z47" i="33"/>
  <c r="AB66" i="15"/>
  <c r="AA66" i="15"/>
  <c r="Z66" i="15"/>
  <c r="AH66" i="15"/>
  <c r="AG66" i="15"/>
  <c r="AF66" i="15"/>
  <c r="AE66" i="15"/>
  <c r="AD66" i="15"/>
  <c r="AC66" i="15"/>
  <c r="AI66" i="15"/>
  <c r="Y66" i="15"/>
  <c r="AJ66" i="15"/>
  <c r="AJ67" i="15"/>
  <c r="AI67" i="15"/>
  <c r="AH67" i="15"/>
  <c r="AG67" i="15"/>
  <c r="AF67" i="15"/>
  <c r="AE67" i="15"/>
  <c r="AD67" i="15"/>
  <c r="Z67" i="15"/>
  <c r="AC67" i="15"/>
  <c r="AB67" i="15"/>
  <c r="Y67" i="15"/>
  <c r="AA67" i="15"/>
  <c r="AE80" i="33"/>
  <c r="AC80" i="33"/>
  <c r="AI80" i="33"/>
  <c r="AH80" i="33"/>
  <c r="AG80" i="33"/>
  <c r="AF80" i="33"/>
  <c r="AD80" i="33"/>
  <c r="AB80" i="33"/>
  <c r="AA80" i="33"/>
  <c r="Z80" i="33"/>
  <c r="AK80" i="33"/>
  <c r="AJ80" i="33"/>
  <c r="AD6" i="33"/>
  <c r="AC6" i="33"/>
  <c r="AB6" i="33"/>
  <c r="AA6" i="33"/>
  <c r="Z6" i="33"/>
  <c r="AI6" i="33"/>
  <c r="AK6" i="33"/>
  <c r="AJ6" i="33"/>
  <c r="AH6" i="33"/>
  <c r="AG6" i="33"/>
  <c r="AF6" i="33"/>
  <c r="AE6" i="33"/>
  <c r="AD39" i="33"/>
  <c r="AC39" i="33"/>
  <c r="AB39" i="33"/>
  <c r="AA39" i="33"/>
  <c r="Z39" i="33"/>
  <c r="AG39" i="33"/>
  <c r="AF39" i="33"/>
  <c r="AE39" i="33"/>
  <c r="AH39" i="33"/>
  <c r="AI39" i="33"/>
  <c r="AK39" i="33"/>
  <c r="AJ39" i="33"/>
  <c r="AK85" i="33"/>
  <c r="AI85" i="33"/>
  <c r="AD85" i="33"/>
  <c r="AB85" i="33"/>
  <c r="AA85" i="33"/>
  <c r="Z85" i="33"/>
  <c r="AC85" i="33"/>
  <c r="AJ85" i="33"/>
  <c r="AH85" i="33"/>
  <c r="AG85" i="33"/>
  <c r="AF85" i="33"/>
  <c r="AE85" i="33"/>
  <c r="AJ39" i="15"/>
  <c r="AI39" i="15"/>
  <c r="AH39" i="15"/>
  <c r="AG39" i="15"/>
  <c r="AF39" i="15"/>
  <c r="AE39" i="15"/>
  <c r="AD39" i="15"/>
  <c r="Z39" i="15"/>
  <c r="AC39" i="15"/>
  <c r="Y39" i="15"/>
  <c r="AB39" i="15"/>
  <c r="AA39" i="15"/>
  <c r="AK75" i="33"/>
  <c r="AJ75" i="33"/>
  <c r="AI75" i="33"/>
  <c r="AH75" i="33"/>
  <c r="AE75" i="33"/>
  <c r="AB75" i="33"/>
  <c r="AG75" i="33"/>
  <c r="AF75" i="33"/>
  <c r="AD75" i="33"/>
  <c r="AC75" i="33"/>
  <c r="AA75" i="33"/>
  <c r="Z75" i="33"/>
  <c r="AB8" i="33"/>
  <c r="AA8" i="33"/>
  <c r="Z8" i="33"/>
  <c r="AG8" i="33"/>
  <c r="AF8" i="33"/>
  <c r="AE8" i="33"/>
  <c r="AD8" i="33"/>
  <c r="AC8" i="33"/>
  <c r="AK8" i="33"/>
  <c r="AJ8" i="33"/>
  <c r="AI8" i="33"/>
  <c r="AH8" i="33"/>
  <c r="AK63" i="33"/>
  <c r="AI63" i="33"/>
  <c r="AD63" i="33"/>
  <c r="AH63" i="33"/>
  <c r="AG63" i="33"/>
  <c r="AF63" i="33"/>
  <c r="AE63" i="33"/>
  <c r="AC63" i="33"/>
  <c r="AB63" i="33"/>
  <c r="AA63" i="33"/>
  <c r="Z63" i="33"/>
  <c r="AJ63" i="33"/>
  <c r="AJ61" i="15"/>
  <c r="AI61" i="15"/>
  <c r="AH61" i="15"/>
  <c r="AG61" i="15"/>
  <c r="AF61" i="15"/>
  <c r="AE61" i="15"/>
  <c r="AD61" i="15"/>
  <c r="Z61" i="15"/>
  <c r="AC61" i="15"/>
  <c r="AB61" i="15"/>
  <c r="AA61" i="15"/>
  <c r="Y61" i="15"/>
  <c r="AB68" i="15"/>
  <c r="AA68" i="15"/>
  <c r="Z68" i="15"/>
  <c r="Y68" i="15"/>
  <c r="AJ68" i="15"/>
  <c r="AI68" i="15"/>
  <c r="AH68" i="15"/>
  <c r="AG68" i="15"/>
  <c r="AF68" i="15"/>
  <c r="AE68" i="15"/>
  <c r="AD68" i="15"/>
  <c r="AC68" i="15"/>
  <c r="AJ27" i="15"/>
  <c r="AI27" i="15"/>
  <c r="AH27" i="15"/>
  <c r="AG27" i="15"/>
  <c r="AE27" i="15"/>
  <c r="AD27" i="15"/>
  <c r="AC27" i="15"/>
  <c r="AB27" i="15"/>
  <c r="AA27" i="15"/>
  <c r="Y27" i="15"/>
  <c r="Z27" i="15"/>
  <c r="AF27" i="15"/>
  <c r="CI63" i="63"/>
  <c r="CJ61" i="63"/>
  <c r="CJ69" i="63" s="1"/>
  <c r="CI64" i="63"/>
  <c r="J4" i="15"/>
  <c r="J4" i="33"/>
  <c r="AB4" i="33" s="1"/>
  <c r="BW87" i="63"/>
  <c r="BW88" i="63"/>
  <c r="E57" i="63"/>
  <c r="D74" i="63" s="1"/>
  <c r="BW100" i="63"/>
  <c r="BW96" i="63"/>
  <c r="BW102" i="63"/>
  <c r="BW98" i="63"/>
  <c r="BW95" i="63"/>
  <c r="BX84" i="63"/>
  <c r="B13" i="53"/>
  <c r="B19" i="53" s="1"/>
  <c r="B10" i="63" s="1"/>
  <c r="E13" i="53"/>
  <c r="F13" i="53"/>
  <c r="G13" i="53"/>
  <c r="D13" i="53"/>
  <c r="C86" i="24"/>
  <c r="J2" i="33" s="1"/>
  <c r="Z2" i="33" s="1"/>
  <c r="G11" i="53"/>
  <c r="D11" i="53"/>
  <c r="H11" i="53"/>
  <c r="M11" i="53"/>
  <c r="E11" i="53"/>
  <c r="J11" i="53"/>
  <c r="C11" i="53"/>
  <c r="I11" i="53"/>
  <c r="K11" i="53"/>
  <c r="L11" i="53"/>
  <c r="F11" i="53"/>
  <c r="C8" i="53"/>
  <c r="C9" i="53" s="1"/>
  <c r="H8" i="53"/>
  <c r="H9" i="53" s="1"/>
  <c r="I8" i="53"/>
  <c r="I9" i="53" s="1"/>
  <c r="J8" i="53"/>
  <c r="J9" i="53" s="1"/>
  <c r="E8" i="53"/>
  <c r="E9" i="53" s="1"/>
  <c r="K8" i="53"/>
  <c r="K9" i="53" s="1"/>
  <c r="L8" i="53"/>
  <c r="L9" i="53" s="1"/>
  <c r="D8" i="53"/>
  <c r="D9" i="53" s="1"/>
  <c r="F8" i="53"/>
  <c r="F9" i="53" s="1"/>
  <c r="G8" i="53"/>
  <c r="G9" i="53" s="1"/>
  <c r="M8" i="53"/>
  <c r="M9" i="53" s="1"/>
  <c r="H21" i="15"/>
  <c r="H7" i="15"/>
  <c r="H10" i="15"/>
  <c r="H11" i="15"/>
  <c r="H12" i="15"/>
  <c r="H13" i="15"/>
  <c r="H6" i="15"/>
  <c r="H9" i="15"/>
  <c r="H16" i="15"/>
  <c r="H19" i="15"/>
  <c r="H20" i="15"/>
  <c r="H4" i="15"/>
  <c r="H5" i="15"/>
  <c r="H14" i="15"/>
  <c r="H17" i="15"/>
  <c r="H8" i="15"/>
  <c r="H15" i="15"/>
  <c r="H18" i="15"/>
  <c r="A6" i="7"/>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BX97" i="63" l="1"/>
  <c r="BX93" i="63"/>
  <c r="AD2" i="15"/>
  <c r="CJ67" i="63"/>
  <c r="CJ73" i="63"/>
  <c r="CJ78" i="63"/>
  <c r="CJ71" i="63"/>
  <c r="CJ68" i="63"/>
  <c r="CJ72" i="63"/>
  <c r="CJ76" i="63"/>
  <c r="CJ74" i="63"/>
  <c r="CJ70" i="63"/>
  <c r="AG4" i="33"/>
  <c r="AJ21" i="15"/>
  <c r="AI21" i="15"/>
  <c r="AH21" i="15"/>
  <c r="AG21" i="15"/>
  <c r="AF21" i="15"/>
  <c r="AE21" i="15"/>
  <c r="AD21" i="15"/>
  <c r="AC21" i="15"/>
  <c r="AB21" i="15"/>
  <c r="AA21" i="15"/>
  <c r="Z21" i="15"/>
  <c r="Y21" i="15"/>
  <c r="AI4" i="33"/>
  <c r="AJ4" i="33"/>
  <c r="AK4" i="33"/>
  <c r="AJ18" i="15"/>
  <c r="AI18" i="15"/>
  <c r="Z18" i="15"/>
  <c r="AA18" i="15"/>
  <c r="AH18" i="15"/>
  <c r="AG18" i="15"/>
  <c r="AF18" i="15"/>
  <c r="Y18" i="15"/>
  <c r="AC18" i="15"/>
  <c r="AE18" i="15"/>
  <c r="AD18" i="15"/>
  <c r="AB18" i="15"/>
  <c r="AH4" i="33"/>
  <c r="AJ15" i="15"/>
  <c r="AI15" i="15"/>
  <c r="AH15" i="15"/>
  <c r="AG15" i="15"/>
  <c r="AF15" i="15"/>
  <c r="AE15" i="15"/>
  <c r="AD15" i="15"/>
  <c r="AC15" i="15"/>
  <c r="AB15" i="15"/>
  <c r="AA15" i="15"/>
  <c r="Z15" i="15"/>
  <c r="Y15" i="15"/>
  <c r="Z4" i="33"/>
  <c r="AJ17" i="15"/>
  <c r="AI17" i="15"/>
  <c r="AH17" i="15"/>
  <c r="AG17" i="15"/>
  <c r="AF17" i="15"/>
  <c r="AE17" i="15"/>
  <c r="AD17" i="15"/>
  <c r="AC17" i="15"/>
  <c r="AB17" i="15"/>
  <c r="AA17" i="15"/>
  <c r="Z17" i="15"/>
  <c r="Y17" i="15"/>
  <c r="AD4" i="33"/>
  <c r="AJ5" i="15"/>
  <c r="AI5" i="15"/>
  <c r="AF5" i="15"/>
  <c r="AH5" i="15"/>
  <c r="Y5" i="15"/>
  <c r="AG5" i="15"/>
  <c r="AE5" i="15"/>
  <c r="AD5" i="15"/>
  <c r="AC5" i="15"/>
  <c r="AB5" i="15"/>
  <c r="AA5" i="15"/>
  <c r="Z5" i="15"/>
  <c r="AE2" i="33"/>
  <c r="AE4" i="33"/>
  <c r="AB2" i="33"/>
  <c r="AD20" i="15"/>
  <c r="Y20" i="15"/>
  <c r="AJ20" i="15"/>
  <c r="AI20" i="15"/>
  <c r="AC20" i="15"/>
  <c r="AH20" i="15"/>
  <c r="AG20" i="15"/>
  <c r="AF20" i="15"/>
  <c r="AE20" i="15"/>
  <c r="AA20" i="15"/>
  <c r="AB20" i="15"/>
  <c r="Z20" i="15"/>
  <c r="AG2" i="33"/>
  <c r="AD8" i="15"/>
  <c r="AA8" i="15"/>
  <c r="Y8" i="15"/>
  <c r="AI8" i="15"/>
  <c r="AE8" i="15"/>
  <c r="Z8" i="15"/>
  <c r="AJ8" i="15"/>
  <c r="AH8" i="15"/>
  <c r="AG8" i="15"/>
  <c r="AF8" i="15"/>
  <c r="AC8" i="15"/>
  <c r="AB8" i="15"/>
  <c r="AC2" i="33"/>
  <c r="AA4" i="33"/>
  <c r="AD2" i="33"/>
  <c r="AF4" i="33"/>
  <c r="AF2" i="33"/>
  <c r="AD16" i="15"/>
  <c r="AA16" i="15"/>
  <c r="Z16" i="15"/>
  <c r="AI16" i="15"/>
  <c r="AJ16" i="15"/>
  <c r="AH16" i="15"/>
  <c r="Y16" i="15"/>
  <c r="AG16" i="15"/>
  <c r="AF16" i="15"/>
  <c r="AE16" i="15"/>
  <c r="AC16" i="15"/>
  <c r="AB16" i="15"/>
  <c r="AH2" i="33"/>
  <c r="AC4" i="33"/>
  <c r="Y4" i="15"/>
  <c r="AI4" i="15"/>
  <c r="AJ4" i="15"/>
  <c r="AC4" i="15"/>
  <c r="AD4" i="15"/>
  <c r="AH4" i="15"/>
  <c r="AG4" i="15"/>
  <c r="AE4" i="15"/>
  <c r="AF4" i="15"/>
  <c r="AB4" i="15"/>
  <c r="AA4" i="15"/>
  <c r="Z4" i="15"/>
  <c r="AJ19" i="15"/>
  <c r="AI19" i="15"/>
  <c r="AH19" i="15"/>
  <c r="AG19" i="15"/>
  <c r="AF19" i="15"/>
  <c r="AE19" i="15"/>
  <c r="AD19" i="15"/>
  <c r="AC19" i="15"/>
  <c r="AB19" i="15"/>
  <c r="AA19" i="15"/>
  <c r="Z19" i="15"/>
  <c r="Y19" i="15"/>
  <c r="AJ9" i="15"/>
  <c r="AI9" i="15"/>
  <c r="AH9" i="15"/>
  <c r="AG9" i="15"/>
  <c r="AF9" i="15"/>
  <c r="AE9" i="15"/>
  <c r="AD9" i="15"/>
  <c r="Y9" i="15"/>
  <c r="AC9" i="15"/>
  <c r="AB9" i="15"/>
  <c r="AA9" i="15"/>
  <c r="Z9" i="15"/>
  <c r="AI2" i="33"/>
  <c r="Y6" i="15"/>
  <c r="AC6" i="15"/>
  <c r="AD6" i="15"/>
  <c r="AB6" i="15"/>
  <c r="Z6" i="15"/>
  <c r="AJ6" i="15"/>
  <c r="AI6" i="15"/>
  <c r="AE6" i="15"/>
  <c r="AH6" i="15"/>
  <c r="AG6" i="15"/>
  <c r="AF6" i="15"/>
  <c r="AA6" i="15"/>
  <c r="AJ2" i="33"/>
  <c r="AJ14" i="15"/>
  <c r="AI14" i="15"/>
  <c r="AC14" i="15"/>
  <c r="Z14" i="15"/>
  <c r="AD14" i="15"/>
  <c r="Y14" i="15"/>
  <c r="AH14" i="15"/>
  <c r="AE14" i="15"/>
  <c r="AG14" i="15"/>
  <c r="AF14" i="15"/>
  <c r="AB14" i="15"/>
  <c r="AA14" i="15"/>
  <c r="AA2" i="33"/>
  <c r="AJ13" i="15"/>
  <c r="AI13" i="15"/>
  <c r="AH13" i="15"/>
  <c r="AG13" i="15"/>
  <c r="AF13" i="15"/>
  <c r="AE13" i="15"/>
  <c r="AD13" i="15"/>
  <c r="AC13" i="15"/>
  <c r="AB13" i="15"/>
  <c r="Y13" i="15"/>
  <c r="AA13" i="15"/>
  <c r="Z13" i="15"/>
  <c r="AK2" i="33"/>
  <c r="AJ11" i="15"/>
  <c r="AI11" i="15"/>
  <c r="AH11" i="15"/>
  <c r="AG11" i="15"/>
  <c r="AF11" i="15"/>
  <c r="AE11" i="15"/>
  <c r="AD11" i="15"/>
  <c r="AC11" i="15"/>
  <c r="AB11" i="15"/>
  <c r="Y11" i="15"/>
  <c r="AA11" i="15"/>
  <c r="Z11" i="15"/>
  <c r="AD12" i="15"/>
  <c r="AA12" i="15"/>
  <c r="AE12" i="15"/>
  <c r="Y12" i="15"/>
  <c r="AJ12" i="15"/>
  <c r="AI12" i="15"/>
  <c r="AB12" i="15"/>
  <c r="AH12" i="15"/>
  <c r="AG12" i="15"/>
  <c r="AF12" i="15"/>
  <c r="AC12" i="15"/>
  <c r="Z12" i="15"/>
  <c r="Y10" i="15"/>
  <c r="Z10" i="15"/>
  <c r="AI10" i="15"/>
  <c r="AD10" i="15"/>
  <c r="AJ10" i="15"/>
  <c r="AE10" i="15"/>
  <c r="AC10" i="15"/>
  <c r="AH10" i="15"/>
  <c r="AG10" i="15"/>
  <c r="AF10" i="15"/>
  <c r="AA10" i="15"/>
  <c r="AB10" i="15"/>
  <c r="AJ7" i="15"/>
  <c r="AF7" i="15"/>
  <c r="Z7" i="15"/>
  <c r="AI7" i="15"/>
  <c r="AH7" i="15"/>
  <c r="AG7" i="15"/>
  <c r="Y7" i="15"/>
  <c r="AE7" i="15"/>
  <c r="AD7" i="15"/>
  <c r="AC7" i="15"/>
  <c r="AB7" i="15"/>
  <c r="AA7" i="15"/>
  <c r="E19" i="53"/>
  <c r="E10" i="63" s="1"/>
  <c r="CK61" i="63"/>
  <c r="CK69" i="63" s="1"/>
  <c r="CJ64" i="63"/>
  <c r="CJ63" i="63"/>
  <c r="J3" i="15"/>
  <c r="J3" i="33"/>
  <c r="BX87" i="63"/>
  <c r="BX88" i="63"/>
  <c r="F57" i="63"/>
  <c r="E74" i="63" s="1"/>
  <c r="BY84" i="63"/>
  <c r="BX95" i="63"/>
  <c r="BX102" i="63"/>
  <c r="BX96" i="63"/>
  <c r="BX98" i="63"/>
  <c r="BX100" i="63"/>
  <c r="B98" i="63"/>
  <c r="K8" i="63"/>
  <c r="F8" i="63"/>
  <c r="J8" i="63"/>
  <c r="H8" i="63"/>
  <c r="I8" i="63"/>
  <c r="L8" i="63"/>
  <c r="G8" i="63"/>
  <c r="C8" i="63"/>
  <c r="D8" i="63"/>
  <c r="B8" i="63"/>
  <c r="E8" i="63"/>
  <c r="M8" i="63"/>
  <c r="M13" i="53"/>
  <c r="M19" i="53" s="1"/>
  <c r="M10" i="63" s="1"/>
  <c r="I13" i="53"/>
  <c r="I19" i="53" s="1"/>
  <c r="I10" i="63" s="1"/>
  <c r="J13" i="53"/>
  <c r="J19" i="53" s="1"/>
  <c r="J10" i="63" s="1"/>
  <c r="F19" i="53"/>
  <c r="F10" i="63" s="1"/>
  <c r="G19" i="53"/>
  <c r="G10" i="63" s="1"/>
  <c r="D19" i="53"/>
  <c r="D10" i="63" s="1"/>
  <c r="L13" i="53"/>
  <c r="L19" i="53" s="1"/>
  <c r="L10" i="63" s="1"/>
  <c r="H13" i="53"/>
  <c r="H19" i="53" s="1"/>
  <c r="H10" i="63" s="1"/>
  <c r="C13" i="53"/>
  <c r="C19" i="53" s="1"/>
  <c r="C10" i="63" s="1"/>
  <c r="B21" i="63" s="1"/>
  <c r="K13" i="53"/>
  <c r="K19" i="53" s="1"/>
  <c r="K10" i="63" s="1"/>
  <c r="AB2" i="15" l="1"/>
  <c r="AC2" i="15"/>
  <c r="AF2" i="15"/>
  <c r="AG2" i="15"/>
  <c r="AH2" i="15"/>
  <c r="AI2" i="15"/>
  <c r="Y2" i="15"/>
  <c r="AJ2" i="15"/>
  <c r="AE2" i="15"/>
  <c r="Z2" i="15"/>
  <c r="AA2" i="15"/>
  <c r="BY97" i="63"/>
  <c r="BY93" i="63"/>
  <c r="CK71" i="63"/>
  <c r="CK73" i="63"/>
  <c r="CK68" i="63"/>
  <c r="CK72" i="63"/>
  <c r="CK67" i="63"/>
  <c r="CK74" i="63"/>
  <c r="CK76" i="63"/>
  <c r="CK78" i="63"/>
  <c r="CK70" i="63"/>
  <c r="B19" i="63"/>
  <c r="AJ3" i="15"/>
  <c r="Y3" i="15"/>
  <c r="AI3" i="15"/>
  <c r="AH3" i="15"/>
  <c r="AG3" i="15"/>
  <c r="AF3" i="15"/>
  <c r="AE3" i="15"/>
  <c r="AD3" i="15"/>
  <c r="G5" i="63" s="1"/>
  <c r="Z3" i="15"/>
  <c r="AA3" i="15"/>
  <c r="AC3" i="15"/>
  <c r="AB3" i="15"/>
  <c r="AG3" i="33"/>
  <c r="I6" i="63" s="1"/>
  <c r="AF3" i="33"/>
  <c r="H6" i="63" s="1"/>
  <c r="AC3" i="33"/>
  <c r="E6" i="63" s="1"/>
  <c r="AE3" i="33"/>
  <c r="G6" i="63" s="1"/>
  <c r="AD3" i="33"/>
  <c r="F6" i="63" s="1"/>
  <c r="AB3" i="33"/>
  <c r="D6" i="63" s="1"/>
  <c r="AA3" i="33"/>
  <c r="C6" i="63" s="1"/>
  <c r="Z3" i="33"/>
  <c r="B6" i="63" s="1"/>
  <c r="AK3" i="33"/>
  <c r="M6" i="63" s="1"/>
  <c r="AJ3" i="33"/>
  <c r="L6" i="63" s="1"/>
  <c r="AI3" i="33"/>
  <c r="K6" i="63" s="1"/>
  <c r="AH3" i="33"/>
  <c r="J6" i="63" s="1"/>
  <c r="F21" i="63"/>
  <c r="CL61" i="63"/>
  <c r="CL69" i="63" s="1"/>
  <c r="CK63" i="63"/>
  <c r="CK64" i="63"/>
  <c r="BY87" i="63"/>
  <c r="BY88" i="63"/>
  <c r="G57" i="63"/>
  <c r="BY98" i="63"/>
  <c r="BY102" i="63"/>
  <c r="BY100" i="63"/>
  <c r="BY96" i="63"/>
  <c r="BZ84" i="63"/>
  <c r="BY95" i="63"/>
  <c r="G19" i="63"/>
  <c r="C98" i="63"/>
  <c r="E19" i="63"/>
  <c r="D19" i="63"/>
  <c r="D21" i="63"/>
  <c r="C19" i="63"/>
  <c r="C21" i="63"/>
  <c r="E21" i="63"/>
  <c r="G21" i="63"/>
  <c r="F19" i="63"/>
  <c r="B43" i="63" l="1"/>
  <c r="C43" i="63" s="1"/>
  <c r="B41" i="63"/>
  <c r="B53" i="63" s="1"/>
  <c r="E5" i="63"/>
  <c r="F5" i="63"/>
  <c r="D16" i="63" s="1"/>
  <c r="L5" i="63"/>
  <c r="K5" i="63"/>
  <c r="I5" i="63"/>
  <c r="J5" i="63"/>
  <c r="M5" i="63"/>
  <c r="B5" i="63"/>
  <c r="D5" i="63"/>
  <c r="C5" i="63"/>
  <c r="H5" i="63"/>
  <c r="BZ97" i="63"/>
  <c r="BZ93" i="63"/>
  <c r="F74" i="63"/>
  <c r="B17" i="63"/>
  <c r="CL71" i="63"/>
  <c r="CL73" i="63"/>
  <c r="CL72" i="63"/>
  <c r="CL78" i="63"/>
  <c r="CL76" i="63"/>
  <c r="CL74" i="63"/>
  <c r="CL67" i="63"/>
  <c r="CL68" i="63"/>
  <c r="CL70" i="63"/>
  <c r="CL64" i="63"/>
  <c r="CL63" i="63"/>
  <c r="CM61" i="63"/>
  <c r="CM69" i="63" s="1"/>
  <c r="BZ87" i="63"/>
  <c r="BZ88" i="63"/>
  <c r="H57" i="63"/>
  <c r="BZ96" i="63"/>
  <c r="CA84" i="63"/>
  <c r="BZ100" i="63"/>
  <c r="BZ95" i="63"/>
  <c r="BZ102" i="63"/>
  <c r="BZ98" i="63"/>
  <c r="E17" i="63"/>
  <c r="D98" i="63"/>
  <c r="G17" i="63"/>
  <c r="F17" i="63"/>
  <c r="D17" i="63"/>
  <c r="C17" i="63"/>
  <c r="C41" i="63" l="1"/>
  <c r="B39" i="63"/>
  <c r="B51" i="63" s="1"/>
  <c r="E16" i="63"/>
  <c r="C16" i="63"/>
  <c r="F16" i="63"/>
  <c r="G16" i="63"/>
  <c r="B16" i="63"/>
  <c r="CA97" i="63"/>
  <c r="CA93" i="63"/>
  <c r="G74" i="63"/>
  <c r="CM72" i="63"/>
  <c r="CM78" i="63"/>
  <c r="CM71" i="63"/>
  <c r="CM74" i="63"/>
  <c r="CM70" i="63"/>
  <c r="CM68" i="63"/>
  <c r="CM67" i="63"/>
  <c r="CM73" i="63"/>
  <c r="CM76" i="63"/>
  <c r="B55" i="63"/>
  <c r="CN61" i="63"/>
  <c r="CN69" i="63" s="1"/>
  <c r="CM63" i="63"/>
  <c r="CM64" i="63"/>
  <c r="CA87" i="63"/>
  <c r="CA88" i="63"/>
  <c r="I57" i="63"/>
  <c r="H74" i="63" s="1"/>
  <c r="CA96" i="63"/>
  <c r="CA100" i="63"/>
  <c r="CB84" i="63"/>
  <c r="CA102" i="63"/>
  <c r="CA98" i="63"/>
  <c r="CA95" i="63"/>
  <c r="E98" i="63"/>
  <c r="C39" i="63" l="1"/>
  <c r="B38" i="63"/>
  <c r="C38" i="63" s="1"/>
  <c r="CB97" i="63"/>
  <c r="CB93" i="63"/>
  <c r="CN71" i="63"/>
  <c r="CN74" i="63"/>
  <c r="CN68" i="63"/>
  <c r="CN72" i="63"/>
  <c r="CN78" i="63"/>
  <c r="CN70" i="63"/>
  <c r="CN76" i="63"/>
  <c r="CN67" i="63"/>
  <c r="CN73" i="63"/>
  <c r="J57" i="63"/>
  <c r="I74" i="63" s="1"/>
  <c r="CN64" i="63"/>
  <c r="CO61" i="63"/>
  <c r="CO69" i="63" s="1"/>
  <c r="CN63" i="63"/>
  <c r="CB87" i="63"/>
  <c r="CB88" i="63"/>
  <c r="AU55" i="63"/>
  <c r="BD55" i="63"/>
  <c r="BB55" i="63"/>
  <c r="AY55" i="63"/>
  <c r="AX55" i="63"/>
  <c r="CB100" i="63"/>
  <c r="CC84" i="63"/>
  <c r="C55" i="63"/>
  <c r="BG55" i="63"/>
  <c r="BJ55" i="63"/>
  <c r="BF55" i="63"/>
  <c r="BI55" i="63"/>
  <c r="BK55" i="63"/>
  <c r="BH55" i="63"/>
  <c r="BL55" i="63"/>
  <c r="BM55" i="63"/>
  <c r="BN55" i="63"/>
  <c r="BO55" i="63"/>
  <c r="BP55" i="63"/>
  <c r="BQ55" i="63"/>
  <c r="BR55" i="63"/>
  <c r="BS55" i="63"/>
  <c r="BT55" i="63"/>
  <c r="BU55" i="63"/>
  <c r="BV55" i="63"/>
  <c r="BW55" i="63"/>
  <c r="BX55" i="63"/>
  <c r="BY55" i="63"/>
  <c r="BZ55" i="63"/>
  <c r="CA55" i="63"/>
  <c r="CB55" i="63"/>
  <c r="CC55" i="63"/>
  <c r="CD55" i="63"/>
  <c r="CE55" i="63"/>
  <c r="CF55" i="63"/>
  <c r="CG55" i="63"/>
  <c r="CH55" i="63"/>
  <c r="CI55" i="63"/>
  <c r="CJ55" i="63"/>
  <c r="CK55" i="63"/>
  <c r="CL55" i="63"/>
  <c r="CM55" i="63"/>
  <c r="CN55" i="63"/>
  <c r="CO55" i="63"/>
  <c r="CP55" i="63"/>
  <c r="CQ55" i="63"/>
  <c r="CR55" i="63"/>
  <c r="CS55" i="63"/>
  <c r="CT55" i="63"/>
  <c r="CU55" i="63"/>
  <c r="CV55" i="63"/>
  <c r="CW55" i="63"/>
  <c r="CX55" i="63"/>
  <c r="CB95" i="63"/>
  <c r="CB96" i="63"/>
  <c r="CB98" i="63"/>
  <c r="CB102" i="63"/>
  <c r="BJ53" i="63"/>
  <c r="BJ94" i="63" s="1"/>
  <c r="BI53" i="63"/>
  <c r="BI94" i="63" s="1"/>
  <c r="BK53" i="63"/>
  <c r="BK94" i="63" s="1"/>
  <c r="BH53" i="63"/>
  <c r="BH94" i="63" s="1"/>
  <c r="BF53" i="63"/>
  <c r="BF94" i="63" s="1"/>
  <c r="BG53" i="63"/>
  <c r="BG94" i="63" s="1"/>
  <c r="BL53" i="63"/>
  <c r="BL94" i="63" s="1"/>
  <c r="BM53" i="63"/>
  <c r="BM94" i="63" s="1"/>
  <c r="BN53" i="63"/>
  <c r="BN94" i="63" s="1"/>
  <c r="BO53" i="63"/>
  <c r="BO94" i="63" s="1"/>
  <c r="BP53" i="63"/>
  <c r="BP94" i="63" s="1"/>
  <c r="BQ53" i="63"/>
  <c r="BQ94" i="63" s="1"/>
  <c r="BR53" i="63"/>
  <c r="BR94" i="63" s="1"/>
  <c r="BS53" i="63"/>
  <c r="BS94" i="63" s="1"/>
  <c r="BT53" i="63"/>
  <c r="BT94" i="63" s="1"/>
  <c r="BU53" i="63"/>
  <c r="BU94" i="63" s="1"/>
  <c r="BV53" i="63"/>
  <c r="BV94" i="63" s="1"/>
  <c r="BW53" i="63"/>
  <c r="BW94" i="63" s="1"/>
  <c r="BX53" i="63"/>
  <c r="BX94" i="63" s="1"/>
  <c r="BY53" i="63"/>
  <c r="BY94" i="63" s="1"/>
  <c r="BZ53" i="63"/>
  <c r="BZ94" i="63" s="1"/>
  <c r="CA53" i="63"/>
  <c r="CA94" i="63" s="1"/>
  <c r="CB53" i="63"/>
  <c r="CB94" i="63" s="1"/>
  <c r="CC53" i="63"/>
  <c r="CD53" i="63"/>
  <c r="CE53" i="63"/>
  <c r="CF53" i="63"/>
  <c r="CG53" i="63"/>
  <c r="CH53" i="63"/>
  <c r="CI53" i="63"/>
  <c r="CJ53" i="63"/>
  <c r="CK53" i="63"/>
  <c r="CL53" i="63"/>
  <c r="CM53" i="63"/>
  <c r="CN53" i="63"/>
  <c r="CO53" i="63"/>
  <c r="CP53" i="63"/>
  <c r="CQ53" i="63"/>
  <c r="CR53" i="63"/>
  <c r="CS53" i="63"/>
  <c r="CT53" i="63"/>
  <c r="CU53" i="63"/>
  <c r="CV53" i="63"/>
  <c r="CW53" i="63"/>
  <c r="CX53" i="63"/>
  <c r="AV55" i="63"/>
  <c r="BC55" i="63"/>
  <c r="AW55" i="63"/>
  <c r="AW72" i="63" s="1"/>
  <c r="BE55" i="63"/>
  <c r="BE96" i="63" s="1"/>
  <c r="BA55" i="63"/>
  <c r="AZ55" i="63"/>
  <c r="BC96" i="63"/>
  <c r="BD96" i="63"/>
  <c r="AW53" i="63"/>
  <c r="AX53" i="63"/>
  <c r="AY53" i="63"/>
  <c r="AZ53" i="63"/>
  <c r="BA53" i="63"/>
  <c r="BB53" i="63"/>
  <c r="BC53" i="63"/>
  <c r="BD53" i="63"/>
  <c r="BE53" i="63"/>
  <c r="AU53" i="63"/>
  <c r="AV53" i="63"/>
  <c r="C53" i="63"/>
  <c r="B94" i="63" s="1"/>
  <c r="F98" i="63"/>
  <c r="B50" i="63" l="1"/>
  <c r="AZ72" i="63"/>
  <c r="AZ96" i="63" s="1"/>
  <c r="BR50" i="63"/>
  <c r="BR91" i="63" s="1"/>
  <c r="CC97" i="63"/>
  <c r="CC93" i="63"/>
  <c r="AU70" i="63"/>
  <c r="AU94" i="63" s="1"/>
  <c r="BB70" i="63"/>
  <c r="BB94" i="63" s="1"/>
  <c r="AZ70" i="63"/>
  <c r="AZ94" i="63" s="1"/>
  <c r="AY70" i="63"/>
  <c r="AY94" i="63" s="1"/>
  <c r="AX70" i="63"/>
  <c r="AX94" i="63" s="1"/>
  <c r="AW70" i="63"/>
  <c r="AW94" i="63" s="1"/>
  <c r="BA72" i="63"/>
  <c r="BA96" i="63" s="1"/>
  <c r="BA70" i="63"/>
  <c r="BA94" i="63" s="1"/>
  <c r="AX72" i="63"/>
  <c r="AX96" i="63" s="1"/>
  <c r="AV70" i="63"/>
  <c r="AV94" i="63" s="1"/>
  <c r="CO71" i="63"/>
  <c r="CO78" i="63"/>
  <c r="CO74" i="63"/>
  <c r="CO70" i="63"/>
  <c r="CO72" i="63"/>
  <c r="CO68" i="63"/>
  <c r="CO76" i="63"/>
  <c r="CO67" i="63"/>
  <c r="CO73" i="63"/>
  <c r="AU72" i="63"/>
  <c r="AU96" i="63" s="1"/>
  <c r="BB72" i="63"/>
  <c r="BB96" i="63" s="1"/>
  <c r="AV72" i="63"/>
  <c r="AV96" i="63" s="1"/>
  <c r="AY72" i="63"/>
  <c r="AY96" i="63" s="1"/>
  <c r="CO64" i="63"/>
  <c r="CP61" i="63"/>
  <c r="CP69" i="63" s="1"/>
  <c r="CO63" i="63"/>
  <c r="CC87" i="63"/>
  <c r="CC88" i="63"/>
  <c r="AW96" i="63"/>
  <c r="D55" i="63"/>
  <c r="K57" i="63"/>
  <c r="BE94" i="63"/>
  <c r="CC102" i="63"/>
  <c r="CC94" i="63"/>
  <c r="CC96" i="63"/>
  <c r="CC98" i="63"/>
  <c r="CC95" i="63"/>
  <c r="CC100" i="63"/>
  <c r="D53" i="63"/>
  <c r="BF51" i="63"/>
  <c r="BF92" i="63" s="1"/>
  <c r="BI51" i="63"/>
  <c r="BI92" i="63" s="1"/>
  <c r="BK51" i="63"/>
  <c r="BK92" i="63" s="1"/>
  <c r="BG51" i="63"/>
  <c r="BG92" i="63" s="1"/>
  <c r="BJ51" i="63"/>
  <c r="BJ92" i="63" s="1"/>
  <c r="BH51" i="63"/>
  <c r="BH92" i="63" s="1"/>
  <c r="BL51" i="63"/>
  <c r="BL92" i="63" s="1"/>
  <c r="BM51" i="63"/>
  <c r="BM92" i="63" s="1"/>
  <c r="BN51" i="63"/>
  <c r="BN92" i="63" s="1"/>
  <c r="BO51" i="63"/>
  <c r="BO92" i="63" s="1"/>
  <c r="BP51" i="63"/>
  <c r="BP92" i="63" s="1"/>
  <c r="BQ51" i="63"/>
  <c r="BQ92" i="63" s="1"/>
  <c r="BR51" i="63"/>
  <c r="BR92" i="63" s="1"/>
  <c r="BS51" i="63"/>
  <c r="BS92" i="63" s="1"/>
  <c r="BT51" i="63"/>
  <c r="BT92" i="63" s="1"/>
  <c r="BU51" i="63"/>
  <c r="BU92" i="63" s="1"/>
  <c r="BV51" i="63"/>
  <c r="BV92" i="63" s="1"/>
  <c r="BW51" i="63"/>
  <c r="BW92" i="63" s="1"/>
  <c r="BX51" i="63"/>
  <c r="BX92" i="63" s="1"/>
  <c r="BY51" i="63"/>
  <c r="BY92" i="63" s="1"/>
  <c r="BZ51" i="63"/>
  <c r="BZ92" i="63" s="1"/>
  <c r="CA51" i="63"/>
  <c r="CA92" i="63" s="1"/>
  <c r="CB51" i="63"/>
  <c r="CB92" i="63" s="1"/>
  <c r="CC51" i="63"/>
  <c r="CC92" i="63" s="1"/>
  <c r="CD51" i="63"/>
  <c r="CE51" i="63"/>
  <c r="CF51" i="63"/>
  <c r="CG51" i="63"/>
  <c r="CH51" i="63"/>
  <c r="CI51" i="63"/>
  <c r="CJ51" i="63"/>
  <c r="CK51" i="63"/>
  <c r="CL51" i="63"/>
  <c r="CM51" i="63"/>
  <c r="CN51" i="63"/>
  <c r="CO51" i="63"/>
  <c r="CP51" i="63"/>
  <c r="CQ51" i="63"/>
  <c r="CR51" i="63"/>
  <c r="CS51" i="63"/>
  <c r="CT51" i="63"/>
  <c r="CU51" i="63"/>
  <c r="CV51" i="63"/>
  <c r="CW51" i="63"/>
  <c r="CX51" i="63"/>
  <c r="CD84" i="63"/>
  <c r="BA51" i="63"/>
  <c r="AZ51" i="63"/>
  <c r="AV51" i="63"/>
  <c r="BD51" i="63"/>
  <c r="BC51" i="63"/>
  <c r="BB51" i="63"/>
  <c r="BB68" i="63" s="1"/>
  <c r="AX51" i="63"/>
  <c r="AY51" i="63"/>
  <c r="C51" i="63"/>
  <c r="AW51" i="63"/>
  <c r="AU51" i="63"/>
  <c r="BE51" i="63"/>
  <c r="BD94" i="63"/>
  <c r="BC94" i="63"/>
  <c r="G98" i="63"/>
  <c r="CK50" i="63" l="1"/>
  <c r="BQ50" i="63"/>
  <c r="BQ91" i="63" s="1"/>
  <c r="BE50" i="63"/>
  <c r="CJ50" i="63"/>
  <c r="BP50" i="63"/>
  <c r="BP91" i="63" s="1"/>
  <c r="BD50" i="63"/>
  <c r="CI50" i="63"/>
  <c r="BO50" i="63"/>
  <c r="BO91" i="63" s="1"/>
  <c r="BC50" i="63"/>
  <c r="CH50" i="63"/>
  <c r="BN50" i="63"/>
  <c r="BN91" i="63" s="1"/>
  <c r="BB50" i="63"/>
  <c r="CG50" i="63"/>
  <c r="BM50" i="63"/>
  <c r="BM91" i="63" s="1"/>
  <c r="BA50" i="63"/>
  <c r="CF50" i="63"/>
  <c r="BL50" i="63"/>
  <c r="BL91" i="63" s="1"/>
  <c r="AZ50" i="63"/>
  <c r="AY67" i="63" s="1"/>
  <c r="AY91" i="63" s="1"/>
  <c r="CE50" i="63"/>
  <c r="BJ50" i="63"/>
  <c r="BJ91" i="63" s="1"/>
  <c r="AY50" i="63"/>
  <c r="AX67" i="63" s="1"/>
  <c r="AX91" i="63" s="1"/>
  <c r="CX50" i="63"/>
  <c r="CD50" i="63"/>
  <c r="BI50" i="63"/>
  <c r="BI91" i="63" s="1"/>
  <c r="C50" i="63"/>
  <c r="D50" i="63" s="1"/>
  <c r="AX50" i="63"/>
  <c r="CW50" i="63"/>
  <c r="CC50" i="63"/>
  <c r="CC91" i="63" s="1"/>
  <c r="BF50" i="63"/>
  <c r="BF91" i="63" s="1"/>
  <c r="AW50" i="63"/>
  <c r="CV50" i="63"/>
  <c r="CB50" i="63"/>
  <c r="CB91" i="63" s="1"/>
  <c r="BK50" i="63"/>
  <c r="BK91" i="63" s="1"/>
  <c r="AV50" i="63"/>
  <c r="CU50" i="63"/>
  <c r="CA50" i="63"/>
  <c r="CA91" i="63" s="1"/>
  <c r="BH50" i="63"/>
  <c r="BH91" i="63" s="1"/>
  <c r="AU50" i="63"/>
  <c r="CT50" i="63"/>
  <c r="BZ50" i="63"/>
  <c r="BZ91" i="63" s="1"/>
  <c r="BG50" i="63"/>
  <c r="BG91" i="63" s="1"/>
  <c r="CS50" i="63"/>
  <c r="BY50" i="63"/>
  <c r="BY91" i="63" s="1"/>
  <c r="CR50" i="63"/>
  <c r="BX50" i="63"/>
  <c r="BX91" i="63" s="1"/>
  <c r="CQ50" i="63"/>
  <c r="BW50" i="63"/>
  <c r="BW91" i="63" s="1"/>
  <c r="CP50" i="63"/>
  <c r="BV50" i="63"/>
  <c r="BV91" i="63" s="1"/>
  <c r="CO50" i="63"/>
  <c r="BU50" i="63"/>
  <c r="BU91" i="63" s="1"/>
  <c r="CN50" i="63"/>
  <c r="BT50" i="63"/>
  <c r="BT91" i="63" s="1"/>
  <c r="CM50" i="63"/>
  <c r="BS50" i="63"/>
  <c r="BS91" i="63" s="1"/>
  <c r="CL50" i="63"/>
  <c r="AW68" i="63"/>
  <c r="AW92" i="63" s="1"/>
  <c r="AU68" i="63"/>
  <c r="AU92" i="63" s="1"/>
  <c r="CD97" i="63"/>
  <c r="CD93" i="63"/>
  <c r="AX68" i="63"/>
  <c r="AX92" i="63" s="1"/>
  <c r="BB67" i="63"/>
  <c r="BB91" i="63" s="1"/>
  <c r="BA68" i="63"/>
  <c r="BA92" i="63" s="1"/>
  <c r="AZ68" i="63"/>
  <c r="AZ92" i="63" s="1"/>
  <c r="J74" i="63"/>
  <c r="AY68" i="63"/>
  <c r="AY92" i="63" s="1"/>
  <c r="CP74" i="63"/>
  <c r="CP70" i="63"/>
  <c r="CP67" i="63"/>
  <c r="CP72" i="63"/>
  <c r="CP76" i="63"/>
  <c r="CP71" i="63"/>
  <c r="CP73" i="63"/>
  <c r="CP78" i="63"/>
  <c r="CP68" i="63"/>
  <c r="AV68" i="63"/>
  <c r="AV92" i="63" s="1"/>
  <c r="CP64" i="63"/>
  <c r="CQ61" i="63"/>
  <c r="CQ69" i="63" s="1"/>
  <c r="CP63" i="63"/>
  <c r="CD87" i="63"/>
  <c r="CD88" i="63"/>
  <c r="E55" i="63"/>
  <c r="D72" i="63" s="1"/>
  <c r="L57" i="63"/>
  <c r="BD91" i="63"/>
  <c r="BB92" i="63"/>
  <c r="BE92" i="63"/>
  <c r="BD92" i="63"/>
  <c r="BC91" i="63"/>
  <c r="BC92" i="63"/>
  <c r="D51" i="63"/>
  <c r="CD94" i="63"/>
  <c r="CD91" i="63"/>
  <c r="CD96" i="63"/>
  <c r="CD92" i="63"/>
  <c r="CD102" i="63"/>
  <c r="CD98" i="63"/>
  <c r="CD100" i="63"/>
  <c r="CD95" i="63"/>
  <c r="E53" i="63"/>
  <c r="D70" i="63" s="1"/>
  <c r="CE84" i="63"/>
  <c r="BE91" i="63"/>
  <c r="H98" i="63"/>
  <c r="BA67" i="63" l="1"/>
  <c r="BA91" i="63" s="1"/>
  <c r="AU67" i="63"/>
  <c r="AU91" i="63" s="1"/>
  <c r="AW67" i="63"/>
  <c r="AW91" i="63" s="1"/>
  <c r="AZ67" i="63"/>
  <c r="AZ91" i="63" s="1"/>
  <c r="AV67" i="63"/>
  <c r="AV91" i="63" s="1"/>
  <c r="CE97" i="63"/>
  <c r="CE93" i="63"/>
  <c r="K74" i="63"/>
  <c r="CQ70" i="63"/>
  <c r="CQ74" i="63"/>
  <c r="CQ72" i="63"/>
  <c r="CQ76" i="63"/>
  <c r="CQ78" i="63"/>
  <c r="CQ73" i="63"/>
  <c r="CQ67" i="63"/>
  <c r="CQ71" i="63"/>
  <c r="CQ68" i="63"/>
  <c r="CQ63" i="63"/>
  <c r="CR61" i="63"/>
  <c r="CR69" i="63" s="1"/>
  <c r="CQ64" i="63"/>
  <c r="CE88" i="63"/>
  <c r="CE87" i="63"/>
  <c r="M57" i="63"/>
  <c r="F55" i="63"/>
  <c r="E50" i="63"/>
  <c r="D67" i="63" s="1"/>
  <c r="F53" i="63"/>
  <c r="E51" i="63"/>
  <c r="D68" i="63" s="1"/>
  <c r="CE102" i="63"/>
  <c r="CE91" i="63"/>
  <c r="CE96" i="63"/>
  <c r="CE94" i="63"/>
  <c r="CE98" i="63"/>
  <c r="CE95" i="63"/>
  <c r="CF84" i="63"/>
  <c r="CE92" i="63"/>
  <c r="CE100" i="63"/>
  <c r="B96" i="63"/>
  <c r="I98" i="63"/>
  <c r="CF97" i="63" l="1"/>
  <c r="CF93" i="63"/>
  <c r="E72" i="63"/>
  <c r="L74" i="63"/>
  <c r="L98" i="63" s="1"/>
  <c r="E70" i="63"/>
  <c r="CR74" i="63"/>
  <c r="CR78" i="63"/>
  <c r="CR70" i="63"/>
  <c r="CR76" i="63"/>
  <c r="CR73" i="63"/>
  <c r="CR72" i="63"/>
  <c r="CR71" i="63"/>
  <c r="CR68" i="63"/>
  <c r="CR67" i="63"/>
  <c r="CR63" i="63"/>
  <c r="CR64" i="63"/>
  <c r="CS61" i="63"/>
  <c r="CS69" i="63" s="1"/>
  <c r="CF88" i="63"/>
  <c r="CF87" i="63"/>
  <c r="G55" i="63"/>
  <c r="N57" i="63"/>
  <c r="M74" i="63" s="1"/>
  <c r="M98" i="63" s="1"/>
  <c r="G53" i="63"/>
  <c r="F70" i="63" s="1"/>
  <c r="F51" i="63"/>
  <c r="CF96" i="63"/>
  <c r="CF95" i="63"/>
  <c r="CF92" i="63"/>
  <c r="CF102" i="63"/>
  <c r="CF94" i="63"/>
  <c r="F50" i="63"/>
  <c r="CF91" i="63"/>
  <c r="CF100" i="63"/>
  <c r="CF98" i="63"/>
  <c r="CG84" i="63"/>
  <c r="J98" i="63"/>
  <c r="C94" i="63"/>
  <c r="C96" i="63"/>
  <c r="CG97" i="63" l="1"/>
  <c r="CG93" i="63"/>
  <c r="F72" i="63"/>
  <c r="E67" i="63"/>
  <c r="E68" i="63"/>
  <c r="CS70" i="63"/>
  <c r="CS67" i="63"/>
  <c r="CS78" i="63"/>
  <c r="CS76" i="63"/>
  <c r="CS73" i="63"/>
  <c r="CS68" i="63"/>
  <c r="CS74" i="63"/>
  <c r="CS72" i="63"/>
  <c r="CS71" i="63"/>
  <c r="CS63" i="63"/>
  <c r="CT61" i="63"/>
  <c r="CT69" i="63" s="1"/>
  <c r="CS64" i="63"/>
  <c r="CG88" i="63"/>
  <c r="CG87" i="63"/>
  <c r="O57" i="63"/>
  <c r="H55" i="63"/>
  <c r="CG92" i="63"/>
  <c r="CG94" i="63"/>
  <c r="CG95" i="63"/>
  <c r="G50" i="63"/>
  <c r="F67" i="63" s="1"/>
  <c r="G51" i="63"/>
  <c r="H53" i="63"/>
  <c r="CG96" i="63"/>
  <c r="CG100" i="63"/>
  <c r="CG91" i="63"/>
  <c r="CG102" i="63"/>
  <c r="CG98" i="63"/>
  <c r="CH84" i="63"/>
  <c r="C91" i="63"/>
  <c r="C92" i="63"/>
  <c r="D96" i="63"/>
  <c r="D94" i="63"/>
  <c r="CH97" i="63" l="1"/>
  <c r="CH93" i="63"/>
  <c r="N74" i="63"/>
  <c r="N98" i="63" s="1"/>
  <c r="G72" i="63"/>
  <c r="F68" i="63"/>
  <c r="G70" i="63"/>
  <c r="CT70" i="63"/>
  <c r="CT76" i="63"/>
  <c r="CT73" i="63"/>
  <c r="CT68" i="63"/>
  <c r="CT78" i="63"/>
  <c r="CT67" i="63"/>
  <c r="CT71" i="63"/>
  <c r="CT72" i="63"/>
  <c r="CT74" i="63"/>
  <c r="CT64" i="63"/>
  <c r="CU61" i="63"/>
  <c r="CU69" i="63" s="1"/>
  <c r="CT63" i="63"/>
  <c r="CH88" i="63"/>
  <c r="CH87" i="63"/>
  <c r="I55" i="63"/>
  <c r="P57" i="63"/>
  <c r="Q57" i="63" s="1"/>
  <c r="I53" i="63"/>
  <c r="H70" i="63" s="1"/>
  <c r="CH94" i="63"/>
  <c r="CH91" i="63"/>
  <c r="CH96" i="63"/>
  <c r="CH98" i="63"/>
  <c r="H51" i="63"/>
  <c r="H50" i="63"/>
  <c r="G67" i="63" s="1"/>
  <c r="CI84" i="63"/>
  <c r="CH95" i="63"/>
  <c r="CH100" i="63"/>
  <c r="CH102" i="63"/>
  <c r="CH92" i="63"/>
  <c r="K98" i="63"/>
  <c r="E94" i="63"/>
  <c r="E96" i="63"/>
  <c r="D92" i="63"/>
  <c r="D91" i="63"/>
  <c r="CI97" i="63" l="1"/>
  <c r="CI93" i="63"/>
  <c r="O74" i="63"/>
  <c r="O98" i="63" s="1"/>
  <c r="H72" i="63"/>
  <c r="G68" i="63"/>
  <c r="R57" i="63"/>
  <c r="Q74" i="63" s="1"/>
  <c r="Q98" i="63" s="1"/>
  <c r="CU73" i="63"/>
  <c r="CU67" i="63"/>
  <c r="CU76" i="63"/>
  <c r="CU71" i="63"/>
  <c r="CU68" i="63"/>
  <c r="CU74" i="63"/>
  <c r="CU72" i="63"/>
  <c r="CU70" i="63"/>
  <c r="CU78" i="63"/>
  <c r="P74" i="63"/>
  <c r="P98" i="63" s="1"/>
  <c r="CU64" i="63"/>
  <c r="CV61" i="63"/>
  <c r="CV69" i="63" s="1"/>
  <c r="CU63" i="63"/>
  <c r="CI88" i="63"/>
  <c r="CI87" i="63"/>
  <c r="J55" i="63"/>
  <c r="I51" i="63"/>
  <c r="I50" i="63"/>
  <c r="CI95" i="63"/>
  <c r="CI98" i="63"/>
  <c r="CI91" i="63"/>
  <c r="CI92" i="63"/>
  <c r="J53" i="63"/>
  <c r="I70" i="63" s="1"/>
  <c r="CI94" i="63"/>
  <c r="CI102" i="63"/>
  <c r="CI100" i="63"/>
  <c r="CI96" i="63"/>
  <c r="CJ84" i="63"/>
  <c r="E91" i="63"/>
  <c r="E92" i="63"/>
  <c r="F96" i="63"/>
  <c r="F94" i="63"/>
  <c r="CJ97" i="63" l="1"/>
  <c r="CJ93" i="63"/>
  <c r="I72" i="63"/>
  <c r="H67" i="63"/>
  <c r="H68" i="63"/>
  <c r="S57" i="63"/>
  <c r="R74" i="63" s="1"/>
  <c r="R98" i="63" s="1"/>
  <c r="CV74" i="63"/>
  <c r="CV76" i="63"/>
  <c r="CV73" i="63"/>
  <c r="CV68" i="63"/>
  <c r="CV72" i="63"/>
  <c r="CV78" i="63"/>
  <c r="CV71" i="63"/>
  <c r="CV70" i="63"/>
  <c r="CV67" i="63"/>
  <c r="CV64" i="63"/>
  <c r="CV63" i="63"/>
  <c r="CW61" i="63"/>
  <c r="CW69" i="63" s="1"/>
  <c r="CJ87" i="63"/>
  <c r="CJ88" i="63"/>
  <c r="K55" i="63"/>
  <c r="CJ102" i="63"/>
  <c r="CJ91" i="63"/>
  <c r="CJ98" i="63"/>
  <c r="CJ94" i="63"/>
  <c r="J50" i="63"/>
  <c r="K53" i="63"/>
  <c r="J51" i="63"/>
  <c r="CK84" i="63"/>
  <c r="CJ92" i="63"/>
  <c r="CJ96" i="63"/>
  <c r="CJ95" i="63"/>
  <c r="CJ100" i="63"/>
  <c r="G94" i="63"/>
  <c r="G96" i="63"/>
  <c r="F92" i="63"/>
  <c r="F91" i="63"/>
  <c r="CK97" i="63" l="1"/>
  <c r="CK93" i="63"/>
  <c r="J72" i="63"/>
  <c r="I68" i="63"/>
  <c r="I67" i="63"/>
  <c r="J70" i="63"/>
  <c r="T57" i="63"/>
  <c r="S74" i="63" s="1"/>
  <c r="S98" i="63" s="1"/>
  <c r="CW76" i="63"/>
  <c r="CW68" i="63"/>
  <c r="CW73" i="63"/>
  <c r="CW72" i="63"/>
  <c r="CW78" i="63"/>
  <c r="CW71" i="63"/>
  <c r="CW74" i="63"/>
  <c r="CW67" i="63"/>
  <c r="CW70" i="63"/>
  <c r="CW63" i="63"/>
  <c r="CX61" i="63"/>
  <c r="CX69" i="63" s="1"/>
  <c r="CW64" i="63"/>
  <c r="CK88" i="63"/>
  <c r="CK87" i="63"/>
  <c r="L55" i="63"/>
  <c r="L53" i="63"/>
  <c r="K70" i="63" s="1"/>
  <c r="K50" i="63"/>
  <c r="J67" i="63" s="1"/>
  <c r="CK96" i="63"/>
  <c r="CK91" i="63"/>
  <c r="CK102" i="63"/>
  <c r="CK92" i="63"/>
  <c r="K51" i="63"/>
  <c r="CK95" i="63"/>
  <c r="CK100" i="63"/>
  <c r="CK98" i="63"/>
  <c r="CK94" i="63"/>
  <c r="CL84" i="63"/>
  <c r="G91" i="63"/>
  <c r="H96" i="63"/>
  <c r="G92" i="63"/>
  <c r="H94" i="63"/>
  <c r="CL97" i="63" l="1"/>
  <c r="CL93" i="63"/>
  <c r="K72" i="63"/>
  <c r="J68" i="63"/>
  <c r="U57" i="63"/>
  <c r="T74" i="63" s="1"/>
  <c r="T98" i="63" s="1"/>
  <c r="CX73" i="63"/>
  <c r="CX74" i="63"/>
  <c r="CX68" i="63"/>
  <c r="CX72" i="63"/>
  <c r="CX78" i="63"/>
  <c r="CX67" i="63"/>
  <c r="CX76" i="63"/>
  <c r="CX71" i="63"/>
  <c r="CX70" i="63"/>
  <c r="CX64" i="63"/>
  <c r="CX63" i="63"/>
  <c r="CL87" i="63"/>
  <c r="CL88" i="63"/>
  <c r="M55" i="63"/>
  <c r="L51" i="63"/>
  <c r="L50" i="63"/>
  <c r="K67" i="63" s="1"/>
  <c r="CL91" i="63"/>
  <c r="CL100" i="63"/>
  <c r="CL96" i="63"/>
  <c r="CL98" i="63"/>
  <c r="CL94" i="63"/>
  <c r="M53" i="63"/>
  <c r="L70" i="63" s="1"/>
  <c r="L94" i="63" s="1"/>
  <c r="CM84" i="63"/>
  <c r="CL102" i="63"/>
  <c r="CL95" i="63"/>
  <c r="CL92" i="63"/>
  <c r="I94" i="63"/>
  <c r="H92" i="63"/>
  <c r="I96" i="63"/>
  <c r="H91" i="63"/>
  <c r="CM97" i="63" l="1"/>
  <c r="CM93" i="63"/>
  <c r="L72" i="63"/>
  <c r="L96" i="63" s="1"/>
  <c r="K68" i="63"/>
  <c r="V57" i="63"/>
  <c r="U74" i="63" s="1"/>
  <c r="U98" i="63" s="1"/>
  <c r="CM88" i="63"/>
  <c r="CM87" i="63"/>
  <c r="N55" i="63"/>
  <c r="N53" i="63"/>
  <c r="CM91" i="63"/>
  <c r="CM95" i="63"/>
  <c r="CM94" i="63"/>
  <c r="M50" i="63"/>
  <c r="M51" i="63"/>
  <c r="CM96" i="63"/>
  <c r="CM102" i="63"/>
  <c r="CM98" i="63"/>
  <c r="CM100" i="63"/>
  <c r="CM92" i="63"/>
  <c r="CN84" i="63"/>
  <c r="J96" i="63"/>
  <c r="I91" i="63"/>
  <c r="I92" i="63"/>
  <c r="J94" i="63"/>
  <c r="CN97" i="63" l="1"/>
  <c r="CN93" i="63"/>
  <c r="M72" i="63"/>
  <c r="M96" i="63" s="1"/>
  <c r="L67" i="63"/>
  <c r="L91" i="63" s="1"/>
  <c r="M70" i="63"/>
  <c r="M94" i="63" s="1"/>
  <c r="L68" i="63"/>
  <c r="L92" i="63" s="1"/>
  <c r="W57" i="63"/>
  <c r="V74" i="63" s="1"/>
  <c r="V98" i="63" s="1"/>
  <c r="CN87" i="63"/>
  <c r="CN88" i="63"/>
  <c r="O55" i="63"/>
  <c r="N50" i="63"/>
  <c r="N51" i="63"/>
  <c r="CN98" i="63"/>
  <c r="CN102" i="63"/>
  <c r="CN95" i="63"/>
  <c r="CN94" i="63"/>
  <c r="O53" i="63"/>
  <c r="N70" i="63" s="1"/>
  <c r="N94" i="63" s="1"/>
  <c r="CN92" i="63"/>
  <c r="CN100" i="63"/>
  <c r="CN96" i="63"/>
  <c r="CN91" i="63"/>
  <c r="CO84" i="63"/>
  <c r="J92" i="63"/>
  <c r="J91" i="63"/>
  <c r="CO97" i="63" l="1"/>
  <c r="CO93" i="63"/>
  <c r="N72" i="63"/>
  <c r="N96" i="63" s="1"/>
  <c r="M68" i="63"/>
  <c r="M92" i="63" s="1"/>
  <c r="M67" i="63"/>
  <c r="M91" i="63" s="1"/>
  <c r="X57" i="63"/>
  <c r="W74" i="63" s="1"/>
  <c r="W98" i="63" s="1"/>
  <c r="CO88" i="63"/>
  <c r="CO87" i="63"/>
  <c r="P55" i="63"/>
  <c r="Q55" i="63" s="1"/>
  <c r="P53" i="63"/>
  <c r="Q53" i="63" s="1"/>
  <c r="O51" i="63"/>
  <c r="N68" i="63" s="1"/>
  <c r="N92" i="63" s="1"/>
  <c r="CO92" i="63"/>
  <c r="CO98" i="63"/>
  <c r="CO91" i="63"/>
  <c r="CO94" i="63"/>
  <c r="CO96" i="63"/>
  <c r="O50" i="63"/>
  <c r="CP84" i="63"/>
  <c r="CO100" i="63"/>
  <c r="CO95" i="63"/>
  <c r="CO102" i="63"/>
  <c r="K96" i="63"/>
  <c r="K94" i="63"/>
  <c r="CP97" i="63" l="1"/>
  <c r="CP93" i="63"/>
  <c r="O72" i="63"/>
  <c r="O96" i="63" s="1"/>
  <c r="O70" i="63"/>
  <c r="O94" i="63" s="1"/>
  <c r="N67" i="63"/>
  <c r="N91" i="63" s="1"/>
  <c r="R55" i="63"/>
  <c r="Q72" i="63" s="1"/>
  <c r="Q96" i="63" s="1"/>
  <c r="Y57" i="63"/>
  <c r="X74" i="63" s="1"/>
  <c r="X98" i="63" s="1"/>
  <c r="R53" i="63"/>
  <c r="Q70" i="63" s="1"/>
  <c r="Q94" i="63" s="1"/>
  <c r="P70" i="63"/>
  <c r="P94" i="63" s="1"/>
  <c r="P72" i="63"/>
  <c r="P96" i="63" s="1"/>
  <c r="CP87" i="63"/>
  <c r="CP88" i="63"/>
  <c r="P50" i="63"/>
  <c r="Q50" i="63" s="1"/>
  <c r="P51" i="63"/>
  <c r="Q51" i="63" s="1"/>
  <c r="CP95" i="63"/>
  <c r="CP92" i="63"/>
  <c r="CP102" i="63"/>
  <c r="CP96" i="63"/>
  <c r="CP94" i="63"/>
  <c r="CQ84" i="63"/>
  <c r="CP91" i="63"/>
  <c r="CP100" i="63"/>
  <c r="CP98" i="63"/>
  <c r="K92" i="63"/>
  <c r="K91" i="63"/>
  <c r="CQ97" i="63" l="1"/>
  <c r="CQ93" i="63"/>
  <c r="O67" i="63"/>
  <c r="O91" i="63" s="1"/>
  <c r="O68" i="63"/>
  <c r="O92" i="63" s="1"/>
  <c r="R50" i="63"/>
  <c r="Q67" i="63" s="1"/>
  <c r="Q91" i="63" s="1"/>
  <c r="R51" i="63"/>
  <c r="Q68" i="63" s="1"/>
  <c r="Q92" i="63" s="1"/>
  <c r="Z57" i="63"/>
  <c r="Y74" i="63" s="1"/>
  <c r="Y98" i="63" s="1"/>
  <c r="S55" i="63"/>
  <c r="R72" i="63" s="1"/>
  <c r="R96" i="63" s="1"/>
  <c r="S53" i="63"/>
  <c r="R70" i="63" s="1"/>
  <c r="R94" i="63" s="1"/>
  <c r="P68" i="63"/>
  <c r="P92" i="63" s="1"/>
  <c r="P67" i="63"/>
  <c r="P91" i="63" s="1"/>
  <c r="CQ88" i="63"/>
  <c r="CQ87" i="63"/>
  <c r="CQ96" i="63"/>
  <c r="CQ102" i="63"/>
  <c r="CQ100" i="63"/>
  <c r="CQ95" i="63"/>
  <c r="CQ91" i="63"/>
  <c r="CQ92" i="63"/>
  <c r="CQ94" i="63"/>
  <c r="CR84" i="63"/>
  <c r="CQ98" i="63"/>
  <c r="CR97" i="63" l="1"/>
  <c r="CR93" i="63"/>
  <c r="T55" i="63"/>
  <c r="S72" i="63" s="1"/>
  <c r="S96" i="63" s="1"/>
  <c r="T53" i="63"/>
  <c r="S70" i="63" s="1"/>
  <c r="S94" i="63" s="1"/>
  <c r="S51" i="63"/>
  <c r="R68" i="63" s="1"/>
  <c r="R92" i="63" s="1"/>
  <c r="S50" i="63"/>
  <c r="R67" i="63" s="1"/>
  <c r="R91" i="63" s="1"/>
  <c r="AA57" i="63"/>
  <c r="Z74" i="63" s="1"/>
  <c r="Z98" i="63" s="1"/>
  <c r="CR87" i="63"/>
  <c r="CR88" i="63"/>
  <c r="CR92" i="63"/>
  <c r="CR91" i="63"/>
  <c r="CS84" i="63"/>
  <c r="CR102" i="63"/>
  <c r="CR100" i="63"/>
  <c r="CR95" i="63"/>
  <c r="CR94" i="63"/>
  <c r="CR98" i="63"/>
  <c r="CR96" i="63"/>
  <c r="CS97" i="63" l="1"/>
  <c r="CS93" i="63"/>
  <c r="AB57" i="63"/>
  <c r="AA74" i="63" s="1"/>
  <c r="AA98" i="63" s="1"/>
  <c r="T50" i="63"/>
  <c r="S67" i="63" s="1"/>
  <c r="S91" i="63" s="1"/>
  <c r="T51" i="63"/>
  <c r="S68" i="63" s="1"/>
  <c r="S92" i="63" s="1"/>
  <c r="U53" i="63"/>
  <c r="T70" i="63" s="1"/>
  <c r="T94" i="63" s="1"/>
  <c r="U55" i="63"/>
  <c r="T72" i="63" s="1"/>
  <c r="T96" i="63" s="1"/>
  <c r="CS87" i="63"/>
  <c r="CS88" i="63"/>
  <c r="CS96" i="63"/>
  <c r="CS91" i="63"/>
  <c r="CS94" i="63"/>
  <c r="CS98" i="63"/>
  <c r="CS95" i="63"/>
  <c r="CT84" i="63"/>
  <c r="CS92" i="63"/>
  <c r="CS102" i="63"/>
  <c r="CS100" i="63"/>
  <c r="CT97" i="63" l="1"/>
  <c r="CT93" i="63"/>
  <c r="V55" i="63"/>
  <c r="U72" i="63" s="1"/>
  <c r="U96" i="63" s="1"/>
  <c r="V53" i="63"/>
  <c r="U70" i="63" s="1"/>
  <c r="U94" i="63" s="1"/>
  <c r="AC57" i="63"/>
  <c r="AB74" i="63" s="1"/>
  <c r="AB98" i="63" s="1"/>
  <c r="U51" i="63"/>
  <c r="T68" i="63" s="1"/>
  <c r="T92" i="63" s="1"/>
  <c r="U50" i="63"/>
  <c r="T67" i="63" s="1"/>
  <c r="T91" i="63" s="1"/>
  <c r="CT88" i="63"/>
  <c r="CT87" i="63"/>
  <c r="CT96" i="63"/>
  <c r="CT91" i="63"/>
  <c r="CT92" i="63"/>
  <c r="CU84" i="63"/>
  <c r="CT100" i="63"/>
  <c r="CT95" i="63"/>
  <c r="CT98" i="63"/>
  <c r="CT94" i="63"/>
  <c r="CT102" i="63"/>
  <c r="CU97" i="63" l="1"/>
  <c r="CU93" i="63"/>
  <c r="V51" i="63"/>
  <c r="U68" i="63" s="1"/>
  <c r="U92" i="63" s="1"/>
  <c r="AD57" i="63"/>
  <c r="AC74" i="63" s="1"/>
  <c r="AC98" i="63" s="1"/>
  <c r="W53" i="63"/>
  <c r="V70" i="63" s="1"/>
  <c r="V94" i="63" s="1"/>
  <c r="W55" i="63"/>
  <c r="V72" i="63" s="1"/>
  <c r="V96" i="63" s="1"/>
  <c r="V50" i="63"/>
  <c r="U67" i="63" s="1"/>
  <c r="U91" i="63" s="1"/>
  <c r="CU87" i="63"/>
  <c r="CU88" i="63"/>
  <c r="CU96" i="63"/>
  <c r="CU91" i="63"/>
  <c r="CU100" i="63"/>
  <c r="CU94" i="63"/>
  <c r="CU95" i="63"/>
  <c r="CU102" i="63"/>
  <c r="CU98" i="63"/>
  <c r="CU92" i="63"/>
  <c r="CV84" i="63"/>
  <c r="CV97" i="63" l="1"/>
  <c r="CV93" i="63"/>
  <c r="X53" i="63"/>
  <c r="W70" i="63" s="1"/>
  <c r="W94" i="63" s="1"/>
  <c r="AE57" i="63"/>
  <c r="AD74" i="63" s="1"/>
  <c r="AD98" i="63" s="1"/>
  <c r="W50" i="63"/>
  <c r="V67" i="63" s="1"/>
  <c r="V91" i="63" s="1"/>
  <c r="X55" i="63"/>
  <c r="W72" i="63" s="1"/>
  <c r="W96" i="63" s="1"/>
  <c r="W51" i="63"/>
  <c r="V68" i="63" s="1"/>
  <c r="V92" i="63" s="1"/>
  <c r="CV87" i="63"/>
  <c r="CV88" i="63"/>
  <c r="CV95" i="63"/>
  <c r="CV96" i="63"/>
  <c r="CV91" i="63"/>
  <c r="CW84" i="63"/>
  <c r="CV94" i="63"/>
  <c r="CV98" i="63"/>
  <c r="CV92" i="63"/>
  <c r="CV100" i="63"/>
  <c r="CV102" i="63"/>
  <c r="CW97" i="63" l="1"/>
  <c r="CW93" i="63"/>
  <c r="Y55" i="63"/>
  <c r="X72" i="63" s="1"/>
  <c r="X96" i="63" s="1"/>
  <c r="X50" i="63"/>
  <c r="W67" i="63" s="1"/>
  <c r="W91" i="63" s="1"/>
  <c r="AF57" i="63"/>
  <c r="AE74" i="63" s="1"/>
  <c r="AE98" i="63" s="1"/>
  <c r="X51" i="63"/>
  <c r="W68" i="63" s="1"/>
  <c r="W92" i="63" s="1"/>
  <c r="Y53" i="63"/>
  <c r="X70" i="63" s="1"/>
  <c r="X94" i="63" s="1"/>
  <c r="CW87" i="63"/>
  <c r="CW88" i="63"/>
  <c r="CW96" i="63"/>
  <c r="CW98" i="63"/>
  <c r="CX84" i="63"/>
  <c r="CW95" i="63"/>
  <c r="CW94" i="63"/>
  <c r="CW91" i="63"/>
  <c r="CW102" i="63"/>
  <c r="CW100" i="63"/>
  <c r="CW92" i="63"/>
  <c r="CX97" i="63" l="1"/>
  <c r="C23" i="83" s="1"/>
  <c r="CX93" i="63"/>
  <c r="C19" i="83" s="1"/>
  <c r="Z53" i="63"/>
  <c r="Y70" i="63" s="1"/>
  <c r="Y94" i="63" s="1"/>
  <c r="Y50" i="63"/>
  <c r="X67" i="63" s="1"/>
  <c r="X91" i="63" s="1"/>
  <c r="Z55" i="63"/>
  <c r="Y72" i="63" s="1"/>
  <c r="Y96" i="63" s="1"/>
  <c r="Y51" i="63"/>
  <c r="X68" i="63" s="1"/>
  <c r="X92" i="63" s="1"/>
  <c r="AG57" i="63"/>
  <c r="AF74" i="63" s="1"/>
  <c r="AF98" i="63" s="1"/>
  <c r="CX87" i="63"/>
  <c r="C29" i="83" s="1"/>
  <c r="CX88" i="63"/>
  <c r="CX91" i="63"/>
  <c r="CX98" i="63"/>
  <c r="CX94" i="63"/>
  <c r="CX102" i="63"/>
  <c r="C26" i="83" s="1"/>
  <c r="CX96" i="63"/>
  <c r="CX92" i="63"/>
  <c r="CX100" i="63"/>
  <c r="C25" i="83" s="1"/>
  <c r="CX95" i="63"/>
  <c r="C21" i="83" s="1"/>
  <c r="C30" i="83" l="1"/>
  <c r="C31" i="83" s="1"/>
  <c r="B106" i="63"/>
  <c r="F2" i="83" s="1"/>
  <c r="AH57" i="63"/>
  <c r="AG74" i="63" s="1"/>
  <c r="AG98" i="63" s="1"/>
  <c r="Z50" i="63"/>
  <c r="Y67" i="63" s="1"/>
  <c r="Y91" i="63" s="1"/>
  <c r="AA53" i="63"/>
  <c r="Z70" i="63" s="1"/>
  <c r="Z94" i="63" s="1"/>
  <c r="Z51" i="63"/>
  <c r="Y68" i="63" s="1"/>
  <c r="Y92" i="63" s="1"/>
  <c r="AA55" i="63"/>
  <c r="Z72" i="63" s="1"/>
  <c r="Z96" i="63" s="1"/>
  <c r="AB55" i="63" l="1"/>
  <c r="AA72" i="63" s="1"/>
  <c r="AA96" i="63" s="1"/>
  <c r="AA51" i="63"/>
  <c r="Z68" i="63" s="1"/>
  <c r="Z92" i="63" s="1"/>
  <c r="AB53" i="63"/>
  <c r="AA70" i="63" s="1"/>
  <c r="AA94" i="63" s="1"/>
  <c r="AA50" i="63"/>
  <c r="Z67" i="63" s="1"/>
  <c r="Z91" i="63" s="1"/>
  <c r="AI57" i="63"/>
  <c r="AH74" i="63" s="1"/>
  <c r="AH98" i="63" s="1"/>
  <c r="AB50" i="63" l="1"/>
  <c r="AA67" i="63" s="1"/>
  <c r="AA91" i="63" s="1"/>
  <c r="AC53" i="63"/>
  <c r="AB70" i="63" s="1"/>
  <c r="AB94" i="63" s="1"/>
  <c r="AB51" i="63"/>
  <c r="AA68" i="63" s="1"/>
  <c r="AA92" i="63" s="1"/>
  <c r="AJ57" i="63"/>
  <c r="AI74" i="63" s="1"/>
  <c r="AI98" i="63" s="1"/>
  <c r="AC55" i="63"/>
  <c r="AB72" i="63" s="1"/>
  <c r="AB96" i="63" s="1"/>
  <c r="AK57" i="63" l="1"/>
  <c r="AJ74" i="63" s="1"/>
  <c r="AJ98" i="63" s="1"/>
  <c r="AC51" i="63"/>
  <c r="AB68" i="63" s="1"/>
  <c r="AB92" i="63" s="1"/>
  <c r="AD53" i="63"/>
  <c r="AC70" i="63" s="1"/>
  <c r="AC94" i="63" s="1"/>
  <c r="AC50" i="63"/>
  <c r="AB67" i="63" s="1"/>
  <c r="AB91" i="63" s="1"/>
  <c r="AD55" i="63"/>
  <c r="AC72" i="63" s="1"/>
  <c r="AC96" i="63" s="1"/>
  <c r="AL57" i="63" l="1"/>
  <c r="AK74" i="63" s="1"/>
  <c r="AK98" i="63" s="1"/>
  <c r="AE55" i="63"/>
  <c r="AD72" i="63" s="1"/>
  <c r="AD96" i="63" s="1"/>
  <c r="AD50" i="63"/>
  <c r="AC67" i="63" s="1"/>
  <c r="AC91" i="63" s="1"/>
  <c r="AE53" i="63"/>
  <c r="AD70" i="63" s="1"/>
  <c r="AD94" i="63" s="1"/>
  <c r="AD51" i="63"/>
  <c r="AC68" i="63" s="1"/>
  <c r="AC92" i="63" s="1"/>
  <c r="AE51" i="63" l="1"/>
  <c r="AD68" i="63" s="1"/>
  <c r="AD92" i="63" s="1"/>
  <c r="AF53" i="63"/>
  <c r="AE70" i="63" s="1"/>
  <c r="AE94" i="63" s="1"/>
  <c r="AM57" i="63"/>
  <c r="AL74" i="63" s="1"/>
  <c r="AL98" i="63" s="1"/>
  <c r="AE50" i="63"/>
  <c r="AD67" i="63" s="1"/>
  <c r="AD91" i="63" s="1"/>
  <c r="AF55" i="63"/>
  <c r="AE72" i="63" s="1"/>
  <c r="AE96" i="63" s="1"/>
  <c r="AF50" i="63" l="1"/>
  <c r="AE67" i="63" s="1"/>
  <c r="AE91" i="63" s="1"/>
  <c r="AN57" i="63"/>
  <c r="AM74" i="63" s="1"/>
  <c r="AM98" i="63" s="1"/>
  <c r="AG53" i="63"/>
  <c r="AF70" i="63" s="1"/>
  <c r="AF94" i="63" s="1"/>
  <c r="AG55" i="63"/>
  <c r="AF72" i="63" s="1"/>
  <c r="AF96" i="63" s="1"/>
  <c r="AF51" i="63"/>
  <c r="AE68" i="63" s="1"/>
  <c r="AE92" i="63" s="1"/>
  <c r="AH55" i="63" l="1"/>
  <c r="AG72" i="63" s="1"/>
  <c r="AG96" i="63" s="1"/>
  <c r="AH53" i="63"/>
  <c r="AG70" i="63" s="1"/>
  <c r="AG94" i="63" s="1"/>
  <c r="AO57" i="63"/>
  <c r="AN74" i="63" s="1"/>
  <c r="AN98" i="63" s="1"/>
  <c r="AG50" i="63"/>
  <c r="AF67" i="63" s="1"/>
  <c r="AF91" i="63" s="1"/>
  <c r="AG51" i="63"/>
  <c r="AF68" i="63" s="1"/>
  <c r="AF92" i="63" s="1"/>
  <c r="AH50" i="63" l="1"/>
  <c r="AG67" i="63" s="1"/>
  <c r="AG91" i="63" s="1"/>
  <c r="AI53" i="63"/>
  <c r="AH70" i="63" s="1"/>
  <c r="AH94" i="63" s="1"/>
  <c r="AI55" i="63"/>
  <c r="AH72" i="63" s="1"/>
  <c r="AH96" i="63" s="1"/>
  <c r="AH51" i="63"/>
  <c r="AG68" i="63" s="1"/>
  <c r="AG92" i="63" s="1"/>
  <c r="AP57" i="63"/>
  <c r="AO74" i="63" s="1"/>
  <c r="AO98" i="63" s="1"/>
  <c r="AI51" i="63" l="1"/>
  <c r="AH68" i="63" s="1"/>
  <c r="AH92" i="63" s="1"/>
  <c r="AQ57" i="63"/>
  <c r="AP74" i="63" s="1"/>
  <c r="AP98" i="63" s="1"/>
  <c r="AJ53" i="63"/>
  <c r="AI70" i="63" s="1"/>
  <c r="AI94" i="63" s="1"/>
  <c r="AI50" i="63"/>
  <c r="AH67" i="63" s="1"/>
  <c r="AH91" i="63" s="1"/>
  <c r="AJ55" i="63"/>
  <c r="AI72" i="63" s="1"/>
  <c r="AI96" i="63" s="1"/>
  <c r="AK55" i="63" l="1"/>
  <c r="AJ72" i="63" s="1"/>
  <c r="AJ96" i="63" s="1"/>
  <c r="AJ50" i="63"/>
  <c r="AI67" i="63" s="1"/>
  <c r="AI91" i="63" s="1"/>
  <c r="AJ51" i="63"/>
  <c r="AI68" i="63" s="1"/>
  <c r="AI92" i="63" s="1"/>
  <c r="AK53" i="63"/>
  <c r="AJ70" i="63" s="1"/>
  <c r="AJ94" i="63" s="1"/>
  <c r="AR57" i="63"/>
  <c r="AQ74" i="63" s="1"/>
  <c r="AQ98" i="63" s="1"/>
  <c r="AK50" i="63" l="1"/>
  <c r="AJ67" i="63" s="1"/>
  <c r="AJ91" i="63" s="1"/>
  <c r="AS57" i="63"/>
  <c r="AR74" i="63" s="1"/>
  <c r="AR98" i="63" s="1"/>
  <c r="AL53" i="63"/>
  <c r="AK70" i="63" s="1"/>
  <c r="AK94" i="63" s="1"/>
  <c r="AK51" i="63"/>
  <c r="AJ68" i="63" s="1"/>
  <c r="AJ92" i="63" s="1"/>
  <c r="AL55" i="63"/>
  <c r="AK72" i="63" s="1"/>
  <c r="AK96" i="63" s="1"/>
  <c r="AM55" i="63" l="1"/>
  <c r="AL72" i="63" s="1"/>
  <c r="AL96" i="63" s="1"/>
  <c r="AL51" i="63"/>
  <c r="AK68" i="63" s="1"/>
  <c r="AK92" i="63" s="1"/>
  <c r="AL50" i="63"/>
  <c r="AK67" i="63" s="1"/>
  <c r="AK91" i="63" s="1"/>
  <c r="AM53" i="63"/>
  <c r="AL70" i="63" s="1"/>
  <c r="AL94" i="63" s="1"/>
  <c r="AT57" i="63"/>
  <c r="AT74" i="63" s="1"/>
  <c r="AT98" i="63" s="1"/>
  <c r="AS74" i="63" l="1"/>
  <c r="AS98" i="63" s="1"/>
  <c r="C24" i="83" s="1"/>
  <c r="AN55" i="63"/>
  <c r="AM72" i="63" s="1"/>
  <c r="AM96" i="63" s="1"/>
  <c r="AN53" i="63"/>
  <c r="AM70" i="63" s="1"/>
  <c r="AM94" i="63" s="1"/>
  <c r="AM50" i="63"/>
  <c r="AL67" i="63" s="1"/>
  <c r="AL91" i="63" s="1"/>
  <c r="AM51" i="63"/>
  <c r="AL68" i="63" s="1"/>
  <c r="AL92" i="63" s="1"/>
  <c r="AN51" i="63" l="1"/>
  <c r="AM68" i="63" s="1"/>
  <c r="AM92" i="63" s="1"/>
  <c r="AN50" i="63"/>
  <c r="AM67" i="63" s="1"/>
  <c r="AM91" i="63" s="1"/>
  <c r="AO53" i="63"/>
  <c r="AN70" i="63" s="1"/>
  <c r="AN94" i="63" s="1"/>
  <c r="AO55" i="63"/>
  <c r="AN72" i="63" s="1"/>
  <c r="AN96" i="63" s="1"/>
  <c r="AP55" i="63" l="1"/>
  <c r="AO72" i="63" s="1"/>
  <c r="AO96" i="63" s="1"/>
  <c r="AP53" i="63"/>
  <c r="AO70" i="63" s="1"/>
  <c r="AO94" i="63" s="1"/>
  <c r="AO50" i="63"/>
  <c r="AN67" i="63" s="1"/>
  <c r="AN91" i="63" s="1"/>
  <c r="AO51" i="63"/>
  <c r="AN68" i="63" s="1"/>
  <c r="AN92" i="63" s="1"/>
  <c r="AP51" i="63" l="1"/>
  <c r="AO68" i="63" s="1"/>
  <c r="AO92" i="63" s="1"/>
  <c r="AP50" i="63"/>
  <c r="AO67" i="63" s="1"/>
  <c r="AO91" i="63" s="1"/>
  <c r="AQ53" i="63"/>
  <c r="AP70" i="63" s="1"/>
  <c r="AP94" i="63" s="1"/>
  <c r="AQ55" i="63"/>
  <c r="AP72" i="63" s="1"/>
  <c r="AP96" i="63" s="1"/>
  <c r="AR55" i="63" l="1"/>
  <c r="AQ72" i="63" s="1"/>
  <c r="AQ96" i="63" s="1"/>
  <c r="AR53" i="63"/>
  <c r="AQ70" i="63" s="1"/>
  <c r="AQ94" i="63" s="1"/>
  <c r="AQ51" i="63"/>
  <c r="AP68" i="63" s="1"/>
  <c r="AP92" i="63" s="1"/>
  <c r="AQ50" i="63"/>
  <c r="AP67" i="63" s="1"/>
  <c r="AP91" i="63" s="1"/>
  <c r="AR50" i="63" l="1"/>
  <c r="AQ67" i="63" s="1"/>
  <c r="AQ91" i="63" s="1"/>
  <c r="AS55" i="63"/>
  <c r="AR72" i="63" s="1"/>
  <c r="AR96" i="63" s="1"/>
  <c r="AR51" i="63"/>
  <c r="AQ68" i="63" s="1"/>
  <c r="AQ92" i="63" s="1"/>
  <c r="AS53" i="63"/>
  <c r="AR70" i="63" s="1"/>
  <c r="AR94" i="63" s="1"/>
  <c r="AT53" i="63" l="1"/>
  <c r="AT70" i="63" s="1"/>
  <c r="AT94" i="63" s="1"/>
  <c r="AS50" i="63"/>
  <c r="AR67" i="63" s="1"/>
  <c r="AR91" i="63" s="1"/>
  <c r="AS51" i="63"/>
  <c r="AR68" i="63" s="1"/>
  <c r="AR92" i="63" s="1"/>
  <c r="AT55" i="63"/>
  <c r="AT72" i="63" s="1"/>
  <c r="AT96" i="63" s="1"/>
  <c r="AS70" i="63" l="1"/>
  <c r="AS94" i="63" s="1"/>
  <c r="C20" i="83" s="1"/>
  <c r="AS72" i="63"/>
  <c r="AS96" i="63" s="1"/>
  <c r="C22" i="83" s="1"/>
  <c r="AT51" i="63"/>
  <c r="AT68" i="63" s="1"/>
  <c r="AT92" i="63" s="1"/>
  <c r="AT50" i="63"/>
  <c r="AT67" i="63" s="1"/>
  <c r="AT91" i="63" s="1"/>
  <c r="AS68" i="63" l="1"/>
  <c r="AS92" i="63" s="1"/>
  <c r="C18" i="83" s="1"/>
  <c r="AS67" i="63"/>
  <c r="AS91" i="63" s="1"/>
  <c r="B105" i="63" l="1"/>
  <c r="B107" i="63" s="1"/>
  <c r="G2" i="83" s="1"/>
  <c r="C17" i="83"/>
  <c r="C27" i="83" s="1"/>
  <c r="E2" i="83" l="1"/>
  <c r="BM10" i="91" l="1"/>
  <c r="AS10"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tc={7FE4E2EF-59DC-45DF-9B82-61007DF904FB}</author>
  </authors>
  <commentList>
    <comment ref="H1" authorId="0" shapeId="0" xr:uid="{7FE4E2EF-59DC-45DF-9B82-61007DF904FB}">
      <text>
        <t>[Threaded comment]
Your version of Excel allows you to read this threaded comment; however, any edits to it will get removed if the file is opened in a newer version of Excel. Learn more: https://go.microsoft.com/fwlink/?linkid=870924
Comment:
    Assumes entire building is displaced unless it is more than 3 stories, then only the 1st floor is displaced.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tc={EC82A451-BAE0-4F3F-A8E2-525BEB713DA0}</author>
  </authors>
  <commentList>
    <comment ref="C29" authorId="0" shapeId="0" xr:uid="{EC82A451-BAE0-4F3F-A8E2-525BEB713DA0}">
      <text>
        <t>[Threaded comment]
Your version of Excel allows you to read this threaded comment; however, any edits to it will get removed if the file is opened in a newer version of Excel. Learn more: https://go.microsoft.com/fwlink/?linkid=870924
Comment:
    Find source for these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<sst xmlns="http://schemas.openxmlformats.org/spreadsheetml/2006/main" count="2792" uniqueCount="1047">
  <si>
    <t>Welcome to the Resilient Infrastructure BCA Tool</t>
  </si>
  <si>
    <t>Purpose</t>
  </si>
  <si>
    <t>Key Features and Definitions</t>
  </si>
  <si>
    <r>
      <t>Green/Gray/Hybrid Infrastructure Cost Database</t>
    </r>
    <r>
      <rPr>
        <sz val="11"/>
        <color theme="1"/>
        <rFont val="Aptos Narrow"/>
        <family val="2"/>
        <scheme val="minor"/>
      </rPr>
      <t xml:space="preserve">
To facilitate the comparison of green, gray, and hybrid resilient infrastructure solutions, this tool includes a cost database with common flood mitigation measures. The cost database contains unit cost values for resilient infrastructure solutions as well as working estimates for design/permitting and contingency. In the case that the user has more specific project cost data available, they can directly enter project cost data in the General User Inputs tab.</t>
    </r>
  </si>
  <si>
    <r>
      <t xml:space="preserve">Baseline (Before Mitigation) </t>
    </r>
    <r>
      <rPr>
        <sz val="11"/>
        <color theme="1"/>
        <rFont val="Aptos Narrow"/>
        <family val="2"/>
        <scheme val="minor"/>
      </rPr>
      <t>- Flood damages are estimated under the baseline (no project/existing condition) for one or more recurrence intervals</t>
    </r>
    <r>
      <rPr>
        <b/>
        <sz val="11"/>
        <color theme="1"/>
        <rFont val="Aptos Narrow"/>
        <family val="2"/>
        <scheme val="minor"/>
      </rPr>
      <t>.</t>
    </r>
  </si>
  <si>
    <r>
      <t>Project (After Mitigation)</t>
    </r>
    <r>
      <rPr>
        <sz val="11"/>
        <color theme="1"/>
        <rFont val="Aptos Narrow"/>
        <family val="2"/>
        <scheme val="minor"/>
      </rPr>
      <t xml:space="preserve"> - Flood damages are estimated under the project (after mitigation) condition for one or more recurrence intervals</t>
    </r>
    <r>
      <rPr>
        <b/>
        <sz val="11"/>
        <color theme="1"/>
        <rFont val="Aptos Narrow"/>
        <family val="2"/>
        <scheme val="minor"/>
      </rPr>
      <t>.</t>
    </r>
  </si>
  <si>
    <r>
      <t xml:space="preserve">Recurrence Interval - </t>
    </r>
    <r>
      <rPr>
        <sz val="11"/>
        <color theme="1"/>
        <rFont val="Aptos Narrow"/>
        <family val="2"/>
        <scheme val="minor"/>
      </rPr>
      <t>The average time between flooding-events, based on a probability that a given event will be equaled or exceeded in a given year.</t>
    </r>
  </si>
  <si>
    <r>
      <t xml:space="preserve">Benefit Cost Ratio (BCR) </t>
    </r>
    <r>
      <rPr>
        <sz val="11"/>
        <color theme="1"/>
        <rFont val="Aptos Narrow"/>
        <family val="2"/>
        <scheme val="minor"/>
      </rPr>
      <t>- Discounted benefits are compared to the discounted (or net present value) costs for the project to determine a project's benefit-cost ratio (BCR). A BCR greater than 1.0 indicates that the projects benefits outweigh the investment costs over the lifecycle of the project and that the project is cost-effective.</t>
    </r>
  </si>
  <si>
    <t>Once flood damages under each scenario are calculated, they are multiplied by the probability that a storm would occur in each year of the analysis period and discounted to reflect the  net present value of the damages. The difference between the "baseline" and "project" scenario damages are the avoided damages or benefits of the mitigation project.</t>
  </si>
  <si>
    <t>Presentation of Results</t>
  </si>
  <si>
    <r>
      <rPr>
        <sz val="11"/>
        <color theme="1"/>
        <rFont val="Aptos Narrow"/>
        <family val="2"/>
        <scheme val="minor"/>
      </rPr>
      <t xml:space="preserve">The </t>
    </r>
    <r>
      <rPr>
        <b/>
        <sz val="11"/>
        <color theme="1"/>
        <rFont val="Aptos Narrow"/>
        <family val="2"/>
        <scheme val="minor"/>
      </rPr>
      <t>Project Output</t>
    </r>
    <r>
      <rPr>
        <sz val="11"/>
        <color theme="1"/>
        <rFont val="Aptos Narrow"/>
        <family val="2"/>
        <scheme val="minor"/>
      </rPr>
      <t xml:space="preserve"> from this tool is designed to be copied into the complementary spreadsheet titled "</t>
    </r>
    <r>
      <rPr>
        <b/>
        <sz val="11"/>
        <color theme="1"/>
        <rFont val="Aptos Narrow"/>
        <family val="2"/>
        <scheme val="minor"/>
      </rPr>
      <t>Project Alternative Comparison</t>
    </r>
    <r>
      <rPr>
        <sz val="11"/>
        <color theme="1"/>
        <rFont val="Aptos Narrow"/>
        <family val="2"/>
        <scheme val="minor"/>
      </rPr>
      <t xml:space="preserve">." This functionality allows users to compare up to 10 different project alternatives. 
The net present value of the monetized and quantified benefits are displayed for each benefit category, in addition to an overall project </t>
    </r>
    <r>
      <rPr>
        <b/>
        <sz val="11"/>
        <color theme="1"/>
        <rFont val="Aptos Narrow"/>
        <family val="2"/>
        <scheme val="minor"/>
      </rPr>
      <t>Benefit-Cost Ratio (BCR)</t>
    </r>
    <r>
      <rPr>
        <sz val="11"/>
        <color theme="1"/>
        <rFont val="Aptos Narrow"/>
        <family val="2"/>
        <scheme val="minor"/>
      </rPr>
      <t>. The economic (jobs) impacts and community impacts are displayed separately from the overall BCR.</t>
    </r>
  </si>
  <si>
    <t>Benefit Categories Considered</t>
  </si>
  <si>
    <t>Avoided Structure Damages</t>
  </si>
  <si>
    <t>Avoided Contents Damages</t>
  </si>
  <si>
    <t>Avoided Debris Cleanup Costs</t>
  </si>
  <si>
    <t>Avoided Displacement/Business Interruption Damages</t>
  </si>
  <si>
    <t>Avoided Auto Loss Damages</t>
  </si>
  <si>
    <t>Avoided Street Flooding Damages and Travel Time Delays</t>
  </si>
  <si>
    <t>Emergency Response Damages</t>
  </si>
  <si>
    <t>Avoided Utility Damages</t>
  </si>
  <si>
    <t>Recreation Value</t>
  </si>
  <si>
    <t>Green Infrastructure Value</t>
  </si>
  <si>
    <t>Regional Economic Impact (Jobs)</t>
  </si>
  <si>
    <t>Qualitative Resilience Score Card</t>
  </si>
  <si>
    <t>Tool Conditions and Limitations</t>
  </si>
  <si>
    <t>The use of this tool is subject to the following conditions and limitations.
The intent of this tool is to be used as a sketch planning tool and one of several inputs for project prioritization. It provides the opportunity to compare the relative benefits and costs of different project alternatives, and its accuracy is reliant, in part, on the quality of the data that is provided by the user for analysis. 
This tool is a planning and prioritization tool that is not intended to replace specific benefit-cost analysis that certain grant funding applications may require. Additionally, this tool should not be used in conjunction with any public or private offering of securities, debt, equity, or other similar purpose where it may be relied upon to underwrite investment decisions. 
The tool incorporates several types of project benefits, including avoided damages to infrastructure and property, avoided displacement and business interruption, recreational and ecosystem services benefits, as well as economic and qualitative community benefits. While the tool evaluates several project benefits, not all project benefits and co-benefits are quantified or monetized within this tool. Projects that include benefits that are not covered in the tool can use the FEMA BCA Toolkit v6.0 or external sources to estimate additional project benefits.
The data, default input values, and assumptions included in this tool were developed using the best available sources identified at the time of tool development in consultation with community stakeholders in the South Florida region. This tool was developed in June 2025 and uses the most recent available inputs as of that date. Default inputs or cost assumptions will not be regularly updated, but in most cases these inputs and assumptions have the option to be overwritten by the user.
This tool estimates the present value of the costs and benefits of project alternatives over the project’s stated lifecycle. This type of analysis requires some estimation of future conditions through the selection of project cost escalation and discount rates. The cost and benefits estimated in the model are based on economic and storm-based scenarios inputs. Actual future economic and climate conditions could differ materially from the assumptions included in the tool.</t>
  </si>
  <si>
    <t>Statewide Direct and Indirect Jobs (FTEs)</t>
  </si>
  <si>
    <t>Construction Period Direct and Indirect Jobs (FTE)</t>
  </si>
  <si>
    <t>O&amp;M Direct and Indirect Jobs (FTE)</t>
  </si>
  <si>
    <t>Resilience Score</t>
  </si>
  <si>
    <t>Total Benefits</t>
  </si>
  <si>
    <t>Total Costs</t>
  </si>
  <si>
    <t>Benefit-Cost Ratio</t>
  </si>
  <si>
    <r>
      <rPr>
        <b/>
        <sz val="11"/>
        <color theme="1"/>
        <rFont val="Aptos Narrow"/>
        <family val="2"/>
        <scheme val="minor"/>
      </rPr>
      <t xml:space="preserve"> Note: </t>
    </r>
    <r>
      <rPr>
        <sz val="11"/>
        <color theme="1"/>
        <rFont val="Aptos Narrow"/>
        <family val="2"/>
        <scheme val="minor"/>
      </rPr>
      <t xml:space="preserve">Job impacts are presented as jobs-per-year created/supported over the lifecycle of the project. Jobs include both direct and indirect jobs.
If "Construction Period Jobs (FTE)" is 10 jobs and the construction period is 3 years, this would equal 30 cumulative job-years created/supported during project construction. 
Operations and maintenance (O&amp;M) jobs are also presented in jobs-per-year. For example, if O&amp;M Jobs (FTE) is 1 and the project lifecycle is 45 years, this represents one job-per-year created/supported throughout the lifecycle of the project. Jobs impacts are presented as full-time equivalent (FTE) positions. </t>
    </r>
  </si>
  <si>
    <t>Disaggregated Benefits and Costs (Present Value)</t>
  </si>
  <si>
    <t>Project Benefits</t>
  </si>
  <si>
    <t>Avoided Street Flooding Damages</t>
  </si>
  <si>
    <t>Project Costs</t>
  </si>
  <si>
    <t>Construction</t>
  </si>
  <si>
    <t>O&amp;M</t>
  </si>
  <si>
    <t>Resilience Score Card</t>
  </si>
  <si>
    <t xml:space="preserve">This scoring framework is intended to provide a structured, high‑level indication of how a proposed project may perform under the Resilient Florida Program statutory and rule‑based evaluation criteria. The questions and scoring scales are derived from the criteria set forth in Rule 62S‑8, F.A.C., including recent statutory updates, and are organized to reflect the relative weighting of the four evaluation tiers used in the program.
The framework translates detailed statutory criteria into a set of broader, outcome‑focused questions that emphasize risk reduction, strategic importance, project readiness, financial leverage, and innovation. Each question is scored using a 0–3 scale, where higher scores reflect clearer alignment with program priorities, stronger documentation, and greater certainty of benefit.
This tool is not intended to replace the official scoring process or guarantee funding outcomes. Rather, it is designed to:
•	Help applicants and reviewers understand which project characteristics tend to align with higher scores under Resilient Florida guidance;
•	Support consistent, transparent evaluation across projects at an early or comparative stage without full project details; and
•	Highlight areas where additional documentation, refinement, or integration could materially improve competitiveness.
Final project scores remain subject to the full statutory review process, documentation requirements, and agency determination. This framework should be used as a planning and comparative assessment tool, not a substitute for formal eligibility or scoring determinations. </t>
  </si>
  <si>
    <t>Rating</t>
  </si>
  <si>
    <t>Score</t>
  </si>
  <si>
    <t>Definition</t>
  </si>
  <si>
    <t>Does Not Apply</t>
  </si>
  <si>
    <t>Criterion is not addressed, not relevant, or unsupported by evidence.</t>
  </si>
  <si>
    <t>Limited/Indirect</t>
  </si>
  <si>
    <t>Criterion is mentioned or partially addressed, but benefits are minor, secondary, or uncertain.</t>
  </si>
  <si>
    <t>Clear/Moderate</t>
  </si>
  <si>
    <t>Criterion is clearly addressed with documentation, but impacts are limited in scale, scope, or certainty.</t>
  </si>
  <si>
    <t>Strong/Direct</t>
  </si>
  <si>
    <t>Criterion is central to the project, well-documented, and delivers clear, primary, and measurable benefits.</t>
  </si>
  <si>
    <r>
      <rPr>
        <b/>
        <sz val="11"/>
        <color theme="1"/>
        <rFont val="Aptos Narrow"/>
        <family val="2"/>
        <scheme val="minor"/>
      </rPr>
      <t>*Note on Category Applicability</t>
    </r>
    <r>
      <rPr>
        <sz val="11"/>
        <color theme="1"/>
        <rFont val="Aptos Narrow"/>
        <family val="2"/>
        <scheme val="minor"/>
      </rPr>
      <t xml:space="preserve">
Certain categories within the Resilience Scorecard may not apply to all projects. In such cases, users should assign a score of “Does Not Apply (0)” to indicate no anticipated impact.</t>
    </r>
  </si>
  <si>
    <t>Enter your inputs in the highlighted blue cells below</t>
  </si>
  <si>
    <t>Category</t>
  </si>
  <si>
    <t>Metric</t>
  </si>
  <si>
    <t>Question</t>
  </si>
  <si>
    <t>User Rating</t>
  </si>
  <si>
    <t>Risk Reduction &amp; Strategic Importance</t>
  </si>
  <si>
    <t>Alignment with Identified Flood and Sea Level Rise Risks</t>
  </si>
  <si>
    <t>How directly does the project address clearly documented flood and sea level rise risks identified through formal assessments?</t>
  </si>
  <si>
    <t>Protection of Regionally Significant and Critical Assets</t>
  </si>
  <si>
    <t>To what extent does the project reduce or avoid risk to assets or systems with regional or statewide importance?</t>
  </si>
  <si>
    <t>Concentration of Vulnerable Critical Assets in the Project Area</t>
  </si>
  <si>
    <t>How effectively does the project target areas where vulnerable critical assets are most concentrated?</t>
  </si>
  <si>
    <t>Integrated Flood Mitigation and CRS Advancement</t>
  </si>
  <si>
    <t>How well does the project integrate multiple mitigation approaches to reduce flood risk and improve floodplain management outcomes?</t>
  </si>
  <si>
    <t>Conditions, Readiness, &amp; Efficiency</t>
  </si>
  <si>
    <t>Severity and Frequency of Existing Flooding or Erosion</t>
  </si>
  <si>
    <t>How severe and disruptive are existing flooding or erosion conditions in the project area?</t>
  </si>
  <si>
    <t>Project Readiness and Financial Commitment</t>
  </si>
  <si>
    <t>How ready is the project to proceed efficiently and on schedule?</t>
  </si>
  <si>
    <t>Environmental Enhancement and Cost Effectiveness</t>
  </si>
  <si>
    <t>To what extent does the project deliver environmental benefits while demonstrating strong value relative to cost?</t>
  </si>
  <si>
    <t>Financial Leverage &amp; Regulatory Advancement</t>
  </si>
  <si>
    <t>Leveraging Prior State Investment and Cost Share</t>
  </si>
  <si>
    <t>How effectively does the project build upon prior state investment and leverage additional funding?</t>
  </si>
  <si>
    <t>Exceedance of Flood-Resistant Standards</t>
  </si>
  <si>
    <t>To what degree does the project exceed minimum flood-resilience and regulatory requirements?</t>
  </si>
  <si>
    <t>Innovation &amp; Broader Benefit</t>
  </si>
  <si>
    <t>Innovation, Collaboration, and Community Benefit</t>
  </si>
  <si>
    <t>How does the project use innovation and collaboration to reduce costs, improve outcomes, and deliver meaningful benefits where needs are greatest?</t>
  </si>
  <si>
    <t>Total Score</t>
  </si>
  <si>
    <t>Enter your inputs in the cells highlighted in blue.</t>
  </si>
  <si>
    <t>Activation Rules</t>
  </si>
  <si>
    <t>Do you have data for the following?</t>
  </si>
  <si>
    <t>(Select Yes/No for each)</t>
  </si>
  <si>
    <r>
      <rPr>
        <b/>
        <sz val="11"/>
        <color theme="1"/>
        <rFont val="Aptos Narrow"/>
        <family val="2"/>
        <scheme val="minor"/>
      </rPr>
      <t>Building structures</t>
    </r>
    <r>
      <rPr>
        <sz val="11"/>
        <color theme="1"/>
        <rFont val="Aptos Narrow"/>
        <family val="2"/>
        <scheme val="minor"/>
      </rPr>
      <t xml:space="preserve"> (e.g., number of buildings, flood depths)</t>
    </r>
  </si>
  <si>
    <t>Yes</t>
  </si>
  <si>
    <r>
      <rPr>
        <b/>
        <sz val="11"/>
        <color theme="1"/>
        <rFont val="Aptos Narrow"/>
        <family val="2"/>
        <scheme val="minor"/>
      </rPr>
      <t>Street flooding</t>
    </r>
    <r>
      <rPr>
        <sz val="11"/>
        <color theme="1"/>
        <rFont val="Aptos Narrow"/>
        <family val="2"/>
        <scheme val="minor"/>
      </rPr>
      <t xml:space="preserve"> (e.g., traffic volumes, detour mileage)</t>
    </r>
  </si>
  <si>
    <r>
      <rPr>
        <b/>
        <sz val="11"/>
        <color theme="1"/>
        <rFont val="Aptos Narrow"/>
        <family val="2"/>
        <scheme val="minor"/>
      </rPr>
      <t>Utility outages</t>
    </r>
    <r>
      <rPr>
        <sz val="11"/>
        <color theme="1"/>
        <rFont val="Aptos Narrow"/>
        <family val="2"/>
        <scheme val="minor"/>
      </rPr>
      <t xml:space="preserve"> (e.g., number of customers, duration of outages)</t>
    </r>
  </si>
  <si>
    <r>
      <rPr>
        <b/>
        <sz val="11"/>
        <color theme="1"/>
        <rFont val="Aptos Narrow"/>
        <family val="2"/>
        <scheme val="minor"/>
      </rPr>
      <t>Green infrastructure</t>
    </r>
    <r>
      <rPr>
        <sz val="11"/>
        <color theme="1"/>
        <rFont val="Aptos Narrow"/>
        <family val="2"/>
        <scheme val="minor"/>
      </rPr>
      <t xml:space="preserve"> (e.g., acreage by habitat type)</t>
    </r>
  </si>
  <si>
    <r>
      <rPr>
        <b/>
        <sz val="11"/>
        <color theme="1"/>
        <rFont val="Aptos Narrow"/>
        <family val="2"/>
        <scheme val="minor"/>
      </rPr>
      <t xml:space="preserve">Recreation opportunities </t>
    </r>
    <r>
      <rPr>
        <sz val="11"/>
        <color theme="1"/>
        <rFont val="Aptos Narrow"/>
        <family val="2"/>
        <scheme val="minor"/>
      </rPr>
      <t>(e.g., number of annual visitor)</t>
    </r>
  </si>
  <si>
    <t>Will you be modeling future climate conditions?</t>
  </si>
  <si>
    <t>No</t>
  </si>
  <si>
    <t>If yes, specify the year of those conditions.</t>
  </si>
  <si>
    <t>Will you be modeling green, gray, or hybrid infrastructure?</t>
  </si>
  <si>
    <t>Hybrid</t>
  </si>
  <si>
    <t xml:space="preserve"> Note:  Used for Annual O&amp;M default percentage.</t>
  </si>
  <si>
    <t>Section 1: General Assumptions &amp; Project Cost Assumptions</t>
  </si>
  <si>
    <t>General Assumptions</t>
  </si>
  <si>
    <t>Default</t>
  </si>
  <si>
    <t>Modeled</t>
  </si>
  <si>
    <t>Discount Rate (%)</t>
  </si>
  <si>
    <t>Dollar Year</t>
  </si>
  <si>
    <t>Project useful life (years)</t>
  </si>
  <si>
    <t>Construction Start Year</t>
  </si>
  <si>
    <t>-</t>
  </si>
  <si>
    <t>Construction Duration (years)</t>
  </si>
  <si>
    <t>Total capital costs (Use Dollar Year Selected Above)</t>
  </si>
  <si>
    <t>Annual O&amp;M costs (Default is % of CapEx)</t>
  </si>
  <si>
    <t>Construction End (Calculated)</t>
  </si>
  <si>
    <t>Analysis End Year (Calculated)</t>
  </si>
  <si>
    <t>Section 2: Location &amp; Building Value Assumptions</t>
  </si>
  <si>
    <t>Location (County)</t>
  </si>
  <si>
    <t>Hillsborough</t>
  </si>
  <si>
    <t>(Dropdown)</t>
  </si>
  <si>
    <t>Vegetative Cover Multiplier</t>
  </si>
  <si>
    <t>Light</t>
  </si>
  <si>
    <t>Building Value Assumptions</t>
  </si>
  <si>
    <t>Building Type</t>
  </si>
  <si>
    <t>Default ($/sf)</t>
  </si>
  <si>
    <t>User Input</t>
  </si>
  <si>
    <t>Residential: Single Family</t>
  </si>
  <si>
    <t>Residential: Apartments (General)</t>
  </si>
  <si>
    <t>Residential: Apartments (High Rise)</t>
  </si>
  <si>
    <t>Commercial: Commercial Building</t>
  </si>
  <si>
    <t>Government Office</t>
  </si>
  <si>
    <t>Police Station</t>
  </si>
  <si>
    <t>School</t>
  </si>
  <si>
    <t>Section 3: Storm Scenario-Based Impacts</t>
  </si>
  <si>
    <t>Category/Metric</t>
  </si>
  <si>
    <t>Unit</t>
  </si>
  <si>
    <r>
      <rPr>
        <b/>
        <sz val="11"/>
        <rFont val="Aptos Narrow"/>
        <family val="2"/>
        <scheme val="minor"/>
      </rPr>
      <t>10-Yr Baseline</t>
    </r>
    <r>
      <rPr>
        <sz val="11"/>
        <rFont val="Aptos Narrow"/>
        <family val="2"/>
        <scheme val="minor"/>
      </rPr>
      <t xml:space="preserve">
</t>
    </r>
    <r>
      <rPr>
        <sz val="10"/>
        <rFont val="Aptos Narrow"/>
        <family val="2"/>
        <scheme val="minor"/>
      </rPr>
      <t>Current</t>
    </r>
  </si>
  <si>
    <r>
      <rPr>
        <b/>
        <sz val="11"/>
        <rFont val="Aptos Narrow"/>
        <family val="2"/>
        <scheme val="minor"/>
      </rPr>
      <t>10-Yr Project</t>
    </r>
    <r>
      <rPr>
        <sz val="11"/>
        <rFont val="Aptos Narrow"/>
        <family val="2"/>
        <scheme val="minor"/>
      </rPr>
      <t xml:space="preserve">
</t>
    </r>
    <r>
      <rPr>
        <sz val="10"/>
        <rFont val="Aptos Narrow"/>
        <family val="2"/>
        <scheme val="minor"/>
      </rPr>
      <t>Current</t>
    </r>
  </si>
  <si>
    <r>
      <rPr>
        <b/>
        <sz val="11"/>
        <rFont val="Aptos Narrow"/>
        <family val="2"/>
        <scheme val="minor"/>
      </rPr>
      <t>50-Yr Baseline</t>
    </r>
    <r>
      <rPr>
        <sz val="11"/>
        <rFont val="Aptos Narrow"/>
        <family val="2"/>
        <scheme val="minor"/>
      </rPr>
      <t xml:space="preserve">
</t>
    </r>
    <r>
      <rPr>
        <sz val="10"/>
        <rFont val="Aptos Narrow"/>
        <family val="2"/>
        <scheme val="minor"/>
      </rPr>
      <t>Current</t>
    </r>
  </si>
  <si>
    <r>
      <rPr>
        <b/>
        <sz val="11"/>
        <rFont val="Aptos Narrow"/>
        <family val="2"/>
        <scheme val="minor"/>
      </rPr>
      <t>50-Yr Project</t>
    </r>
    <r>
      <rPr>
        <sz val="11"/>
        <rFont val="Aptos Narrow"/>
        <family val="2"/>
        <scheme val="minor"/>
      </rPr>
      <t xml:space="preserve">
</t>
    </r>
    <r>
      <rPr>
        <sz val="10"/>
        <rFont val="Aptos Narrow"/>
        <family val="2"/>
        <scheme val="minor"/>
      </rPr>
      <t>Current</t>
    </r>
  </si>
  <si>
    <r>
      <rPr>
        <b/>
        <sz val="10.5"/>
        <rFont val="Aptos Narrow"/>
        <family val="2"/>
        <scheme val="minor"/>
      </rPr>
      <t>100-Yr Baseline</t>
    </r>
    <r>
      <rPr>
        <sz val="11"/>
        <rFont val="Aptos Narrow"/>
        <family val="2"/>
        <scheme val="minor"/>
      </rPr>
      <t xml:space="preserve">
</t>
    </r>
    <r>
      <rPr>
        <sz val="10"/>
        <rFont val="Aptos Narrow"/>
        <family val="2"/>
        <scheme val="minor"/>
      </rPr>
      <t>Current</t>
    </r>
  </si>
  <si>
    <r>
      <rPr>
        <b/>
        <sz val="11"/>
        <rFont val="Aptos Narrow"/>
        <family val="2"/>
        <scheme val="minor"/>
      </rPr>
      <t>100-Yr Project</t>
    </r>
    <r>
      <rPr>
        <sz val="11"/>
        <rFont val="Aptos Narrow"/>
        <family val="2"/>
        <scheme val="minor"/>
      </rPr>
      <t xml:space="preserve">
</t>
    </r>
    <r>
      <rPr>
        <sz val="10"/>
        <rFont val="Aptos Narrow"/>
        <family val="2"/>
        <scheme val="minor"/>
      </rPr>
      <t>Current</t>
    </r>
  </si>
  <si>
    <t>Electrical Outages</t>
  </si>
  <si>
    <t># days per event</t>
  </si>
  <si>
    <t>Potable Water Outages</t>
  </si>
  <si>
    <t>Communications/IT Outages</t>
  </si>
  <si>
    <t>Wastewater Outages</t>
  </si>
  <si>
    <t>Roadway impassable duration</t>
  </si>
  <si>
    <t>hours per event</t>
  </si>
  <si>
    <t>Daily traffic (vehicle count)</t>
  </si>
  <si>
    <t>Average daily #</t>
  </si>
  <si>
    <t>Detour mileage added</t>
  </si>
  <si>
    <t>miles per event</t>
  </si>
  <si>
    <t>Detour time added</t>
  </si>
  <si>
    <t>minutes per event</t>
  </si>
  <si>
    <t>Normal EMS response time</t>
  </si>
  <si>
    <t>minutes</t>
  </si>
  <si>
    <t>EMS response time during storm</t>
  </si>
  <si>
    <t>Households impacted by EMS delay</t>
  </si>
  <si>
    <t># per event</t>
  </si>
  <si>
    <t>Commercial buildings impacted by EMS delay</t>
  </si>
  <si>
    <r>
      <t xml:space="preserve">10-Yr Baseline
</t>
    </r>
    <r>
      <rPr>
        <sz val="10"/>
        <rFont val="Aptos Narrow"/>
        <family val="2"/>
        <scheme val="minor"/>
      </rPr>
      <t>Future</t>
    </r>
  </si>
  <si>
    <r>
      <t xml:space="preserve">10-Yr Project
</t>
    </r>
    <r>
      <rPr>
        <sz val="10"/>
        <rFont val="Aptos Narrow"/>
        <family val="2"/>
        <scheme val="minor"/>
      </rPr>
      <t>Future</t>
    </r>
  </si>
  <si>
    <r>
      <t xml:space="preserve">50-Yr Baseline
</t>
    </r>
    <r>
      <rPr>
        <sz val="10"/>
        <rFont val="Aptos Narrow"/>
        <family val="2"/>
        <scheme val="minor"/>
      </rPr>
      <t>Future</t>
    </r>
  </si>
  <si>
    <r>
      <t xml:space="preserve">50-Yr Project
</t>
    </r>
    <r>
      <rPr>
        <sz val="10"/>
        <rFont val="Aptos Narrow"/>
        <family val="2"/>
        <scheme val="minor"/>
      </rPr>
      <t>Future</t>
    </r>
  </si>
  <si>
    <r>
      <rPr>
        <b/>
        <sz val="10.5"/>
        <rFont val="Aptos Narrow"/>
        <family val="2"/>
        <scheme val="minor"/>
      </rPr>
      <t>100-Yr Baseline</t>
    </r>
    <r>
      <rPr>
        <b/>
        <sz val="11"/>
        <rFont val="Aptos Narrow"/>
        <family val="2"/>
        <scheme val="minor"/>
      </rPr>
      <t xml:space="preserve">
</t>
    </r>
    <r>
      <rPr>
        <sz val="10"/>
        <rFont val="Aptos Narrow"/>
        <family val="2"/>
        <scheme val="minor"/>
      </rPr>
      <t>Future</t>
    </r>
  </si>
  <si>
    <r>
      <t xml:space="preserve">100-Yr Project
</t>
    </r>
    <r>
      <rPr>
        <sz val="10"/>
        <rFont val="Aptos Narrow"/>
        <family val="2"/>
        <scheme val="minor"/>
      </rPr>
      <t>Future</t>
    </r>
  </si>
  <si>
    <t>Average #</t>
  </si>
  <si>
    <t>Section 3b: Supplementary Assumptions for Utilities</t>
  </si>
  <si>
    <t>Utility Type</t>
  </si>
  <si>
    <t># of Customers</t>
  </si>
  <si>
    <t>Electrical</t>
  </si>
  <si>
    <t>Potable Water</t>
  </si>
  <si>
    <t>Communications/IT</t>
  </si>
  <si>
    <t>Wastewater</t>
  </si>
  <si>
    <t>Section 4: Green Infrastructure Impacts</t>
  </si>
  <si>
    <t>Habitat Type</t>
  </si>
  <si>
    <t>Acres (unless otherwise stated)</t>
  </si>
  <si>
    <t>Urban green open space</t>
  </si>
  <si>
    <t>Rural green open space</t>
  </si>
  <si>
    <t>Riparian</t>
  </si>
  <si>
    <t>Forest</t>
  </si>
  <si>
    <t>Coastal wetland</t>
  </si>
  <si>
    <t>Inland wetland</t>
  </si>
  <si>
    <t>Coral reefs</t>
  </si>
  <si>
    <t>Shellfish reefs</t>
  </si>
  <si>
    <t>Beaches and dunes</t>
  </si>
  <si>
    <t>Green roofs</t>
  </si>
  <si>
    <t>Permeable pavement</t>
  </si>
  <si>
    <t>Bioretention</t>
  </si>
  <si>
    <t>Urban trees (# of trees)</t>
  </si>
  <si>
    <t>Section 5: Recreation</t>
  </si>
  <si>
    <t>Total Recreation Existing</t>
  </si>
  <si>
    <r>
      <t xml:space="preserve">What is the </t>
    </r>
    <r>
      <rPr>
        <b/>
        <sz val="11"/>
        <color theme="1"/>
        <rFont val="Aptos Narrow"/>
        <family val="2"/>
        <scheme val="minor"/>
      </rPr>
      <t>existing</t>
    </r>
    <r>
      <rPr>
        <sz val="11"/>
        <color theme="1"/>
        <rFont val="Aptos Narrow"/>
        <family val="2"/>
        <scheme val="minor"/>
      </rPr>
      <t xml:space="preserve"> type of recreation?</t>
    </r>
  </si>
  <si>
    <t>General</t>
  </si>
  <si>
    <t>Does it include hunting and/or fishing?</t>
  </si>
  <si>
    <t>Annual Visitors (Total)</t>
  </si>
  <si>
    <t>Criteria</t>
  </si>
  <si>
    <t>Evaluation Factors</t>
  </si>
  <si>
    <t>Point Range</t>
  </si>
  <si>
    <t>Points Assigned</t>
  </si>
  <si>
    <t>Recreation Experience</t>
  </si>
  <si>
    <t>Alternate Sites</t>
  </si>
  <si>
    <t>Facilities</t>
  </si>
  <si>
    <t>Accessibility</t>
  </si>
  <si>
    <t>Aesthetic Quality</t>
  </si>
  <si>
    <t>Total Recreation with the Project</t>
  </si>
  <si>
    <r>
      <t xml:space="preserve">What is the type of </t>
    </r>
    <r>
      <rPr>
        <b/>
        <sz val="11"/>
        <color theme="1"/>
        <rFont val="Aptos Narrow"/>
        <family val="2"/>
        <scheme val="minor"/>
      </rPr>
      <t>new</t>
    </r>
    <r>
      <rPr>
        <sz val="11"/>
        <color theme="1"/>
        <rFont val="Aptos Narrow"/>
        <family val="2"/>
        <scheme val="minor"/>
      </rPr>
      <t xml:space="preserve"> recreation?</t>
    </r>
  </si>
  <si>
    <t>Input baseline and project values for each building across various storm events (10-, 50-, and 100-year), under both current and future climate conditions.</t>
  </si>
  <si>
    <t>*NOTE: If there is "no flooding" select "no flooding". Properties with "0 ft" or less of flooding are to account for when there still may be water that enters into the basement or is above ground level but below the first floor elevation.</t>
  </si>
  <si>
    <t>Structure Information</t>
  </si>
  <si>
    <t>Commercial Structures Only</t>
  </si>
  <si>
    <t>Current Water Depths</t>
  </si>
  <si>
    <t>I.D.</t>
  </si>
  <si>
    <r>
      <t xml:space="preserve">Structure ID/ Address
</t>
    </r>
    <r>
      <rPr>
        <sz val="10"/>
        <rFont val="Aptos Narrow"/>
        <family val="2"/>
        <scheme val="minor"/>
      </rPr>
      <t>(Optional)</t>
    </r>
  </si>
  <si>
    <r>
      <t xml:space="preserve">Prototype (Inundation Damage)
</t>
    </r>
    <r>
      <rPr>
        <i/>
        <sz val="11"/>
        <rFont val="Aptos Narrow"/>
        <family val="2"/>
        <scheme val="minor"/>
      </rPr>
      <t>Select from Dropdown</t>
    </r>
  </si>
  <si>
    <t># of Buildings</t>
  </si>
  <si>
    <r>
      <t xml:space="preserve">Avg Square Footage Per Building </t>
    </r>
    <r>
      <rPr>
        <sz val="10"/>
        <rFont val="Aptos Narrow"/>
        <family val="2"/>
        <scheme val="minor"/>
      </rPr>
      <t>(Default)</t>
    </r>
  </si>
  <si>
    <r>
      <t xml:space="preserve">Avg Square Footage Per Building </t>
    </r>
    <r>
      <rPr>
        <sz val="10"/>
        <rFont val="Aptos Narrow"/>
        <family val="2"/>
        <scheme val="minor"/>
      </rPr>
      <t>(Optional)</t>
    </r>
  </si>
  <si>
    <r>
      <t xml:space="preserve">Number of Floors
</t>
    </r>
    <r>
      <rPr>
        <sz val="11"/>
        <rFont val="Aptos Narrow"/>
        <family val="2"/>
        <scheme val="minor"/>
      </rPr>
      <t>(Default)</t>
    </r>
  </si>
  <si>
    <r>
      <t xml:space="preserve">Number of Floors
</t>
    </r>
    <r>
      <rPr>
        <sz val="11"/>
        <rFont val="Aptos Narrow"/>
        <family val="2"/>
        <scheme val="minor"/>
      </rPr>
      <t>(User Input)
(Optional)</t>
    </r>
  </si>
  <si>
    <r>
      <t xml:space="preserve">Number of Floors
</t>
    </r>
    <r>
      <rPr>
        <sz val="11"/>
        <rFont val="Aptos Narrow"/>
        <family val="2"/>
        <scheme val="minor"/>
      </rPr>
      <t>(Modeled)</t>
    </r>
  </si>
  <si>
    <r>
      <t xml:space="preserve">Damage Factor
</t>
    </r>
    <r>
      <rPr>
        <sz val="10"/>
        <rFont val="Aptos Narrow"/>
        <family val="2"/>
        <scheme val="minor"/>
      </rPr>
      <t>(Min, Most Likely, Max)</t>
    </r>
  </si>
  <si>
    <r>
      <t xml:space="preserve">Annual Sales ($/sf) </t>
    </r>
    <r>
      <rPr>
        <sz val="11"/>
        <rFont val="Aptos Narrow"/>
        <family val="2"/>
        <scheme val="minor"/>
      </rPr>
      <t>(Default)</t>
    </r>
  </si>
  <si>
    <r>
      <t xml:space="preserve">Annual Sales ($/sf) 
</t>
    </r>
    <r>
      <rPr>
        <sz val="11"/>
        <rFont val="Aptos Narrow"/>
        <family val="2"/>
        <scheme val="minor"/>
      </rPr>
      <t>(User Input)
(Optional)</t>
    </r>
  </si>
  <si>
    <r>
      <t xml:space="preserve">Annual Sales ($/sf) 
</t>
    </r>
    <r>
      <rPr>
        <sz val="11"/>
        <rFont val="Aptos Narrow"/>
        <family val="2"/>
        <scheme val="minor"/>
      </rPr>
      <t>(Modeled)</t>
    </r>
  </si>
  <si>
    <r>
      <t xml:space="preserve">NAICS Code
</t>
    </r>
    <r>
      <rPr>
        <sz val="11"/>
        <rFont val="Aptos Narrow"/>
        <family val="2"/>
        <scheme val="minor"/>
      </rPr>
      <t>(Commercial Structures Only)</t>
    </r>
  </si>
  <si>
    <r>
      <t xml:space="preserve">Recapture Rate </t>
    </r>
    <r>
      <rPr>
        <sz val="11"/>
        <rFont val="Aptos Narrow"/>
        <family val="2"/>
        <scheme val="minor"/>
      </rPr>
      <t>(Default)</t>
    </r>
  </si>
  <si>
    <r>
      <t xml:space="preserve">Recapture Rate
</t>
    </r>
    <r>
      <rPr>
        <sz val="11"/>
        <rFont val="Aptos Narrow"/>
        <family val="2"/>
        <scheme val="minor"/>
      </rPr>
      <t>(User Input)
(Optional)</t>
    </r>
  </si>
  <si>
    <r>
      <t xml:space="preserve">Recapture Rate </t>
    </r>
    <r>
      <rPr>
        <sz val="11"/>
        <rFont val="Aptos Narrow"/>
        <family val="2"/>
        <scheme val="minor"/>
      </rPr>
      <t>(Modeled)</t>
    </r>
  </si>
  <si>
    <t>10-Yr Event Baseline</t>
  </si>
  <si>
    <t>10-Yr Event Project</t>
  </si>
  <si>
    <t>50-Yr Event Baseline</t>
  </si>
  <si>
    <t>50-Yr Event Project</t>
  </si>
  <si>
    <t>100-Yr Event Baseline</t>
  </si>
  <si>
    <t>100-Yr Event Project</t>
  </si>
  <si>
    <t>10-Yr  Event Project</t>
  </si>
  <si>
    <t>Project Unit Cost Database</t>
  </si>
  <si>
    <t>Total (Low)</t>
  </si>
  <si>
    <t>Total (High)</t>
  </si>
  <si>
    <t>Construction Total</t>
  </si>
  <si>
    <t>All values in 2024 Price Level</t>
  </si>
  <si>
    <t>Design/Permitting</t>
  </si>
  <si>
    <t>Contingency</t>
  </si>
  <si>
    <t>Total</t>
  </si>
  <si>
    <t>No.</t>
  </si>
  <si>
    <t>Infrastructure Solution</t>
  </si>
  <si>
    <t>Description</t>
  </si>
  <si>
    <t>Green</t>
  </si>
  <si>
    <t>Gray</t>
  </si>
  <si>
    <t>Low End Cost</t>
  </si>
  <si>
    <t>High End Cost</t>
  </si>
  <si>
    <t># of Units</t>
  </si>
  <si>
    <t>Notes/Cost Drivers that Could Impact Estimate</t>
  </si>
  <si>
    <t>Seawall (Private)</t>
  </si>
  <si>
    <t>Vertical wall structures designed to protect coastal properties and infrastructure from erosion and storm surge. Privately owned seawalls are typically located along communal or municipal land.</t>
  </si>
  <si>
    <t>X</t>
  </si>
  <si>
    <t>LF</t>
  </si>
  <si>
    <t>Seawall (Public)</t>
  </si>
  <si>
    <t>Vertical wall structures are designed to protect coastal properties and infrastructure from erosion and storm surge. Privately owned seawalls serve individual properties.</t>
  </si>
  <si>
    <t>Bioswale</t>
  </si>
  <si>
    <t>Vegetated, shallow landscaped depressions that manage and treat stormwater runoff through infiltration and filtration.</t>
  </si>
  <si>
    <t>SF</t>
  </si>
  <si>
    <t>4A</t>
  </si>
  <si>
    <t>Stormwater Pump Station (small, &lt;10 CFS)</t>
  </si>
  <si>
    <t>Pump stations designed to handle small drainage basins; includes pumps, controls, and backup power systems.</t>
  </si>
  <si>
    <t>EA</t>
  </si>
  <si>
    <t>4B</t>
  </si>
  <si>
    <t>Stormwater Pump Station (medium, 10-50 CFS)</t>
  </si>
  <si>
    <t xml:space="preserve">Pump systems for neighborhood-scale drainage with moderate flow needs. </t>
  </si>
  <si>
    <t>4C</t>
  </si>
  <si>
    <t>Stormwater Pump Station (large, &gt;50 CFS)</t>
  </si>
  <si>
    <t xml:space="preserve">Large-capacity pump station for major drainage areas. </t>
  </si>
  <si>
    <t>Mangrove/Marsh Shoreline Restoration</t>
  </si>
  <si>
    <t>Restoring or enhancing mangrove or marsh habitats to reduce erosion, buffer storm surge, and support coastal ecosystems.</t>
  </si>
  <si>
    <t>AC</t>
  </si>
  <si>
    <t>Living Shoreline</t>
  </si>
  <si>
    <t>Shoreline stabilization using native vegetation, biodegradable materials, or reef structures to reduce erosion and support habitats.</t>
  </si>
  <si>
    <t>Rain Gardens</t>
  </si>
  <si>
    <t>A shallow, landscaped basin designed to capture and absorb stormwater runoff from impervious surfaces like roofs or driveways. Rain gardens use soil, mulch, and native plants to filter pollutants and allow water to slowly infiltrate into the ground.</t>
  </si>
  <si>
    <t>Pervious Interlocking Concrete Pavers</t>
  </si>
  <si>
    <t>Modular concrete paving units with gaps that allow stormwater to infiltrate between them. Used for driveways, plazas, and walkways to reduce runoff.</t>
  </si>
  <si>
    <t>Dredging</t>
  </si>
  <si>
    <t>Mechanical removal of sediment from water bodies like canals or basins to maintain flow capacity. Commonly used in stormwater maintenance and navigation.</t>
  </si>
  <si>
    <t>CY</t>
  </si>
  <si>
    <t>Widening/Dredging w/ Bank Work</t>
  </si>
  <si>
    <t>A combination of deepening and widening channels or canals with associated bank stabilization work. Used to restore flow capacity, reduce flood risk, and prevent erosion along waterways.</t>
  </si>
  <si>
    <t>Green Streets</t>
  </si>
  <si>
    <t>Streetscapes retrofitted with green infrastructure like bioswales, planters, and permeable pavement. Improve urban stormwater management, aesthetics, and walkability.</t>
  </si>
  <si>
    <t>Backflow Preventers</t>
  </si>
  <si>
    <t>Mechanical devices installed in stormwater or wastewater pipes to prevent reverse flow during high water events. Helps protect properties from sewer or drainage system backups during floods or tidal surges.</t>
  </si>
  <si>
    <t>Flood Barriers</t>
  </si>
  <si>
    <t>Temporary deployable devices installed to block floodwater from building entrances or openings. Commonly used at commercial properties to protect against nuisance flooding or storm surge.</t>
  </si>
  <si>
    <t>Beach Dunes with Plantings</t>
  </si>
  <si>
    <t>Sand dunes stabilized with native vegetation to serve as natural barriers against storm surge and coastal erosion. Typically used in beachfront communities for shoreline protection.</t>
  </si>
  <si>
    <t>Structure Elevation</t>
  </si>
  <si>
    <t>The physical lifting of buildings above base flood elevation using piers, pilings, or foundation walls. Reduces flood risk and damage, especially in high-risk flood zones.</t>
  </si>
  <si>
    <t>16A</t>
  </si>
  <si>
    <t>Buyout (Single-Family Home)</t>
  </si>
  <si>
    <t>Voluntary Acquisition and demolition of flood-prone single-family residential properties. Used as a long-term risk reduction measure to prevent repetitive flood losses and convert the area to open space.</t>
  </si>
  <si>
    <t>16B</t>
  </si>
  <si>
    <t>Buyout (Small Multi-Family)</t>
  </si>
  <si>
    <t xml:space="preserve">Voluntary acquisition and demolition of flood-prone duplexes, triplexes, or small apartment buildings. Once acquired, properties are cleared and repurposed as open space. </t>
  </si>
  <si>
    <t>16C</t>
  </si>
  <si>
    <t>Buyout (Vacant, Undeveloped)</t>
  </si>
  <si>
    <t>Purchase of vacant lots located in high-risk flood zones to prevent future development. These parcels are preserved as natural floodplain or green space to enhance flood storage capacity and avoid future losses.</t>
  </si>
  <si>
    <t>16D</t>
  </si>
  <si>
    <t>Buyout (Commercial)</t>
  </si>
  <si>
    <t>Purchase and demolition of flood-prone commercial properties. Intended to reduce repeated flood losses and enable resilient land reuse.</t>
  </si>
  <si>
    <t>Beach Renourishment</t>
  </si>
  <si>
    <t>Placement of sand on eroding beaches to restore shoreline width and elevation. Typically performed using dredged offshore material. Enhances storm protection, preserves recreational value, and buffers coastal infrastructure from wave impacts.</t>
  </si>
  <si>
    <t>Dry Floodproofing (includes barriers)</t>
  </si>
  <si>
    <t>A flood protection method that seals a building’s exterior using waterproof coatings and barriers to prevent water entry. Often used for commercial and industrial buildings with limited openings.</t>
  </si>
  <si>
    <t>19A</t>
  </si>
  <si>
    <t>Deep Injection Wells (small basin, &lt;2 acres)</t>
  </si>
  <si>
    <t xml:space="preserve">Vertical wells that discharge stormwater into deep geologic formations. Small-basin systems serve individual developments or small drainage areas and include basic pretreatment such as sediment traps or oil/grit separators.
</t>
  </si>
  <si>
    <t>19B</t>
  </si>
  <si>
    <t>Deep Injection Wells (medium basin, 3-7 acres)</t>
  </si>
  <si>
    <t>Stormwater disposal wells that serve neighborhood-scale basins. These include more advanced pretreatment like filtration media, settling chambers, or multi-chamber vaults to ensure water quality before discharge.</t>
  </si>
  <si>
    <t>19C</t>
  </si>
  <si>
    <t>Deep Injection Wells (large basin, 8-12 acres)</t>
  </si>
  <si>
    <t>High-capacity injection wells for regional systems serving multiple blocks or large developments. Include complex pretreatment (e.g., hydrodynamic separators), automated monitoring, and backup systems to ensure compliance and system reliability.</t>
  </si>
  <si>
    <t>20A</t>
  </si>
  <si>
    <t>Drainpipe Replacement/Upsizing (18"-24")</t>
  </si>
  <si>
    <t>Replacement or enlargement of stormwater pipes to improve flow capacity in small to medium catchments. Helps reduce localized flooding by addressing hydraulic bottlenecks in older infrastructure.</t>
  </si>
  <si>
    <t>20B</t>
  </si>
  <si>
    <t>Drainpipe Replacement/Upsizing (30"-48")</t>
  </si>
  <si>
    <t>Upsizing of major trunk lines or primary stormwater conveyance systems in neighborhoods or commercial areas. Designed to handle larger volumes of runoff under future climate conditions.</t>
  </si>
  <si>
    <t>20C</t>
  </si>
  <si>
    <t>Drainpipe Replacement/Upsizing (54"-72"+)</t>
  </si>
  <si>
    <t>Installation of very large-diameter stormwater pipes, often part of a regional drainage upgrade. Used in high-density or low-lying areas with chronic flooding to improve outfall performance and drainage reliability.</t>
  </si>
  <si>
    <t>Floodwalls</t>
  </si>
  <si>
    <t>Permanent concrete or masonry walls constructed around buildings or facilities to prevent floodwaters from entering. Typically built with foundations and may include seepage controls or drainage systems.</t>
  </si>
  <si>
    <t>Retention Ponds</t>
  </si>
  <si>
    <t>Permanently wet basins that collect and hold stormwater, allowing sediment to settle and pollutants to be treated before water infiltrates or is discharged. Provide flood control and water quality benefits, often integrated into open space or park areas.</t>
  </si>
  <si>
    <t>Detention Ponds</t>
  </si>
  <si>
    <t>Dry or wet basins designed to temporarily hold stormwater during storm events and release it slowly to reduce peak flow. Help manage runoff volume and prevent downstream flooding. Common in both urban and suburban settings.</t>
  </si>
  <si>
    <t>Constructed Wetlands</t>
  </si>
  <si>
    <t>Engineered systems that mimic natural wetlands to treat stormwater using plants, soils, and microbial activity. Provide water quality treatment, flood storage, and ecological habitat, often co-located with parks or greenways.</t>
  </si>
  <si>
    <t>Riprap Revetments</t>
  </si>
  <si>
    <t>Engineered shoreline or streambank protection made from interlocking layers of stone or concrete. Absorbs and deflects wave energy or flowing water to prevent erosion. Common along canals, lakes, and gently sloped coastlines.</t>
  </si>
  <si>
    <t>Subsurface Storage Systems</t>
  </si>
  <si>
    <t>Underground chambers or vaults made of concrete or plastic used to temporarily store stormwater. Installed beneath parking lots, roadways, or green spaces to reduce surface flooding in dense urban areas.</t>
  </si>
  <si>
    <t>CF</t>
  </si>
  <si>
    <t>Porous Asphalt or Concrete</t>
  </si>
  <si>
    <t>Pavement materials designed to allow stormwater to infiltrate through the surface into a stone reservoir. Helps manage runoff and promote groundwater recharge.</t>
  </si>
  <si>
    <t>Road Raising</t>
  </si>
  <si>
    <t>Engineered streets designed to elevate roadway surfaces and include comprehensive stormwater upgrades, such as new drainage infrastructure, storage vaults, flow control devices, and utility adjustments. These projects improve flood resilience by raising road elevations while managing runoff and maintaining access during high tide or storm events.</t>
  </si>
  <si>
    <t>29A</t>
  </si>
  <si>
    <t>Outfalls (small)</t>
  </si>
  <si>
    <t>Discharge points for stormwater from local collection systems into receiving waters such as canals or creeks. Small outfalls typically serve small basins and are designed with erosion protection and energy dissipation features.</t>
  </si>
  <si>
    <t>29B</t>
  </si>
  <si>
    <t>Outfalls (medium)</t>
  </si>
  <si>
    <t>Medium-scale outfalls serving neighborhood-sized drainage systems. May include flap gates, trash racks, or headwalls for structural protection and debris control.</t>
  </si>
  <si>
    <t>29C</t>
  </si>
  <si>
    <t>Outfalls (large, tidally influenced)</t>
  </si>
  <si>
    <t>Major outfall structures that discharge to tidal water bodies and are subject to backflow risk. Typically include tide valves, backflow preventers, and reinforced headwalls to handle large volumes during storm surge or high tide conditions.</t>
  </si>
  <si>
    <t>Structurally Reinforced Dune</t>
  </si>
  <si>
    <t>Structurally reinforced dunes are engineered coastal protection systems that combine the natural form and ecological benefits of vegetated dunes with a buried structural core (e.g., sheet pile, geotube, or concrete) to provide enhanced resilience against storm surge and erosion. These systems are ideal where natural dunes are insufficient to protect critical assets and can be integrated with beach nourishment efforts.</t>
  </si>
  <si>
    <t>Living Edge</t>
  </si>
  <si>
    <t>A living edge is a hybrid coastal protection solution that combines the structural stability of a seawall with the ecological benefits of a living shoreline. It’s designed to reduce wave energy, enhance habitat, and improve water quality — all while protecting upland assets from erosion and flooding.</t>
  </si>
  <si>
    <t>This blank unlocked tab is provided as a place to save notes, sources, or calculations that are used when developing inputs.</t>
  </si>
  <si>
    <t>Model Outputs</t>
  </si>
  <si>
    <t>2024 Dollar Year</t>
  </si>
  <si>
    <t>Current Conditions</t>
  </si>
  <si>
    <t>Future Conditions</t>
  </si>
  <si>
    <t>10-Yr Baseline</t>
  </si>
  <si>
    <t>10-Yr Project</t>
  </si>
  <si>
    <t>50-Yr Baseline</t>
  </si>
  <si>
    <t>50-Yr Project</t>
  </si>
  <si>
    <t>100-Yr Baseline</t>
  </si>
  <si>
    <t>100-Yr Project</t>
  </si>
  <si>
    <t>Structure Damages</t>
  </si>
  <si>
    <t>Contents Damages</t>
  </si>
  <si>
    <t>Debris Cleanup Costs</t>
  </si>
  <si>
    <t>Displacement/Business Interruption Damages</t>
  </si>
  <si>
    <t>Auto Loss Damages</t>
  </si>
  <si>
    <t>Street Flooding Damages</t>
  </si>
  <si>
    <t>Utility Damages</t>
  </si>
  <si>
    <t>Current Conditions (Net)</t>
  </si>
  <si>
    <t>Future Conditions (Net)</t>
  </si>
  <si>
    <t>10-Year</t>
  </si>
  <si>
    <t>50-Year</t>
  </si>
  <si>
    <t>100-Year</t>
  </si>
  <si>
    <t>Recurrence Benefits</t>
  </si>
  <si>
    <t>Current Conditions Year</t>
  </si>
  <si>
    <t>Future Conditions?</t>
  </si>
  <si>
    <t>Future Conditions Year</t>
  </si>
  <si>
    <t>Operations Start</t>
  </si>
  <si>
    <t>Current</t>
  </si>
  <si>
    <t>Future</t>
  </si>
  <si>
    <t>Lookup Table</t>
  </si>
  <si>
    <t>Annual Cash flows</t>
  </si>
  <si>
    <t>Discounted Cash Flows</t>
  </si>
  <si>
    <t>Discounted</t>
  </si>
  <si>
    <t>Results</t>
  </si>
  <si>
    <t>Totals</t>
  </si>
  <si>
    <t>Benefit-Cost-Ratio</t>
  </si>
  <si>
    <t>For Disaggregated Benefits, see "Project Output"</t>
  </si>
  <si>
    <t>Prototype</t>
  </si>
  <si>
    <t>Actual SF Inputted</t>
  </si>
  <si>
    <t>Square Footage</t>
  </si>
  <si>
    <t>Price/Sf</t>
  </si>
  <si>
    <r>
      <t xml:space="preserve">DDF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</si>
  <si>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 xml:space="preserve">10-Year Project
</t>
    </r>
    <r>
      <rPr>
        <sz val="10"/>
        <color theme="0"/>
        <rFont val="Aptos Narrow"/>
        <family val="2"/>
        <scheme val="minor"/>
      </rPr>
      <t>Current</t>
    </r>
  </si>
  <si>
    <r>
      <t xml:space="preserve">DDF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</si>
  <si>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</si>
  <si>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</si>
  <si>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</si>
  <si>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DDF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</si>
  <si>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</si>
  <si>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</si>
  <si>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</si>
  <si>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</si>
  <si>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DDF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</si>
  <si>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</si>
  <si>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 xml:space="preserve">10-Year Project
</t>
    </r>
    <r>
      <rPr>
        <sz val="10"/>
        <color theme="0"/>
        <rFont val="Aptos Narrow"/>
        <family val="2"/>
        <scheme val="minor"/>
      </rPr>
      <t>Current</t>
    </r>
  </si>
  <si>
    <r>
      <t xml:space="preserve">Damages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</si>
  <si>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</si>
  <si>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</si>
  <si>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</si>
  <si>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</si>
  <si>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</si>
  <si>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</si>
  <si>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</si>
  <si>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</si>
  <si>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</si>
  <si>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t>CSVR</t>
  </si>
  <si>
    <t>Number of Floors</t>
  </si>
  <si>
    <t>1st Floor Square Footage</t>
  </si>
  <si>
    <t>VCM</t>
  </si>
  <si>
    <r>
      <t xml:space="preserve">Tons of Debris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</si>
  <si>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 xml:space="preserve">10-Year Project
</t>
    </r>
    <r>
      <rPr>
        <sz val="10"/>
        <color theme="0"/>
        <rFont val="Aptos Narrow"/>
        <family val="2"/>
        <scheme val="minor"/>
      </rPr>
      <t>Current</t>
    </r>
  </si>
  <si>
    <r>
      <t xml:space="preserve">Tons of Debris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</si>
  <si>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</si>
  <si>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</si>
  <si>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</si>
  <si>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Tons of Debris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</si>
  <si>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</si>
  <si>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</si>
  <si>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</si>
  <si>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</si>
  <si>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Tons of Debris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</si>
  <si>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</si>
  <si>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 xml:space="preserve">10-Year Project
</t>
    </r>
    <r>
      <rPr>
        <sz val="10"/>
        <color theme="0"/>
        <rFont val="Aptos Narrow"/>
        <family val="2"/>
        <scheme val="minor"/>
      </rPr>
      <t>Current</t>
    </r>
  </si>
  <si>
    <r>
      <t xml:space="preserve">Debris Removal Costs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</si>
  <si>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</si>
  <si>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</si>
  <si>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</si>
  <si>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Debris Removal Costs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</si>
  <si>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</si>
  <si>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</si>
  <si>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</si>
  <si>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</si>
  <si>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Debris Removal Costs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</si>
  <si>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t>Rental Cost ($/sf/mo)</t>
  </si>
  <si>
    <t>Disruption Cost ($/sf)</t>
  </si>
  <si>
    <t>Annual Sales ($/sf) (Modeled)</t>
  </si>
  <si>
    <t>Recapture Rate (Modeled)</t>
  </si>
  <si>
    <r>
      <t xml:space="preserve">Days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</si>
  <si>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 xml:space="preserve">10-Year Project
</t>
    </r>
    <r>
      <rPr>
        <sz val="10"/>
        <color theme="0"/>
        <rFont val="Aptos Narrow"/>
        <family val="2"/>
        <scheme val="minor"/>
      </rPr>
      <t>Current</t>
    </r>
  </si>
  <si>
    <r>
      <t xml:space="preserve">Days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</si>
  <si>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</si>
  <si>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</si>
  <si>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</si>
  <si>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Days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</si>
  <si>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Dys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</si>
  <si>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</si>
  <si>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</si>
  <si>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</si>
  <si>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Days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</si>
  <si>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t>Residential</t>
  </si>
  <si>
    <t># of Households / Building</t>
  </si>
  <si>
    <r>
      <t xml:space="preserve">Auto Loss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</si>
  <si>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 xml:space="preserve">10-Year Project
</t>
    </r>
    <r>
      <rPr>
        <sz val="10"/>
        <color theme="0"/>
        <rFont val="Aptos Narrow"/>
        <family val="2"/>
        <scheme val="minor"/>
      </rPr>
      <t>Current</t>
    </r>
  </si>
  <si>
    <r>
      <t xml:space="preserve">Auto Loss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</si>
  <si>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</si>
  <si>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</si>
  <si>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Current</t>
    </r>
  </si>
  <si>
    <r>
      <t xml:space="preserve">Auto Loss
</t>
    </r>
    <r>
      <rPr>
        <sz val="11"/>
        <color theme="0"/>
        <rFont val="Aptos Narrow"/>
        <family val="2"/>
        <scheme val="minor"/>
      </rPr>
      <t>10-Year Baseline</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</si>
  <si>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</si>
  <si>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50-Year Baseline</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</si>
  <si>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50-Year Project</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</si>
  <si>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100-Year Baseline</t>
    </r>
    <r>
      <rPr>
        <b/>
        <sz val="11"/>
        <color theme="0"/>
        <rFont val="Aptos Narrow"/>
        <family val="2"/>
        <scheme val="minor"/>
      </rPr>
      <t xml:space="preserve">
</t>
    </r>
    <r>
      <rPr>
        <sz val="10"/>
        <color theme="0"/>
        <rFont val="Aptos Narrow"/>
        <family val="2"/>
        <scheme val="minor"/>
      </rPr>
      <t>Future</t>
    </r>
  </si>
  <si>
    <r>
      <t xml:space="preserve">Auto Loss
</t>
    </r>
    <r>
      <rPr>
        <sz val="11"/>
        <color theme="0"/>
        <rFont val="Aptos Narrow"/>
        <family val="2"/>
        <scheme val="minor"/>
      </rPr>
      <t>100-Year Project</t>
    </r>
    <r>
      <rPr>
        <b/>
        <sz val="11"/>
        <color theme="0"/>
        <rFont val="Aptos Narrow"/>
        <family val="2"/>
        <scheme val="minor"/>
      </rPr>
      <t xml:space="preserve">
</t>
    </r>
    <r>
      <rPr>
        <sz val="10"/>
        <color theme="0"/>
        <rFont val="Aptos Narrow"/>
        <family val="2"/>
        <scheme val="minor"/>
      </rPr>
      <t>Future</t>
    </r>
  </si>
  <si>
    <r>
      <t xml:space="preserve">Damages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Current</t>
    </r>
  </si>
  <si>
    <r>
      <t xml:space="preserve">Damages
</t>
    </r>
    <r>
      <rPr>
        <sz val="11"/>
        <color theme="0"/>
        <rFont val="Aptos Narrow"/>
        <family val="2"/>
        <scheme val="minor"/>
      </rPr>
      <t xml:space="preserve">100-Year Baseline
</t>
    </r>
    <r>
      <rPr>
        <sz val="10"/>
        <color theme="0"/>
        <rFont val="Aptos Narrow"/>
        <family val="2"/>
        <scheme val="minor"/>
      </rPr>
      <t>Current</t>
    </r>
  </si>
  <si>
    <r>
      <t xml:space="preserve">Damages
</t>
    </r>
    <r>
      <rPr>
        <sz val="11"/>
        <color theme="0"/>
        <rFont val="Aptos Narrow"/>
        <family val="2"/>
        <scheme val="minor"/>
      </rPr>
      <t xml:space="preserve">50-Year Project
</t>
    </r>
    <r>
      <rPr>
        <sz val="10"/>
        <color theme="0"/>
        <rFont val="Aptos Narrow"/>
        <family val="2"/>
        <scheme val="minor"/>
      </rPr>
      <t>Future</t>
    </r>
  </si>
  <si>
    <r>
      <rPr>
        <b/>
        <sz val="11"/>
        <color theme="0"/>
        <rFont val="Aptos Narrow"/>
        <family val="2"/>
        <scheme val="minor"/>
      </rPr>
      <t>10-Yr Baseline</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</si>
  <si>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10-Yr Project</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</si>
  <si>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50-Yr Baseline</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</si>
  <si>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50-Yr Project</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</si>
  <si>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100-Yr Baseline</t>
    </r>
    <r>
      <rPr>
        <sz val="11"/>
        <color theme="0"/>
        <rFont val="Aptos Narrow"/>
        <family val="2"/>
        <scheme val="minor"/>
      </rPr>
      <t xml:space="preserve">
</t>
    </r>
    <r>
      <rPr>
        <sz val="10"/>
        <color theme="0"/>
        <rFont val="Aptos Narrow"/>
        <family val="2"/>
        <scheme val="minor"/>
      </rPr>
      <t>Current Conditions</t>
    </r>
  </si>
  <si>
    <r>
      <rPr>
        <b/>
        <sz val="11"/>
        <color theme="0"/>
        <rFont val="Aptos Narrow"/>
        <family val="2"/>
        <scheme val="minor"/>
      </rPr>
      <t>100-Yr Project</t>
    </r>
    <r>
      <rPr>
        <sz val="11"/>
        <color theme="0"/>
        <rFont val="Aptos Narrow"/>
        <family val="2"/>
        <scheme val="minor"/>
      </rPr>
      <t xml:space="preserve">
</t>
    </r>
    <r>
      <rPr>
        <sz val="10"/>
        <color theme="0"/>
        <rFont val="Aptos Narrow"/>
        <family val="2"/>
        <scheme val="minor"/>
      </rPr>
      <t>Current Conditions</t>
    </r>
  </si>
  <si>
    <r>
      <t xml:space="preserve">10-Yr Baseline
</t>
    </r>
    <r>
      <rPr>
        <sz val="10"/>
        <color theme="0"/>
        <rFont val="Aptos Narrow"/>
        <family val="2"/>
        <scheme val="minor"/>
      </rPr>
      <t>Future Conditions</t>
    </r>
  </si>
  <si>
    <r>
      <t xml:space="preserve">10-Yr Project
</t>
    </r>
    <r>
      <rPr>
        <sz val="10"/>
        <color theme="0"/>
        <rFont val="Aptos Narrow"/>
        <family val="2"/>
        <scheme val="minor"/>
      </rPr>
      <t>Future Conditions</t>
    </r>
  </si>
  <si>
    <r>
      <t xml:space="preserve">50-Yr Baseline
</t>
    </r>
    <r>
      <rPr>
        <sz val="10"/>
        <color theme="0"/>
        <rFont val="Aptos Narrow"/>
        <family val="2"/>
        <scheme val="minor"/>
      </rPr>
      <t>Future Conditions</t>
    </r>
  </si>
  <si>
    <r>
      <t xml:space="preserve">50-Yr Project
</t>
    </r>
    <r>
      <rPr>
        <sz val="10"/>
        <color theme="0"/>
        <rFont val="Aptos Narrow"/>
        <family val="2"/>
        <scheme val="minor"/>
      </rPr>
      <t>Future Conditions</t>
    </r>
  </si>
  <si>
    <r>
      <t xml:space="preserve">100-Yr Baseline
</t>
    </r>
    <r>
      <rPr>
        <sz val="10"/>
        <color theme="0"/>
        <rFont val="Aptos Narrow"/>
        <family val="2"/>
        <scheme val="minor"/>
      </rPr>
      <t>Future Conditions</t>
    </r>
  </si>
  <si>
    <r>
      <t xml:space="preserve">100-Yr Project
</t>
    </r>
    <r>
      <rPr>
        <sz val="10"/>
        <color theme="0"/>
        <rFont val="Aptos Narrow"/>
        <family val="2"/>
        <scheme val="minor"/>
      </rPr>
      <t>Future Conditions</t>
    </r>
  </si>
  <si>
    <t xml:space="preserve">How long are the roadways impassable (hours)? </t>
  </si>
  <si>
    <t>What is the daily traffic on the affected roadways?</t>
  </si>
  <si>
    <t>How much mileage does the detour add to the route?</t>
  </si>
  <si>
    <t>How much time does the detour add to the route?</t>
  </si>
  <si>
    <t>Affected traffic</t>
  </si>
  <si>
    <t>Federal Mileage Rate</t>
  </si>
  <si>
    <t>Mileage cost</t>
  </si>
  <si>
    <t>People per car</t>
  </si>
  <si>
    <t>Value of Time</t>
  </si>
  <si>
    <t>Time cost</t>
  </si>
  <si>
    <t>Cost per accident</t>
  </si>
  <si>
    <t>Crash rates per M VMT</t>
  </si>
  <si>
    <t>Accident Cost</t>
  </si>
  <si>
    <t>Total cost</t>
  </si>
  <si>
    <t># of Customer</t>
  </si>
  <si>
    <t>$/Person/ Day</t>
  </si>
  <si>
    <r>
      <t xml:space="preserve">Days
</t>
    </r>
    <r>
      <rPr>
        <sz val="11"/>
        <color theme="0"/>
        <rFont val="Aptos Narrow"/>
        <family val="2"/>
        <scheme val="minor"/>
      </rPr>
      <t>10-Year Project</t>
    </r>
    <r>
      <rPr>
        <b/>
        <sz val="11"/>
        <color theme="0"/>
        <rFont val="Aptos Narrow"/>
        <family val="2"/>
        <scheme val="minor"/>
      </rPr>
      <t xml:space="preserve">
</t>
    </r>
    <r>
      <rPr>
        <sz val="10"/>
        <color theme="0"/>
        <rFont val="Aptos Narrow"/>
        <family val="2"/>
        <scheme val="minor"/>
      </rPr>
      <t>Future</t>
    </r>
  </si>
  <si>
    <t>Inputs</t>
  </si>
  <si>
    <r>
      <rPr>
        <b/>
        <sz val="11"/>
        <color theme="0"/>
        <rFont val="Aptos Narrow"/>
        <family val="2"/>
        <scheme val="minor"/>
      </rPr>
      <t>10-Yr Baseline</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</si>
  <si>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10-Yr Project</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</si>
  <si>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50-Yr Baseline</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</si>
  <si>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50-Yr Project</t>
    </r>
    <r>
      <rPr>
        <sz val="11"/>
        <color theme="0"/>
        <rFont val="Aptos Narrow"/>
        <family val="2"/>
        <scheme val="minor"/>
      </rPr>
      <t xml:space="preserve">
</t>
    </r>
    <r>
      <rPr>
        <sz val="10"/>
        <color theme="0"/>
        <rFont val="Aptos Narrow"/>
        <family val="2"/>
        <scheme val="minor"/>
      </rPr>
      <t>Current</t>
    </r>
  </si>
  <si>
    <r>
      <rPr>
        <b/>
        <sz val="10.5"/>
        <color theme="0"/>
        <rFont val="Aptos Narrow"/>
        <family val="2"/>
        <scheme val="minor"/>
      </rPr>
      <t>100-Yr Baseline</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</si>
  <si>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100-Yr Project</t>
    </r>
    <r>
      <rPr>
        <sz val="11"/>
        <color theme="0"/>
        <rFont val="Aptos Narrow"/>
        <family val="2"/>
        <scheme val="minor"/>
      </rPr>
      <t xml:space="preserve">
</t>
    </r>
    <r>
      <rPr>
        <sz val="10"/>
        <color theme="0"/>
        <rFont val="Aptos Narrow"/>
        <family val="2"/>
        <scheme val="minor"/>
      </rPr>
      <t>Current</t>
    </r>
  </si>
  <si>
    <r>
      <rPr>
        <b/>
        <sz val="11"/>
        <color theme="0"/>
        <rFont val="Aptos Narrow"/>
        <family val="2"/>
        <scheme val="minor"/>
      </rPr>
      <t>10-Yr Baseline</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</si>
  <si>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10-Yr Project</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</si>
  <si>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50-Yr Baseline</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</si>
  <si>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50-Yr Project</t>
    </r>
    <r>
      <rPr>
        <sz val="11"/>
        <color theme="0"/>
        <rFont val="Aptos Narrow"/>
        <family val="2"/>
        <scheme val="minor"/>
      </rPr>
      <t xml:space="preserve">
</t>
    </r>
    <r>
      <rPr>
        <sz val="10"/>
        <color theme="0"/>
        <rFont val="Aptos Narrow"/>
        <family val="2"/>
        <scheme val="minor"/>
      </rPr>
      <t>Future</t>
    </r>
  </si>
  <si>
    <r>
      <rPr>
        <b/>
        <sz val="10.5"/>
        <color theme="0"/>
        <rFont val="Aptos Narrow"/>
        <family val="2"/>
        <scheme val="minor"/>
      </rPr>
      <t>100-Yr Baseline</t>
    </r>
    <r>
      <rPr>
        <sz val="11"/>
        <color theme="0"/>
        <rFont val="Aptos Narrow"/>
        <family val="2"/>
        <scheme val="minor"/>
      </rPr>
      <t xml:space="preserve">
</t>
    </r>
    <r>
      <rPr>
        <sz val="10"/>
        <color theme="0"/>
        <rFont val="Aptos Narrow"/>
        <family val="2"/>
        <scheme val="minor"/>
      </rPr>
      <t>Future</t>
    </r>
  </si>
  <si>
    <r>
      <rPr>
        <b/>
        <sz val="11"/>
        <color theme="0"/>
        <rFont val="Aptos Narrow"/>
        <family val="2"/>
        <scheme val="minor"/>
      </rPr>
      <t>100-Yr Project</t>
    </r>
    <r>
      <rPr>
        <sz val="11"/>
        <color theme="0"/>
        <rFont val="Aptos Narrow"/>
        <family val="2"/>
        <scheme val="minor"/>
      </rPr>
      <t xml:space="preserve">
</t>
    </r>
    <r>
      <rPr>
        <sz val="10"/>
        <color theme="0"/>
        <rFont val="Aptos Narrow"/>
        <family val="2"/>
        <scheme val="minor"/>
      </rPr>
      <t>Future</t>
    </r>
  </si>
  <si>
    <t>Normal EMS Response Time (minutes)</t>
  </si>
  <si>
    <t>Flood Event EMS Response Time (minutes)</t>
  </si>
  <si>
    <t>Number of Households impacted by EMS delay</t>
  </si>
  <si>
    <t># of Commercial buildings impacted by EMS delay</t>
  </si>
  <si>
    <t>Population impacted</t>
  </si>
  <si>
    <t>Injuries that result in death ($2024)</t>
  </si>
  <si>
    <t>Number of people per household</t>
  </si>
  <si>
    <t>Number of employees per commercial structure</t>
  </si>
  <si>
    <t>FEMA methodology: FIRE</t>
  </si>
  <si>
    <t>i. Number of incidents (4.1 incidents per 1,000 people)</t>
  </si>
  <si>
    <t>Population</t>
  </si>
  <si>
    <t>Incidents</t>
  </si>
  <si>
    <t>ii. Average response time before and after</t>
  </si>
  <si>
    <t xml:space="preserve">Normal response time (minutes) </t>
  </si>
  <si>
    <t>Storm response time (minutes)</t>
  </si>
  <si>
    <t>iii. Probability of no loss incident (P0 = 0.456-0.00264RT)</t>
  </si>
  <si>
    <t>P0before</t>
  </si>
  <si>
    <t>P0flood</t>
  </si>
  <si>
    <t>iv. Average property dollar loss per incident 
(DL = 3845+431RT)</t>
  </si>
  <si>
    <t>Dlbefore</t>
  </si>
  <si>
    <t>Dlflood</t>
  </si>
  <si>
    <t>v. Increase in property dollar loss 
(PL = [(1-P0after)Dlafter - (1-P0before)Dlbefore]*I)</t>
  </si>
  <si>
    <t>PL</t>
  </si>
  <si>
    <t>vi. Add indirect losses (totalPL = PL*1.1)</t>
  </si>
  <si>
    <t>totalPL</t>
  </si>
  <si>
    <t>vii. Losses related to mortality and human injury (M&amp;I = totalPL*2.68)</t>
  </si>
  <si>
    <t>M&amp;I</t>
  </si>
  <si>
    <t>Multiplier to Adjust to Real 2024 $</t>
  </si>
  <si>
    <t>viii. Update values to current year$</t>
  </si>
  <si>
    <t>ix. Total loss due to increased response time (TotalLoss = totalPL+M&amp;I)</t>
  </si>
  <si>
    <t>TotalLoss (Annual)</t>
  </si>
  <si>
    <t>per day</t>
  </si>
  <si>
    <t>per event</t>
  </si>
  <si>
    <t>FEMA methodology: EMERGENCY</t>
  </si>
  <si>
    <t>a. number of cardiac arrests</t>
  </si>
  <si>
    <t>cardiac arrests/year</t>
  </si>
  <si>
    <t>b. average EMS response time</t>
  </si>
  <si>
    <t>normal response time (minutes)</t>
  </si>
  <si>
    <t>storm response time (minutes)</t>
  </si>
  <si>
    <t>c. probability of survival before and after</t>
  </si>
  <si>
    <t>P0after</t>
  </si>
  <si>
    <t>d. increase in deaths</t>
  </si>
  <si>
    <t>Dbefore</t>
  </si>
  <si>
    <t>Dafter</t>
  </si>
  <si>
    <t>Dincrease</t>
  </si>
  <si>
    <t>e. value lives lost</t>
  </si>
  <si>
    <t>Injuries that result in death</t>
  </si>
  <si>
    <t>Property loss + Fatalities per event</t>
  </si>
  <si>
    <t>Source: FEMA BCA Sustainment and Enhancements, V12, May 2023</t>
  </si>
  <si>
    <t>Acres</t>
  </si>
  <si>
    <t>$/Acre</t>
  </si>
  <si>
    <t>Existing
 Recreation on offer</t>
  </si>
  <si>
    <t>New 
Recreation on offer</t>
  </si>
  <si>
    <t>Total points (quality of recreational experience, rounded)</t>
  </si>
  <si>
    <t>Unit Day Value</t>
  </si>
  <si>
    <t>Annual Recreational Value</t>
  </si>
  <si>
    <t>Value</t>
  </si>
  <si>
    <t>Total capital costs</t>
  </si>
  <si>
    <t>Annual O&amp;M costs</t>
  </si>
  <si>
    <t>Construction period (years)</t>
  </si>
  <si>
    <t>Operation period (years)</t>
  </si>
  <si>
    <t>County of Project Location</t>
  </si>
  <si>
    <t>Direct Jobs per Million in Sales (2024 $)</t>
  </si>
  <si>
    <t>Total Jobs to Direct Jobs</t>
  </si>
  <si>
    <t>Total Capital Costs</t>
  </si>
  <si>
    <t>Capital Costs/Year</t>
  </si>
  <si>
    <t>Annual O&amp;M</t>
  </si>
  <si>
    <t>Direct Jobs</t>
  </si>
  <si>
    <t>Total Jobs</t>
  </si>
  <si>
    <t>Direct Jobs/Year</t>
  </si>
  <si>
    <t>Total Jobs/Year</t>
  </si>
  <si>
    <t>State</t>
  </si>
  <si>
    <t>Jobs Summary</t>
  </si>
  <si>
    <t>County</t>
  </si>
  <si>
    <t>Construction Period Jobs</t>
  </si>
  <si>
    <t>Lifecycle O&amp;M Jobs</t>
  </si>
  <si>
    <t>Total Direct/Indirect Jobs</t>
  </si>
  <si>
    <t>General Assumptions &amp; Project Cost Assumptions</t>
  </si>
  <si>
    <t>Notes</t>
  </si>
  <si>
    <t>Annual Construction Spend</t>
  </si>
  <si>
    <t>Operation Start</t>
  </si>
  <si>
    <t>Operation Duration (years)</t>
  </si>
  <si>
    <t>Analysis End</t>
  </si>
  <si>
    <t>Prototypes</t>
  </si>
  <si>
    <t>Assumption</t>
  </si>
  <si>
    <t>Building Square Footage Default Values</t>
  </si>
  <si>
    <t>Building Floors Default Values</t>
  </si>
  <si>
    <t>Based on FEMA Default DDF, which uses One-Story Office for government buildings</t>
  </si>
  <si>
    <t>Based on RS Means</t>
  </si>
  <si>
    <t>Contents to Structure Value Ratio</t>
  </si>
  <si>
    <t>Number of Households</t>
  </si>
  <si>
    <t>Displacement Values</t>
  </si>
  <si>
    <t>Annual Sales ($/sf) (Default)</t>
  </si>
  <si>
    <t>Price Per SF (Building Replacement Costs)</t>
  </si>
  <si>
    <t>Vehicle Assumptions</t>
  </si>
  <si>
    <t>Federal mileage rate ($/Mile)</t>
  </si>
  <si>
    <t>People per vehicle</t>
  </si>
  <si>
    <t>Vehicle value ($)</t>
  </si>
  <si>
    <t>Autos per household</t>
  </si>
  <si>
    <t>Percent vehicles NOT moved</t>
  </si>
  <si>
    <t>Auto DDF</t>
  </si>
  <si>
    <t>Auto Loss/ Household</t>
  </si>
  <si>
    <t>Counties</t>
  </si>
  <si>
    <t>Structure Type</t>
  </si>
  <si>
    <t>Alachua</t>
  </si>
  <si>
    <t>Baker</t>
  </si>
  <si>
    <t>Bay</t>
  </si>
  <si>
    <t>Bradford</t>
  </si>
  <si>
    <t>Brevard</t>
  </si>
  <si>
    <t>Broward</t>
  </si>
  <si>
    <t>Calhoun</t>
  </si>
  <si>
    <t>Charlotte</t>
  </si>
  <si>
    <t>Citrus</t>
  </si>
  <si>
    <t>Clay</t>
  </si>
  <si>
    <t>Collier</t>
  </si>
  <si>
    <t>Columbia</t>
  </si>
  <si>
    <t>DeSoto</t>
  </si>
  <si>
    <t>Dixie</t>
  </si>
  <si>
    <t>Duval</t>
  </si>
  <si>
    <t>Escambia</t>
  </si>
  <si>
    <t>Flagler</t>
  </si>
  <si>
    <t>Franklin</t>
  </si>
  <si>
    <t>Gadsden</t>
  </si>
  <si>
    <t>Gilchrist</t>
  </si>
  <si>
    <t>Glades</t>
  </si>
  <si>
    <t>Gulf</t>
  </si>
  <si>
    <t>Hamilton</t>
  </si>
  <si>
    <t>Hardee</t>
  </si>
  <si>
    <t>Hendry</t>
  </si>
  <si>
    <t>Hernando</t>
  </si>
  <si>
    <t>Highlands</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</si>
  <si>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</si>
  <si>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</si>
  <si>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</si>
  <si>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</si>
  <si>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</si>
  <si>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</si>
  <si>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</si>
  <si>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</si>
  <si>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</si>
  <si>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</si>
  <si>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</si>
  <si>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</si>
  <si>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</si>
  <si>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</si>
  <si>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</si>
  <si>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</si>
  <si>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</si>
  <si>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</si>
  <si>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</si>
  <si>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</si>
  <si>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</si>
  <si>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</si>
  <si>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</si>
  <si>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</si>
  <si>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</si>
  <si>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</si>
  <si>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</si>
  <si>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</si>
  <si>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</si>
  <si>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</si>
  <si>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</si>
  <si>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</si>
  <si>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</si>
  <si>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</si>
  <si>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</si>
  <si>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</si>
  <si>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</si>
  <si>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</si>
  <si>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</si>
  <si>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*uses Palm Beach values</t>
  </si>
  <si>
    <t>Specific
Occupancy</t>
  </si>
  <si>
    <t>Model Description</t>
  </si>
  <si>
    <t>Structure Replacement
Cost Source</t>
  </si>
  <si>
    <t>QTY (sf)</t>
  </si>
  <si>
    <t>Average sf Cost</t>
  </si>
  <si>
    <t>Daytona</t>
  </si>
  <si>
    <t>Fort Lauderdale</t>
  </si>
  <si>
    <t>Fort Myers</t>
  </si>
  <si>
    <t>Gainesville</t>
  </si>
  <si>
    <t>Jacksonville</t>
  </si>
  <si>
    <t>Lakeland</t>
  </si>
  <si>
    <t>Melbourne</t>
  </si>
  <si>
    <t>Orlando</t>
  </si>
  <si>
    <t>Panama City</t>
  </si>
  <si>
    <t>Pensacola</t>
  </si>
  <si>
    <t>St. Petersburg</t>
  </si>
  <si>
    <t>Tallahassee</t>
  </si>
  <si>
    <t>Tampa</t>
  </si>
  <si>
    <t>West Palm Beach</t>
  </si>
  <si>
    <t>RES3A</t>
  </si>
  <si>
    <t>Modified Single Family Home, 2,200 ft2</t>
  </si>
  <si>
    <t>RSMeans</t>
  </si>
  <si>
    <t>RES3B</t>
  </si>
  <si>
    <t>Modified Single Family Home, 4,400 ft2</t>
  </si>
  <si>
    <t>RES3C</t>
  </si>
  <si>
    <t>Apartment, low-rise, 8,000 ft2</t>
  </si>
  <si>
    <t>RES3D</t>
  </si>
  <si>
    <t>Apartment, low-rise, 15,000 ft2</t>
  </si>
  <si>
    <t>RES3E</t>
  </si>
  <si>
    <t>Apartment, mid-rise, 40,000 ft2</t>
  </si>
  <si>
    <t>RES3F</t>
  </si>
  <si>
    <t>Apartment, mid-rise, 80,000 ft2</t>
  </si>
  <si>
    <t>RES4</t>
  </si>
  <si>
    <t>Hotel, mid-rise, 135,000 ft2</t>
  </si>
  <si>
    <t>RES5</t>
  </si>
  <si>
    <t>College Dorm, low-rise, 25,000 ft2</t>
  </si>
  <si>
    <t>RES6</t>
  </si>
  <si>
    <t>Nursing Home, low-rise, 25,000 ft2</t>
  </si>
  <si>
    <t>COM1</t>
  </si>
  <si>
    <t>Store, Dept., 110,000 ft2</t>
  </si>
  <si>
    <t>COM2</t>
  </si>
  <si>
    <t>Warehouse, 30,000 ft2</t>
  </si>
  <si>
    <t>COM3</t>
  </si>
  <si>
    <t>Garage, Repair, 10,000 ft2</t>
  </si>
  <si>
    <t>COM4</t>
  </si>
  <si>
    <t>Office, mid- to high-rise, 80,000 ft2</t>
  </si>
  <si>
    <t>COM5</t>
  </si>
  <si>
    <t>Bank, 4,100 ft2</t>
  </si>
  <si>
    <t>COM6</t>
  </si>
  <si>
    <t>Hospital, low-rise, 55,000 ft2</t>
  </si>
  <si>
    <t>COM7</t>
  </si>
  <si>
    <t>Medical office, low-rise, 7,000 ft2</t>
  </si>
  <si>
    <t>COM8</t>
  </si>
  <si>
    <t>Restaurant, 5,000 ft2</t>
  </si>
  <si>
    <t>COM9</t>
  </si>
  <si>
    <t>Movie Theatre, 12,000 ft2</t>
  </si>
  <si>
    <t>COM10</t>
  </si>
  <si>
    <t>Parking Garage, mid-rise, 145,000 ft2</t>
  </si>
  <si>
    <t>IND1</t>
  </si>
  <si>
    <t>Factory, 30,000 ft2</t>
  </si>
  <si>
    <t>IND2</t>
  </si>
  <si>
    <t>IND3</t>
  </si>
  <si>
    <t>College Lab, 45,000 ft2</t>
  </si>
  <si>
    <t>IND4</t>
  </si>
  <si>
    <t>IND5</t>
  </si>
  <si>
    <t>IND6</t>
  </si>
  <si>
    <t>AGR1</t>
  </si>
  <si>
    <t>REL1</t>
  </si>
  <si>
    <t>Church, 17,000 ft2</t>
  </si>
  <si>
    <t>GOV1</t>
  </si>
  <si>
    <t>Town Hall, 11,000 ft2</t>
  </si>
  <si>
    <t>GOV2</t>
  </si>
  <si>
    <t>Police Station, low-rise 11,000 ft2</t>
  </si>
  <si>
    <t>EDU1</t>
  </si>
  <si>
    <t>High School, 130,000 ft2</t>
  </si>
  <si>
    <t>EDU2</t>
  </si>
  <si>
    <t>College Classroom, low-rise, 50,000 ft2</t>
  </si>
  <si>
    <t>Average</t>
  </si>
  <si>
    <t>Res Ratio</t>
  </si>
  <si>
    <t>Apt Ratio (apply to RES3D and COM4)</t>
  </si>
  <si>
    <t>Warehouse ratio</t>
  </si>
  <si>
    <t>High school ratio (apply to EDU2)</t>
  </si>
  <si>
    <t>Source:</t>
  </si>
  <si>
    <t>Dollar Year:</t>
  </si>
  <si>
    <r>
      <rPr>
        <b/>
        <sz val="11"/>
        <color theme="1"/>
        <rFont val="Aptos Narrow"/>
        <family val="2"/>
        <scheme val="minor"/>
      </rPr>
      <t>Sources:</t>
    </r>
    <r>
      <rPr>
        <sz val="11"/>
        <color theme="1"/>
        <rFont val="Aptos Narrow"/>
        <family val="2"/>
        <scheme val="minor"/>
      </rPr>
      <t xml:space="preserve"> </t>
    </r>
  </si>
  <si>
    <t>10A_PhysicalDepthDmgFxSummary_26Jan2015.pdf</t>
  </si>
  <si>
    <t>FEMA BCA Toolkit v6.0</t>
  </si>
  <si>
    <t>*These represent percentages</t>
  </si>
  <si>
    <t>Prototype 1A-3: Apartments – 3 Stories – No Basement, Inundation Damage</t>
  </si>
  <si>
    <t>*Purple cells are linearly interpolated using known values. Values are estimated assuming a constant rate of change between these points.</t>
  </si>
  <si>
    <t>Name (AECOM)</t>
  </si>
  <si>
    <t>Prototype NACCS Name</t>
  </si>
  <si>
    <t>Flood Depth</t>
  </si>
  <si>
    <t>Minimum</t>
  </si>
  <si>
    <t>Most Likely</t>
  </si>
  <si>
    <t>Maximum</t>
  </si>
  <si>
    <t>No flooding</t>
  </si>
  <si>
    <t>Prototype 1A-3: Apartments – 3 Stories – No Basement</t>
  </si>
  <si>
    <t>Prototype 2: Commercial Engineered, Inundation Damage</t>
  </si>
  <si>
    <t>Prototype 2: Commercial Engineered</t>
  </si>
  <si>
    <t>Prototype 4B: Beach High Rise, Inundation Damage</t>
  </si>
  <si>
    <t>Prototype 4B: Beach High Rise</t>
  </si>
  <si>
    <t>Prototype 5A: Single Story Residence, No Basement, Inundation Damage</t>
  </si>
  <si>
    <t>Prototype 5A: Single Story Residence, No Basement</t>
  </si>
  <si>
    <t>FEMA Damage Curve: Office One-Story</t>
  </si>
  <si>
    <t xml:space="preserve">FEMA Damage Curve </t>
  </si>
  <si>
    <t>Office One-Story</t>
  </si>
  <si>
    <t>FEMA Damage Curve: Correctional Facility (Default)</t>
  </si>
  <si>
    <t>see if there is a FEMA DDF for Fire Station</t>
  </si>
  <si>
    <t>Correctional Facility (Default)</t>
  </si>
  <si>
    <t>FEMA Damage Curve: Schools (Default)</t>
  </si>
  <si>
    <t>Schools (Default)</t>
  </si>
  <si>
    <r>
      <rPr>
        <b/>
        <sz val="11"/>
        <color theme="1"/>
        <rFont val="Aptos Narrow"/>
        <family val="2"/>
        <scheme val="minor"/>
      </rPr>
      <t>Source:</t>
    </r>
    <r>
      <rPr>
        <sz val="11"/>
        <color theme="1"/>
        <rFont val="Aptos Narrow"/>
        <family val="2"/>
        <scheme val="minor"/>
      </rPr>
      <t xml:space="preserve"> </t>
    </r>
  </si>
  <si>
    <t>Disposal Costs per Ton Calculation</t>
  </si>
  <si>
    <t>Cubic yards of debris per ton (mixed debris)</t>
  </si>
  <si>
    <t xml:space="preserve">https://www.fema.gov/pdf/government/grant/pa/fema_329_debris_estimating.pdf </t>
  </si>
  <si>
    <t xml:space="preserve">Debris removal labor hours per cubic yard </t>
  </si>
  <si>
    <t>https://www.homewyse.com/services/cost_to_remove_construction_debris.html</t>
  </si>
  <si>
    <t>Labor hours per ton debris</t>
  </si>
  <si>
    <t>Value of Time (2024$)</t>
  </si>
  <si>
    <t>Labor value of debris removal per ton</t>
  </si>
  <si>
    <t>Tipping cost per ton (Statewide C&amp;D average) (2024$)</t>
  </si>
  <si>
    <t>https://floridadep.gov/sites/default/files/2023%20Florida%20Solid%20Waste%20Disposal%20Fees.pdf</t>
  </si>
  <si>
    <t>Total disposal cost per ton (2024$)</t>
  </si>
  <si>
    <t>Cost Calculations assumes sheetrock is cut 2 ft above water depth.</t>
  </si>
  <si>
    <t>Volume of Debris produced, in tons:</t>
  </si>
  <si>
    <t>((Depth of Flooding + 2 ft) * 1st Floor Square Footage * 0.33 * Vegetative Cover Multiplier)/27</t>
  </si>
  <si>
    <t>Source: FEMA Debris Estimating Field Guide</t>
  </si>
  <si>
    <t>Ft.</t>
  </si>
  <si>
    <t>Displacement Days / Loss of Function Days</t>
  </si>
  <si>
    <t>No Flooding</t>
  </si>
  <si>
    <t>Source</t>
  </si>
  <si>
    <t>FEMA BCA Toolkit V6.0</t>
  </si>
  <si>
    <t>2024 Dollars (Modeled)</t>
  </si>
  <si>
    <t xml:space="preserve">Value of lost time </t>
  </si>
  <si>
    <t>Cost Per Accident (Injured)</t>
  </si>
  <si>
    <t>Multiplier</t>
  </si>
  <si>
    <t>Year</t>
  </si>
  <si>
    <t>FEMA BCA Sustainment and Enhancements, v13, Sept 2024</t>
  </si>
  <si>
    <t>USDOT BCA Guidance, Table A-1, May 2025 (2023 dollars)</t>
  </si>
  <si>
    <t>Total Crashes (2023)</t>
  </si>
  <si>
    <t>https://www.flhsmv.gov/pdf/crashreports/crash_facts_2023.pdf</t>
  </si>
  <si>
    <t>Million VMT (2023)</t>
  </si>
  <si>
    <t>Hazus Specific Occupancy Class</t>
  </si>
  <si>
    <t>Annual Sales ($/ft²)</t>
  </si>
  <si>
    <t>Raw Inputs</t>
  </si>
  <si>
    <t>Class Description</t>
  </si>
  <si>
    <t>Output/Employment (2020)</t>
  </si>
  <si>
    <t>Square Feet
Floor Space (ft²/Employee)</t>
  </si>
  <si>
    <t>Annual Sales (2020, $/ft²)</t>
  </si>
  <si>
    <t>Retail Trade</t>
  </si>
  <si>
    <t>Hazus 6.0 Inventory Technical Manual</t>
  </si>
  <si>
    <t xml:space="preserve">Source Page: </t>
  </si>
  <si>
    <t>Page 6-14</t>
  </si>
  <si>
    <t>NAICS 2-Digit Full</t>
  </si>
  <si>
    <t>Recapture Rate</t>
  </si>
  <si>
    <t>Aggregated</t>
  </si>
  <si>
    <t>Full Description</t>
  </si>
  <si>
    <t>NAICS 11 Agriculture, forestry, fishing and hunting</t>
  </si>
  <si>
    <t>NAICS 21 Mining, quarrying, and oil and gas extraction</t>
  </si>
  <si>
    <t>NAICS 22 Utilities</t>
  </si>
  <si>
    <t>NAICS 23 Construction</t>
  </si>
  <si>
    <t>31-33</t>
  </si>
  <si>
    <t>NAICS 31-33 Manufacturing</t>
  </si>
  <si>
    <t>NAICS 42 Wholesale trade</t>
  </si>
  <si>
    <t>44-45</t>
  </si>
  <si>
    <t>NAICS 44-45 Retail trade</t>
  </si>
  <si>
    <t>48-49</t>
  </si>
  <si>
    <t>NAICS 48-49 Transportation and warehousing</t>
  </si>
  <si>
    <t>NAICS 51 Information</t>
  </si>
  <si>
    <t>NAICS 52 Finance and insurance</t>
  </si>
  <si>
    <t>NAICS 53 Real estate and rental and leasing</t>
  </si>
  <si>
    <t>NAICS 54 Professional and technical services</t>
  </si>
  <si>
    <t>NAICS 55 Management of companies and enterprises</t>
  </si>
  <si>
    <t>NAICS 56 Administrative and waste services</t>
  </si>
  <si>
    <t>NAICS 61 Educational services</t>
  </si>
  <si>
    <t>NAICS 62 Health care and social assistance</t>
  </si>
  <si>
    <t>NAICS 71 Arts, entertainment, and recreation</t>
  </si>
  <si>
    <t>NAICS 72 Accommodation and food services</t>
  </si>
  <si>
    <t>NAICS 81 Other services, except public administration</t>
  </si>
  <si>
    <t>NAICS 92 Public administration</t>
  </si>
  <si>
    <t>NAICS 99 Unclassified</t>
  </si>
  <si>
    <t>Label</t>
  </si>
  <si>
    <t>Occupancy Class</t>
  </si>
  <si>
    <t>RES1</t>
  </si>
  <si>
    <t>Single Family Dwelling (Residential)</t>
  </si>
  <si>
    <t>RES2</t>
  </si>
  <si>
    <t>Mobile Home (Residential)</t>
  </si>
  <si>
    <t>RES3a-f</t>
  </si>
  <si>
    <t>Multi Family Dwelling (Residential)</t>
  </si>
  <si>
    <t>Temporary Lodging (Residential)</t>
  </si>
  <si>
    <t>Institutional Dormitory (Residential)</t>
  </si>
  <si>
    <t>Nursing Home (Residential)</t>
  </si>
  <si>
    <t>Retail Trade (Commercial)</t>
  </si>
  <si>
    <t>Wholesale Trade (Commercial)</t>
  </si>
  <si>
    <t>Personal and Repair Services (Commercial)</t>
  </si>
  <si>
    <t>Professional/Technical/Business (Commercial)</t>
  </si>
  <si>
    <t>Banks (Commercial)</t>
  </si>
  <si>
    <t>Hospital (Commercial)</t>
  </si>
  <si>
    <t>Medical Office/Clinic (Commercial)</t>
  </si>
  <si>
    <t>Entertainment and Recreation (Commercial)</t>
  </si>
  <si>
    <t>Theaters (Commercial)</t>
  </si>
  <si>
    <t>Parking (Commercial)</t>
  </si>
  <si>
    <t>Heavy (Industrial)</t>
  </si>
  <si>
    <t>Light (Industrial)</t>
  </si>
  <si>
    <t>Food/Drugs/Chemicals (Industrial)</t>
  </si>
  <si>
    <t>Metals/Mineral Processing (Industrial)</t>
  </si>
  <si>
    <t>High Technology (Industrial)</t>
  </si>
  <si>
    <t>Construction (Industrial)</t>
  </si>
  <si>
    <t>Agriculture (Agricultural building)</t>
  </si>
  <si>
    <t>Church/Membership Organization (Religious)</t>
  </si>
  <si>
    <t>General Services (Government)</t>
  </si>
  <si>
    <t>Emergency Response (Government)</t>
  </si>
  <si>
    <t>Schools/Libraries (Education)</t>
  </si>
  <si>
    <t>College/Universities (Education)</t>
  </si>
  <si>
    <t xml:space="preserve">Source: </t>
  </si>
  <si>
    <t>https://www.fema.gov/sites/default/files/documents/fema_standard-economic-values-methodology-report_2023.pdf#page=12</t>
  </si>
  <si>
    <t>&lt;High-level review of parcel data, though highly variable</t>
  </si>
  <si>
    <t>&lt;Calc</t>
  </si>
  <si>
    <t>RS Means - Town Hall</t>
  </si>
  <si>
    <t>RS Means - Police Station</t>
  </si>
  <si>
    <t>RS Means - High School</t>
  </si>
  <si>
    <t>https://www.eia.gov/consumption/commercial/data/2018/pdf/CBECS_2018_Building_Characteristics_Flipbook.pdf</t>
  </si>
  <si>
    <t>Estimated SF/Household</t>
  </si>
  <si>
    <t>Average apartment size around 1,130-1,180 in online article</t>
  </si>
  <si>
    <t>#</t>
  </si>
  <si>
    <t>&lt;Given</t>
  </si>
  <si>
    <t>&lt;High-level review of parcel data, though highly variable and comparable to Fannie Mae new construction data</t>
  </si>
  <si>
    <t>$/Person/Day</t>
  </si>
  <si>
    <t>$/Person/Day (2023)</t>
  </si>
  <si>
    <t>FEMA BCA Sustainment and Enhancements, V13.0, Sept 2024</t>
  </si>
  <si>
    <t>Sedans</t>
  </si>
  <si>
    <t>Pickups</t>
  </si>
  <si>
    <t>SUVs</t>
  </si>
  <si>
    <t>Sports</t>
  </si>
  <si>
    <t>Minivans</t>
  </si>
  <si>
    <t>egm09-04_USACE_Depth-DamageRelationshipsFor_Vehicles (1).pdf</t>
  </si>
  <si>
    <t>GSA</t>
  </si>
  <si>
    <t>USDOT BCA Guidance, Table A-3, May 2025</t>
  </si>
  <si>
    <t>https://www.iseecars.com/used-car-prices-by-state-study</t>
  </si>
  <si>
    <t>Number of Vehicles</t>
  </si>
  <si>
    <t>https://data.census.gov/table/ACSDT1Y2023.B25046?q=B25046+&amp;g=040XX00US12</t>
  </si>
  <si>
    <t>Housing Units</t>
  </si>
  <si>
    <t>https://data.census.gov/table/ACSDT1Y2023.B25001?q=B25001&amp;g=040XX00US12</t>
  </si>
  <si>
    <t>Car Type</t>
  </si>
  <si>
    <t>Percent of Vehicles</t>
  </si>
  <si>
    <t xml:space="preserve">Source:  </t>
  </si>
  <si>
    <t>https://www.statista.com/statistics/276506/change-in-us-car-demand-by-vehicle-type/</t>
  </si>
  <si>
    <t>Cateogry</t>
  </si>
  <si>
    <t>Amount</t>
  </si>
  <si>
    <t>Injuries that result in death ($2023)</t>
  </si>
  <si>
    <t>USDOT BCA Guidance, Table A-1,  2026 (2024 dollars)</t>
  </si>
  <si>
    <t>Additional Assumptions</t>
  </si>
  <si>
    <t>https://data.census.gov/table/ACSDT1Y2023.B25010?q=B25010:+Average+Household+Size+of+Occupied+Housing+Units+by+Tenure&amp;g=040XX00US12</t>
  </si>
  <si>
    <t>https://www.statista.com/statistics/1411501/average-number-of-employees-per-primary-firms-us/</t>
  </si>
  <si>
    <t>Point Values</t>
  </si>
  <si>
    <t>General Not Hunting &amp; Fishing</t>
  </si>
  <si>
    <t>General Hunting &amp; Fishing</t>
  </si>
  <si>
    <t>Specialized Hunting &amp; Fishing</t>
  </si>
  <si>
    <t>Specialized Not Hunting &amp; Fishing</t>
  </si>
  <si>
    <t>Index</t>
  </si>
  <si>
    <t>Type</t>
  </si>
  <si>
    <t>Specialized</t>
  </si>
  <si>
    <t>Hunting</t>
  </si>
  <si>
    <t>Concat</t>
  </si>
  <si>
    <t>https://planning.erdc.dren.mil/TOOLBOX/library/EGMs/EGM24-02.pdf</t>
  </si>
  <si>
    <t>Range (used for Dropdowns)</t>
  </si>
  <si>
    <t>Heavy use or frequent crowding or other interference with use</t>
  </si>
  <si>
    <t>0-4</t>
  </si>
  <si>
    <t>Moderate use, other users evident and likely to interfere with use</t>
  </si>
  <si>
    <t>5-10</t>
  </si>
  <si>
    <t>Moderate use, some evidence of other users and occasional interference with use due to crowding</t>
  </si>
  <si>
    <t>11-16</t>
  </si>
  <si>
    <t>Usually little evidence of other users, rarely if ever crowded</t>
  </si>
  <si>
    <t>17-23</t>
  </si>
  <si>
    <t>Very low evidence of other use, never crowded</t>
  </si>
  <si>
    <t>24-30</t>
  </si>
  <si>
    <t>Two general activities</t>
  </si>
  <si>
    <t>Several general activities</t>
  </si>
  <si>
    <t>Several general activities; one high quality value activity</t>
  </si>
  <si>
    <t>Several general activities; more than one high quality value activity</t>
  </si>
  <si>
    <t>Numerous high quality value activities; some general activities</t>
  </si>
  <si>
    <t>Several within 1 hour travel time; a few within 30 min. travel time</t>
  </si>
  <si>
    <t>0-3</t>
  </si>
  <si>
    <t>Several within 1 hour travel time; none within 30 min. travel time</t>
  </si>
  <si>
    <t>4-6</t>
  </si>
  <si>
    <t>One or two within 1 hour travel time; none within 45 min. travel time</t>
  </si>
  <si>
    <t>7-10</t>
  </si>
  <si>
    <t>None within 1 hr. travel time</t>
  </si>
  <si>
    <t>11-14</t>
  </si>
  <si>
    <t>None within 2 hr. travel time</t>
  </si>
  <si>
    <t>15-18</t>
  </si>
  <si>
    <t>Minimum facility for development for public health and safety</t>
  </si>
  <si>
    <t>0-2</t>
  </si>
  <si>
    <t>Basic facility to conduct activity(ies)</t>
  </si>
  <si>
    <t>3-5</t>
  </si>
  <si>
    <t>Adequate facilities to conduct activity without deterioration of the resource or activity experience</t>
  </si>
  <si>
    <t>6-8</t>
  </si>
  <si>
    <t>Optimum facilities to conduct activity</t>
  </si>
  <si>
    <t>9-11</t>
  </si>
  <si>
    <t>Ultimate facilities to achieve intent of project</t>
  </si>
  <si>
    <t>12-14</t>
  </si>
  <si>
    <t>Limited access by any means to or within site</t>
  </si>
  <si>
    <t>Fair access, poor quality roads to site; limited access within site</t>
  </si>
  <si>
    <t>Fair access, fair roads to site; fair access, good roads within site</t>
  </si>
  <si>
    <t>Good access, good roads to site; fair access, good roads within site</t>
  </si>
  <si>
    <t>Good access, high standard road to site; good access within site</t>
  </si>
  <si>
    <t>Low aesthetic factors that significantly lower quality</t>
  </si>
  <si>
    <t>Average aesthetic quality; factors exist that lower quality to minor degree</t>
  </si>
  <si>
    <t>3-6</t>
  </si>
  <si>
    <t>Above average aesthetic quality; and limiting factors can be reasonably rectified</t>
  </si>
  <si>
    <t>High aesthetic quality; no factors exist that lower quality</t>
  </si>
  <si>
    <t>11-15</t>
  </si>
  <si>
    <t>Outstanding aesthetic quality; no factors exist that lower quality</t>
  </si>
  <si>
    <t>16-20</t>
  </si>
  <si>
    <t>$/ Acre</t>
  </si>
  <si>
    <t>Multiplier to Adjust to 2024 $</t>
  </si>
  <si>
    <t>2021$/ Acre</t>
  </si>
  <si>
    <t>Sources</t>
  </si>
  <si>
    <t>FEMA Ecosystem Service Value Updates</t>
  </si>
  <si>
    <t>FEMA Economic Benefit Values for Green Infrastructure, July 2022</t>
  </si>
  <si>
    <t>Percent</t>
  </si>
  <si>
    <t>https://www.epa.gov/sites/default/files/2015-10/documents/2008_01_02_nps_lid_costs07uments_reducingstormwatercosts-2.pdf</t>
  </si>
  <si>
    <t>county</t>
  </si>
  <si>
    <t>Direct Jobs to $M Sales</t>
  </si>
  <si>
    <t>**all multipliers for NAICS Code 23</t>
  </si>
  <si>
    <t>Test Factor</t>
  </si>
  <si>
    <t>Formula for Dropdown</t>
  </si>
  <si>
    <t>Medium</t>
  </si>
  <si>
    <t>Heavy</t>
  </si>
  <si>
    <t>Gross Domestic Product Price Deflators Index Numbers (2017=100)</t>
  </si>
  <si>
    <t>YoY</t>
  </si>
  <si>
    <t>10-yr average</t>
  </si>
  <si>
    <t>**estimates based on 10-year average</t>
  </si>
  <si>
    <t>Note: Annual values. Last Revised on: Dec 23, 2025</t>
  </si>
  <si>
    <t>U.S. Bureau of Economic Analysis, National Income and Product Accounts, Table 1.1.9, “Implicit Price Deflators for Gross Domestic Product” (December 2025)</t>
  </si>
  <si>
    <t>Simple Name</t>
  </si>
  <si>
    <t>Not used in model</t>
  </si>
  <si>
    <t>Prototype 1A-1: Apartments – 1 Story – No Basement</t>
  </si>
  <si>
    <t>Commericial: Commercial Building</t>
  </si>
  <si>
    <t>Prototype 3: Commercial Non/Pre-Engineered</t>
  </si>
  <si>
    <t>Prototype 4A: Urban High Rise</t>
  </si>
  <si>
    <t>Prototype 6A: Single-Story Residence with Basement</t>
  </si>
  <si>
    <t>Prototype 5B: Two-Story Residence, No Basement</t>
  </si>
  <si>
    <t>Prototype 6B: Two-Story Residence with Basement</t>
  </si>
  <si>
    <r>
      <rPr>
        <sz val="11"/>
        <color theme="1"/>
        <rFont val="Aptos Narrow"/>
        <family val="2"/>
        <scheme val="minor"/>
      </rPr>
      <t xml:space="preserve">The </t>
    </r>
    <r>
      <rPr>
        <b/>
        <sz val="11"/>
        <color theme="1"/>
        <rFont val="Aptos Narrow"/>
        <family val="2"/>
        <scheme val="minor"/>
      </rPr>
      <t>General User Inputs &amp; Results</t>
    </r>
    <r>
      <rPr>
        <sz val="11"/>
        <color theme="1"/>
        <rFont val="Aptos Narrow"/>
        <family val="2"/>
        <scheme val="minor"/>
      </rPr>
      <t xml:space="preserve"> tab walks the user through key project information required for the analysis. This includes: 
      • Project cost information such as estimated capital and operations and maintenance costs
      • Types expected project impacts such as reduction in structure flooding, street flooding, etc.
      • Knowledge of the project area, such as number of residential and commercial structures, daily traffic levels, etc.
      • Flood level data that reflects Baseline and Project conditions for up to</t>
    </r>
    <r>
      <rPr>
        <b/>
        <sz val="11"/>
        <color theme="1"/>
        <rFont val="Aptos Narrow"/>
        <family val="2"/>
        <scheme val="minor"/>
      </rPr>
      <t xml:space="preserve"> </t>
    </r>
    <r>
      <rPr>
        <sz val="11"/>
        <color theme="1"/>
        <rFont val="Aptos Narrow"/>
        <family val="2"/>
        <scheme val="minor"/>
      </rPr>
      <t>three recurrence intervals and one current and one future climate condition scenario</t>
    </r>
    <r>
      <rPr>
        <b/>
        <sz val="11"/>
        <color theme="1"/>
        <rFont val="Aptos Narrow"/>
        <family val="2"/>
        <scheme val="minor"/>
      </rPr>
      <t xml:space="preserve">
</t>
    </r>
    <r>
      <rPr>
        <sz val="11"/>
        <color theme="1"/>
        <rFont val="Aptos Narrow"/>
        <family val="2"/>
        <scheme val="minor"/>
      </rPr>
      <t>The tool includes suggested default values for any for several key project inputs and assumptions in the case that project specific data are unavailable.</t>
    </r>
    <r>
      <rPr>
        <b/>
        <sz val="11"/>
        <color theme="1"/>
        <rFont val="Aptos Narrow"/>
        <family val="2"/>
        <scheme val="minor"/>
      </rPr>
      <t xml:space="preserve"> </t>
    </r>
    <r>
      <rPr>
        <sz val="11"/>
        <color theme="1"/>
        <rFont val="Aptos Narrow"/>
        <family val="2"/>
        <scheme val="minor"/>
      </rPr>
      <t>A yellow cell border indicates the presence of a 'tool tip'. Clicking on this cell will reveal a message box with instructions and/or tips for this field.</t>
    </r>
  </si>
  <si>
    <t>The Resilient Infrastructure Benefit Cost Analysis tool is a project of the South Florida Regional Planning Council, in collaboration with seven other regional planning councils around Florida. It is designed to be a sketch planning tool to facilitate the comparison of green, gray, and hybrid resilient infrastructure projects in South Florida. The tool calculates upfront capital expenditures and lifecycle project costs and quantifies or monetizes several benefit categories to calculate the benefit-cost ratio of different resilient infrastructure interventions. Benefit-cost analysis is just one type of analysis to support project prioritization and decision-making. This tool also includes a resilience scoring tool and economic impact analysis to understand the broader impact of resilient infrastructure projects on the regional economy and community. Funded by Florida DEP, this tool is supported by Brizaga and AECOM. A User Guide and Best Practices Resource Guide are available [here].</t>
  </si>
  <si>
    <t>Enter your inputs in the cells highlighted in blue. Red Cells are required for the model to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</si>
</sst>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0.0%"/>
    <numFmt numFmtId="167" formatCode="#,##0\ &quot;sf&quot;"/>
    <numFmt numFmtId="168" formatCode="0.0"/>
    <numFmt numFmtId="169" formatCode="&quot;$&quot;#,##0\ &quot;/sf&quot;"/>
    <numFmt numFmtId="170" formatCode="&quot;$&quot;#,##0.00\ &quot;/sf&quot;"/>
    <numFmt numFmtId="171" formatCode="&quot;$&quot;#,##0.0"/>
    <numFmt numFmtId="172" formatCode="0.000"/>
    <numFmt numFmtId="173" formatCode="#,##0\ &quot;Years&quot;"/>
    <numFmt numFmtId="174" formatCode="#,##0.0"/>
    <numFmt numFmtId="175" formatCode="#,##0.0\ &quot;ft&quot;"/>
    <numFmt numFmtId="176" formatCode="_(* #,##0_);_(* \(#,##0\);_(* &quot;-&quot;??_);_(@_)"/>
  </numFmts>
  <fonts count="47"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i/>
      <sz val="11"/>
      <color theme="1"/>
      <name val="Aptos Narrow"/>
      <family val="2"/>
      <scheme val="minor"/>
    </font>
    <font>
      <b/>
      <i/>
      <sz val="11"/>
      <color theme="1"/>
      <name val="Aptos Narrow"/>
      <family val="2"/>
      <scheme val="minor"/>
    </font>
    <font>
      <sz val="11"/>
      <name val="Aptos Narrow"/>
      <family val="2"/>
      <scheme val="minor"/>
    </font>
    <font>
      <b/>
      <sz val="11"/>
      <name val="Aptos Narrow"/>
      <family val="2"/>
      <scheme val="minor"/>
    </font>
    <font>
      <sz val="11"/>
      <color theme="0"/>
      <name val="Aptos Narrow"/>
      <family val="2"/>
      <scheme val="minor"/>
    </font>
    <font>
      <u/>
      <sz val="11"/>
      <color theme="10"/>
      <name val="Aptos Narrow"/>
      <family val="2"/>
      <scheme val="minor"/>
    </font>
    <font>
      <sz val="10"/>
      <color theme="0"/>
      <name val="Aptos Narrow"/>
      <family val="2"/>
      <scheme val="minor"/>
    </font>
    <font>
      <sz val="11"/>
      <color rgb="FF000000"/>
      <name val="Aptos Narrow"/>
      <family val="2"/>
      <scheme val="minor"/>
    </font>
    <font>
      <b/>
      <sz val="11"/>
      <name val="Calibri"/>
      <family val="2"/>
    </font>
    <font>
      <b/>
      <sz val="11"/>
      <color rgb="FFFA7D00"/>
      <name val="Aptos Narrow"/>
      <family val="2"/>
      <scheme val="minor"/>
    </font>
    <font>
      <b/>
      <sz val="12"/>
      <name val="Aptos Narrow"/>
      <family val="2"/>
      <scheme val="minor"/>
    </font>
    <font>
      <sz val="10"/>
      <name val="Aptos Narrow"/>
      <family val="2"/>
      <scheme val="minor"/>
    </font>
    <font>
      <b/>
      <sz val="10.5"/>
      <name val="Aptos Narrow"/>
      <family val="2"/>
      <scheme val="minor"/>
    </font>
    <font>
      <b/>
      <sz val="11"/>
      <color rgb="FFFF0000"/>
      <name val="Aptos Narrow"/>
      <family val="2"/>
      <scheme val="minor"/>
    </font>
    <font>
      <sz val="11"/>
      <color theme="2" tint="-9.9978637043366805E-2"/>
      <name val="Aptos Narrow"/>
      <family val="2"/>
      <scheme val="minor"/>
    </font>
    <font>
      <b/>
      <sz val="11"/>
      <color theme="8"/>
      <name val="Aptos Narrow"/>
      <family val="2"/>
      <scheme val="minor"/>
    </font>
    <font>
      <b/>
      <sz val="11"/>
      <color rgb="FFFFC000"/>
      <name val="Aptos Narrow"/>
      <family val="2"/>
      <scheme val="minor"/>
    </font>
    <font>
      <b/>
      <sz val="11"/>
      <color rgb="FFFFFFFF"/>
      <name val="Aptos Narrow"/>
      <family val="2"/>
      <scheme val="minor"/>
    </font>
    <font>
      <b/>
      <sz val="8"/>
      <color theme="1"/>
      <name val="Aptos Narrow"/>
      <family val="2"/>
      <scheme val="minor"/>
    </font>
    <font>
      <sz val="12"/>
      <color theme="1"/>
      <name val="Aptos Narrow"/>
      <family val="2"/>
      <scheme val="minor"/>
    </font>
    <font>
      <b/>
      <sz val="13"/>
      <color theme="1"/>
      <name val="Aptos Narrow"/>
      <family val="2"/>
      <scheme val="minor"/>
    </font>
    <font>
      <sz val="11"/>
      <color theme="0"/>
      <name val="Arial"/>
      <family val="2"/>
    </font>
    <font>
      <b/>
      <sz val="14"/>
      <color theme="1"/>
      <name val="Aptos Narrow"/>
      <family val="2"/>
      <scheme val="minor"/>
    </font>
    <font>
      <i/>
      <sz val="11"/>
      <name val="Aptos Narrow"/>
      <family val="2"/>
      <scheme val="minor"/>
    </font>
    <font>
      <i/>
      <sz val="11"/>
      <color theme="5"/>
      <name val="Aptos Narrow"/>
      <family val="2"/>
      <scheme val="minor"/>
    </font>
    <font>
      <b/>
      <sz val="10.5"/>
      <color theme="0"/>
      <name val="Aptos Narrow"/>
      <family val="2"/>
      <scheme val="minor"/>
    </font>
    <font>
      <sz val="11"/>
      <color theme="8"/>
      <name val="Aptos Narrow"/>
      <family val="2"/>
      <scheme val="minor"/>
    </font>
    <font>
      <i/>
      <sz val="11"/>
      <color theme="8"/>
      <name val="Aptos Narrow"/>
      <family val="2"/>
      <scheme val="minor"/>
    </font>
    <font>
      <b/>
      <u/>
      <sz val="11"/>
      <color theme="1"/>
      <name val="Aptos Narrow"/>
      <family val="2"/>
      <scheme val="minor"/>
    </font>
    <font>
      <b/>
      <u/>
      <sz val="11"/>
      <name val="Aptos Narrow"/>
      <family val="2"/>
      <scheme val="minor"/>
    </font>
    <font>
      <sz val="11"/>
      <color theme="1"/>
      <name val="Aptos Narrow"/>
      <family val="2"/>
    </font>
    <font>
      <i/>
      <u/>
      <sz val="11"/>
      <color theme="10"/>
      <name val="Aptos Narrow"/>
      <family val="2"/>
      <scheme val="minor"/>
    </font>
    <font>
      <sz val="11"/>
      <color indexed="8"/>
      <name val="Aptos Narrow"/>
      <family val="2"/>
      <scheme val="minor"/>
    </font>
    <font>
      <sz val="11"/>
      <color theme="1"/>
      <name val="Aptos"/>
      <family val="2"/>
    </font>
    <font>
      <b/>
      <sz val="20"/>
      <color theme="1"/>
      <name val="Aptos Narrow"/>
      <family val="2"/>
      <scheme val="minor"/>
    </font>
    <font>
      <sz val="11"/>
      <name val="Calibri"/>
      <family val="2"/>
    </font>
    <font>
      <b/>
      <sz val="11"/>
      <color rgb="FF000000"/>
      <name val="Aptos Narrow"/>
      <family val="2"/>
      <scheme val="minor"/>
    </font>
    <font>
      <b/>
      <sz val="11"/>
      <name val="Aptos Narrow"/>
      <family val="2"/>
    </font>
    <font>
      <sz val="11"/>
      <color theme="5"/>
      <name val="Aptos Narrow"/>
      <family val="2"/>
      <scheme val="minor"/>
    </font>
    <font>
      <sz val="8"/>
      <name val="Aptos Narrow"/>
      <family val="2"/>
      <scheme val="minor"/>
    </font>
    <font>
      <sz val="11"/>
      <color theme="8" tint="-0.249977111117893"/>
      <name val="Aptos Narrow"/>
      <family val="2"/>
      <scheme val="minor"/>
    </font>
    <font>
      <sz val="11"/>
      <color theme="0" tint="-0.34998626667073579"/>
      <name val="Aptos Narrow"/>
      <family val="2"/>
      <scheme val="minor"/>
    </font>
  </fonts>
  <fills count="16">
    <fill>
      <patternFill patternType="none"/>
    </fill>
    <fill>
      <patternFill patternType="gray125"/>
    </fill>
    <fill>
      <patternFill patternType="solid">
        <fgColor theme="1"/>
        <bgColor indexed="64"/>
      </patternFill>
    </fill>
    <fill>
      <patternFill patternType="solid">
        <fgColor theme="3" tint="0.89999084444715716"/>
        <bgColor indexed="64"/>
      </patternFill>
    </fill>
    <fill>
      <patternFill patternType="solid">
        <fgColor theme="0"/>
        <bgColor indexed="64"/>
      </patternFill>
    </fill>
    <fill>
      <patternFill patternType="solid">
        <fgColor rgb="FF000000"/>
        <bgColor rgb="FF000000"/>
      </patternFill>
    </fill>
    <fill>
      <patternFill patternType="solid">
        <fgColor rgb="FFD9D9D9"/>
        <bgColor rgb="FFD9D9D9"/>
      </patternFill>
    </fill>
    <fill>
      <patternFill patternType="solid">
        <fgColor rgb="FFF7F7F7"/>
        <bgColor indexed="64"/>
      </patternFill>
    </fill>
    <fill>
      <patternFill patternType="solid">
        <fgColor rgb="FFF2F2F2"/>
      </patternFill>
    </fill>
    <fill>
      <patternFill patternType="solid">
        <fgColor theme="3" tint="0.89999084444715716"/>
        <bgColor rgb="FFD9D9D9"/>
      </patternFill>
    </fill>
    <fill>
      <patternFill patternType="solid">
        <fgColor theme="4"/>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1" tint="0.34998626667073579"/>
        <bgColor indexed="64"/>
      </patternFill>
    </fill>
    <fill>
      <patternFill patternType="solid">
        <fgColor rgb="FF009A9B"/>
        <bgColor indexed="64"/>
      </patternFill>
    </fill>
    <fill>
      <patternFill patternType="solid">
        <fgColor rgb="FFFFFF00"/>
        <bgColor indexed="64"/>
      </patternFill>
    </fill>
  </fills>
  <borders count="66">
    <border>
      <left/>
      <right/>
      <top/>
      <bottom/>
      <diagonal/>
    </border>
    <border>
      <left style="medium">
        <color indexed="64"/>
      </left>
      <right/>
      <top/>
      <bottom/>
      <diagonal/>
    </border>
    <border>
      <left/>
      <right/>
      <top style="thin">
        <color indexed="64"/>
      </top>
      <bottom/>
      <diagonal/>
    </border>
    <border>
      <left style="medium">
        <color indexed="64"/>
      </left>
      <right/>
      <top style="thin">
        <color indexed="64"/>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0"/>
      </left>
      <right style="thin">
        <color theme="0"/>
      </right>
      <top style="thin">
        <color theme="0"/>
      </top>
      <bottom style="thin">
        <color theme="0"/>
      </bottom>
      <diagonal/>
    </border>
    <border>
      <left style="thin">
        <color theme="2" tint="-0.249977111117893"/>
      </left>
      <right style="thin">
        <color theme="2" tint="-0.249977111117893"/>
      </right>
      <top/>
      <bottom style="thin">
        <color theme="2" tint="-0.249977111117893"/>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theme="0"/>
      </left>
      <right style="thin">
        <color theme="0"/>
      </right>
      <top style="thin">
        <color theme="0"/>
      </top>
      <bottom style="thin">
        <color theme="1"/>
      </bottom>
      <diagonal/>
    </border>
    <border>
      <left/>
      <right/>
      <top/>
      <bottom style="thin">
        <color theme="1"/>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theme="0"/>
      </left>
      <right/>
      <top/>
      <bottom style="thin">
        <color indexed="64"/>
      </bottom>
      <diagonal/>
    </border>
    <border>
      <left/>
      <right/>
      <top/>
      <bottom style="thin">
        <color indexed="64"/>
      </bottom>
      <diagonal/>
    </border>
    <border>
      <left/>
      <right/>
      <top style="thin">
        <color theme="0" tint="-0.14999847407452621"/>
      </top>
      <bottom/>
      <diagonal/>
    </border>
    <border>
      <left style="thin">
        <color theme="0"/>
      </left>
      <right style="thin">
        <color theme="0"/>
      </right>
      <top style="thin">
        <color theme="0" tint="-0.14999847407452621"/>
      </top>
      <bottom/>
      <diagonal/>
    </border>
    <border>
      <left/>
      <right/>
      <top style="thin">
        <color theme="1"/>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right>
      <top/>
      <bottom style="thin">
        <color theme="0"/>
      </bottom>
      <diagonal/>
    </border>
    <border>
      <left style="thin">
        <color theme="0" tint="-0.14999847407452621"/>
      </left>
      <right/>
      <top style="thin">
        <color theme="0" tint="-0.14999847407452621"/>
      </top>
      <bottom style="thin">
        <color theme="0" tint="-0.14999847407452621"/>
      </bottom>
      <diagonal/>
    </border>
    <border>
      <left style="thin">
        <color theme="0"/>
      </left>
      <right/>
      <top/>
      <bottom/>
      <diagonal/>
    </border>
    <border>
      <left style="thin">
        <color theme="0"/>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theme="0"/>
      </top>
      <bottom/>
      <diagonal/>
    </border>
    <border>
      <left style="thin">
        <color theme="0" tint="-0.14999847407452621"/>
      </left>
      <right/>
      <top/>
      <bottom style="thin">
        <color theme="0" tint="-0.14999847407452621"/>
      </bottom>
      <diagonal/>
    </border>
    <border>
      <left/>
      <right style="thin">
        <color indexed="64"/>
      </right>
      <top/>
      <bottom style="thin">
        <color indexed="64"/>
      </bottom>
      <diagonal/>
    </border>
    <border>
      <left style="thin">
        <color theme="0"/>
      </left>
      <right style="thin">
        <color auto="1"/>
      </right>
      <top/>
      <bottom style="thin">
        <color theme="0"/>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auto="1"/>
      </left>
      <right style="thin">
        <color auto="1"/>
      </right>
      <top style="thin">
        <color theme="0"/>
      </top>
      <bottom style="thin">
        <color theme="0"/>
      </bottom>
      <diagonal/>
    </border>
    <border>
      <left style="thin">
        <color auto="1"/>
      </left>
      <right style="thin">
        <color theme="0"/>
      </right>
      <top style="thin">
        <color theme="0"/>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style="thin">
        <color auto="1"/>
      </left>
      <right style="thin">
        <color auto="1"/>
      </right>
      <top style="thin">
        <color theme="0"/>
      </top>
      <bottom/>
      <diagonal/>
    </border>
    <border>
      <left/>
      <right/>
      <top style="thin">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right style="thin">
        <color theme="0"/>
      </right>
      <top/>
      <bottom style="thin">
        <color indexed="64"/>
      </bottom>
      <diagonal/>
    </border>
    <border>
      <left style="thin">
        <color theme="0"/>
      </left>
      <right style="thin">
        <color theme="0"/>
      </right>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rgb="FFFFFF00"/>
      </left>
      <right style="medium">
        <color rgb="FFFFFF00"/>
      </right>
      <top style="medium">
        <color rgb="FFFFFF00"/>
      </top>
      <bottom style="medium">
        <color rgb="FFFFFF00"/>
      </bottom>
      <diagonal/>
    </border>
    <border>
      <left style="thin">
        <color auto="1"/>
      </left>
      <right/>
      <top style="thin">
        <color theme="0"/>
      </top>
      <bottom style="thin">
        <color theme="0"/>
      </bottom>
      <diagonal/>
    </border>
    <border>
      <left style="medium">
        <color rgb="FFFFFF00"/>
      </left>
      <right style="thin">
        <color auto="1"/>
      </right>
      <top style="medium">
        <color rgb="FFFFFF00"/>
      </top>
      <bottom style="medium">
        <color rgb="FFFFFF00"/>
      </bottom>
      <diagonal/>
    </border>
    <border>
      <left style="thin">
        <color auto="1"/>
      </left>
      <right style="thin">
        <color auto="1"/>
      </right>
      <top style="medium">
        <color rgb="FFFFFF00"/>
      </top>
      <bottom style="medium">
        <color rgb="FFFFFF00"/>
      </bottom>
      <diagonal/>
    </border>
    <border>
      <left style="thin">
        <color auto="1"/>
      </left>
      <right style="medium">
        <color rgb="FFFFFF00"/>
      </right>
      <top style="medium">
        <color rgb="FFFFFF00"/>
      </top>
      <bottom style="medium">
        <color rgb="FFFFFF00"/>
      </bottom>
      <diagonal/>
    </border>
    <border>
      <left style="medium">
        <color rgb="FFFFFF00"/>
      </left>
      <right style="medium">
        <color rgb="FFFFFF00"/>
      </right>
      <top/>
      <bottom style="medium">
        <color rgb="FFFFFF00"/>
      </bottom>
      <diagonal/>
    </border>
    <border>
      <left style="medium">
        <color rgb="FFFFFF00"/>
      </left>
      <right style="medium">
        <color rgb="FFFFFF00"/>
      </right>
      <top/>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xf numFmtId="3" fontId="1" fillId="7" borderId="11">
      <alignment vertical="top"/>
    </xf>
    <xf numFmtId="0" fontId="14" fillId="8" borderId="12" applyNumberFormat="0" applyAlignment="0" applyProtection="0"/>
    <xf numFmtId="0" fontId="1" fillId="0" borderId="0"/>
    <xf numFmtId="0" fontId="37" fillId="0" borderId="0"/>
    <xf numFmtId="0" fontId="37" fillId="0" borderId="0"/>
  </cellStyleXfs>
  <cellXfs count="515">
    <xf numFmtId="0" fontId="0" fillId="0" borderId="0" xfId="0"/>
    <xf numFmtId="0" fontId="4" fillId="0" borderId="0" xfId="0" applyFont="1"/>
    <xf numFmtId="0" fontId="2" fillId="2" borderId="0" xfId="0" applyFont="1" applyFill="1"/>
    <xf numFmtId="0" fontId="5" fillId="0" borderId="0" xfId="0" applyFont="1"/>
    <xf numFmtId="0" fontId="0" fillId="0" borderId="1" xfId="0" applyBorder="1"/>
    <xf numFmtId="0" fontId="3" fillId="0" borderId="0" xfId="0" applyFont="1"/>
    <xf numFmtId="0" fontId="0" fillId="0" borderId="0" xfId="0" applyAlignment="1">
      <alignment horizontal="center"/>
    </xf>
    <xf numFmtId="0" fontId="4" fillId="0" borderId="2" xfId="0" applyFont="1" applyBorder="1"/>
    <xf numFmtId="6" fontId="0" fillId="0" borderId="0" xfId="0" applyNumberFormat="1" applyAlignment="1">
      <alignment horizontal="center"/>
    </xf>
    <xf numFmtId="6" fontId="4" fillId="0" borderId="2" xfId="0" applyNumberFormat="1" applyFont="1" applyBorder="1" applyAlignment="1">
      <alignment horizontal="center"/>
    </xf>
    <xf numFmtId="3" fontId="0" fillId="0" borderId="0" xfId="0" applyNumberFormat="1"/>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xf>
    <xf numFmtId="0" fontId="2" fillId="2" borderId="5" xfId="0" applyFont="1" applyFill="1" applyBorder="1" applyAlignment="1">
      <alignment horizontal="left" vertical="center"/>
    </xf>
    <xf numFmtId="0" fontId="2" fillId="2" borderId="5" xfId="0" applyFont="1" applyFill="1" applyBorder="1" applyAlignment="1">
      <alignment horizontal="center" vertical="center"/>
    </xf>
    <xf numFmtId="0" fontId="2" fillId="2" borderId="5" xfId="0" applyFont="1" applyFill="1" applyBorder="1" applyAlignment="1">
      <alignment horizontal="center" vertical="center" wrapText="1"/>
    </xf>
    <xf numFmtId="0" fontId="0" fillId="4" borderId="4" xfId="0" applyFill="1" applyBorder="1" applyAlignment="1">
      <alignment horizontal="center"/>
    </xf>
    <xf numFmtId="9" fontId="0" fillId="4" borderId="6" xfId="3" applyFont="1" applyFill="1" applyBorder="1" applyAlignment="1">
      <alignment horizontal="center" vertical="center"/>
    </xf>
    <xf numFmtId="0" fontId="2" fillId="2" borderId="0" xfId="0" applyFont="1" applyFill="1" applyAlignment="1">
      <alignment horizontal="center"/>
    </xf>
    <xf numFmtId="3" fontId="0" fillId="0" borderId="0" xfId="0" applyNumberFormat="1" applyAlignment="1">
      <alignment horizontal="center"/>
    </xf>
    <xf numFmtId="0" fontId="2" fillId="2" borderId="5" xfId="0" applyFont="1" applyFill="1" applyBorder="1" applyAlignment="1">
      <alignment horizontal="center"/>
    </xf>
    <xf numFmtId="0" fontId="2" fillId="2" borderId="5" xfId="0" applyFont="1" applyFill="1" applyBorder="1" applyAlignment="1">
      <alignment horizontal="center" wrapText="1"/>
    </xf>
    <xf numFmtId="165" fontId="0" fillId="0" borderId="0" xfId="0" applyNumberFormat="1" applyAlignment="1">
      <alignment horizontal="center"/>
    </xf>
    <xf numFmtId="3" fontId="0" fillId="4" borderId="6" xfId="3" applyNumberFormat="1" applyFont="1" applyFill="1" applyBorder="1" applyAlignment="1">
      <alignment horizontal="center" vertical="center"/>
    </xf>
    <xf numFmtId="165" fontId="0" fillId="4" borderId="6" xfId="3" applyNumberFormat="1" applyFont="1" applyFill="1" applyBorder="1" applyAlignment="1">
      <alignment horizontal="center" vertical="center"/>
    </xf>
    <xf numFmtId="0" fontId="7" fillId="0" borderId="0" xfId="0" applyFont="1" applyAlignment="1">
      <alignment horizontal="left" vertical="center"/>
    </xf>
    <xf numFmtId="0" fontId="0" fillId="4" borderId="6" xfId="0" applyFill="1" applyBorder="1" applyAlignment="1">
      <alignment horizontal="left"/>
    </xf>
    <xf numFmtId="9" fontId="0" fillId="0" borderId="0" xfId="3" applyFont="1" applyFill="1" applyBorder="1" applyAlignment="1">
      <alignment horizontal="center"/>
    </xf>
    <xf numFmtId="4" fontId="0" fillId="0" borderId="0" xfId="0" applyNumberFormat="1" applyAlignment="1">
      <alignment horizontal="center"/>
    </xf>
    <xf numFmtId="2" fontId="0" fillId="0" borderId="0" xfId="0" applyNumberFormat="1" applyAlignment="1">
      <alignment horizontal="center"/>
    </xf>
    <xf numFmtId="0" fontId="7" fillId="0" borderId="0" xfId="0" applyFont="1"/>
    <xf numFmtId="0" fontId="7" fillId="0" borderId="0" xfId="0" applyFont="1" applyAlignment="1">
      <alignment horizontal="center"/>
    </xf>
    <xf numFmtId="0" fontId="2" fillId="2" borderId="5" xfId="0" applyFont="1" applyFill="1" applyBorder="1" applyAlignment="1">
      <alignment vertical="center"/>
    </xf>
    <xf numFmtId="0" fontId="2" fillId="2" borderId="5" xfId="0" applyFont="1" applyFill="1" applyBorder="1"/>
    <xf numFmtId="0" fontId="4" fillId="0" borderId="0" xfId="0" applyFont="1" applyAlignment="1">
      <alignment horizontal="left"/>
    </xf>
    <xf numFmtId="0" fontId="10" fillId="0" borderId="0" xfId="4" applyAlignment="1">
      <alignment horizontal="left"/>
    </xf>
    <xf numFmtId="0" fontId="10" fillId="0" borderId="0" xfId="4"/>
    <xf numFmtId="169" fontId="7" fillId="0" borderId="0" xfId="2" applyNumberFormat="1" applyFont="1" applyAlignment="1">
      <alignment horizontal="center"/>
    </xf>
    <xf numFmtId="0" fontId="5" fillId="0" borderId="0" xfId="0" applyFont="1" applyAlignment="1">
      <alignment horizontal="left"/>
    </xf>
    <xf numFmtId="0" fontId="0" fillId="0" borderId="0" xfId="0" applyAlignment="1">
      <alignment horizontal="center" vertical="center" wrapText="1"/>
    </xf>
    <xf numFmtId="0" fontId="4" fillId="0" borderId="0" xfId="0" applyFont="1" applyAlignment="1">
      <alignment horizontal="center"/>
    </xf>
    <xf numFmtId="1" fontId="0" fillId="4" borderId="6" xfId="3" applyNumberFormat="1" applyFont="1" applyFill="1" applyBorder="1" applyAlignment="1">
      <alignment horizontal="center" vertical="center"/>
    </xf>
    <xf numFmtId="170" fontId="7" fillId="0" borderId="0" xfId="2" applyNumberFormat="1" applyFont="1" applyAlignment="1">
      <alignment horizontal="center"/>
    </xf>
    <xf numFmtId="164" fontId="0" fillId="4" borderId="6" xfId="3" applyNumberFormat="1" applyFont="1" applyFill="1" applyBorder="1" applyAlignment="1">
      <alignment horizontal="center" vertical="center"/>
    </xf>
    <xf numFmtId="0" fontId="0" fillId="0" borderId="0" xfId="0" applyAlignment="1">
      <alignment wrapText="1"/>
    </xf>
    <xf numFmtId="8" fontId="0" fillId="0" borderId="0" xfId="0" applyNumberFormat="1"/>
    <xf numFmtId="6" fontId="0" fillId="0" borderId="0" xfId="0" applyNumberFormat="1"/>
    <xf numFmtId="0" fontId="2" fillId="2" borderId="5" xfId="0" applyFont="1" applyFill="1" applyBorder="1" applyAlignment="1">
      <alignment horizontal="left" vertical="center" wrapText="1"/>
    </xf>
    <xf numFmtId="0" fontId="2" fillId="2" borderId="5" xfId="0" applyFont="1" applyFill="1" applyBorder="1" applyAlignment="1">
      <alignment horizontal="left"/>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wrapText="1"/>
    </xf>
    <xf numFmtId="0" fontId="0" fillId="0" borderId="0" xfId="3" applyNumberFormat="1" applyFont="1" applyFill="1" applyBorder="1" applyAlignment="1">
      <alignment horizontal="center" vertical="top" wrapText="1"/>
    </xf>
    <xf numFmtId="9" fontId="0" fillId="0" borderId="0" xfId="0" applyNumberFormat="1" applyAlignment="1">
      <alignment horizontal="center"/>
    </xf>
    <xf numFmtId="0" fontId="0" fillId="0" borderId="2" xfId="0" applyBorder="1"/>
    <xf numFmtId="2" fontId="0" fillId="0" borderId="0" xfId="0" applyNumberFormat="1"/>
    <xf numFmtId="165" fontId="0" fillId="0" borderId="0" xfId="2" applyNumberFormat="1" applyFont="1" applyAlignment="1">
      <alignment horizontal="center" vertical="top" wrapText="1"/>
    </xf>
    <xf numFmtId="0" fontId="0" fillId="0" borderId="0" xfId="3" applyNumberFormat="1" applyFont="1" applyAlignment="1">
      <alignment horizontal="center" vertical="top" wrapText="1"/>
    </xf>
    <xf numFmtId="0" fontId="7" fillId="4" borderId="0" xfId="0" applyFont="1" applyFill="1"/>
    <xf numFmtId="0" fontId="0" fillId="0" borderId="5" xfId="0" applyBorder="1"/>
    <xf numFmtId="0" fontId="9" fillId="2" borderId="5" xfId="0" applyFont="1" applyFill="1" applyBorder="1" applyAlignment="1">
      <alignment horizontal="center" vertical="center" wrapText="1"/>
    </xf>
    <xf numFmtId="0" fontId="8" fillId="0" borderId="13" xfId="0" applyFont="1" applyBorder="1" applyAlignment="1">
      <alignment horizontal="left" wrapText="1"/>
    </xf>
    <xf numFmtId="0" fontId="8" fillId="0" borderId="13" xfId="0" applyFont="1" applyBorder="1" applyAlignment="1">
      <alignment horizontal="center"/>
    </xf>
    <xf numFmtId="0" fontId="0" fillId="0" borderId="14" xfId="0" applyBorder="1"/>
    <xf numFmtId="0" fontId="15" fillId="0" borderId="0" xfId="0" applyFont="1"/>
    <xf numFmtId="0" fontId="0" fillId="0" borderId="0" xfId="0" applyAlignment="1">
      <alignment vertical="center" wrapText="1"/>
    </xf>
    <xf numFmtId="0" fontId="4" fillId="0" borderId="14" xfId="0" applyFont="1" applyBorder="1" applyAlignment="1">
      <alignment horizontal="center" vertical="center" wrapText="1"/>
    </xf>
    <xf numFmtId="0" fontId="4" fillId="0" borderId="14" xfId="0" applyFont="1" applyBorder="1" applyAlignment="1">
      <alignment horizontal="left" vertical="center" wrapText="1"/>
    </xf>
    <xf numFmtId="0" fontId="2" fillId="2" borderId="7" xfId="0" applyFont="1" applyFill="1" applyBorder="1" applyAlignment="1">
      <alignment horizontal="center" vertical="center" wrapText="1"/>
    </xf>
    <xf numFmtId="0" fontId="7" fillId="0" borderId="5" xfId="0" applyFont="1" applyBorder="1" applyAlignment="1">
      <alignment horizontal="center" vertical="center" wrapText="1"/>
    </xf>
    <xf numFmtId="0" fontId="8" fillId="0" borderId="5" xfId="0" applyFont="1" applyBorder="1" applyAlignment="1">
      <alignment horizontal="center" vertical="center" wrapText="1"/>
    </xf>
    <xf numFmtId="0" fontId="0" fillId="0" borderId="21" xfId="0" applyBorder="1"/>
    <xf numFmtId="0" fontId="0" fillId="0" borderId="22" xfId="0" applyBorder="1" applyAlignment="1">
      <alignment vertical="center"/>
    </xf>
    <xf numFmtId="0" fontId="9" fillId="2" borderId="7" xfId="0" applyFont="1" applyFill="1" applyBorder="1" applyAlignment="1">
      <alignment horizontal="center" vertical="center" wrapText="1"/>
    </xf>
    <xf numFmtId="0" fontId="4" fillId="0" borderId="14" xfId="0" applyFont="1" applyBorder="1"/>
    <xf numFmtId="0" fontId="0" fillId="0" borderId="14" xfId="0" applyBorder="1" applyAlignment="1">
      <alignment horizontal="center"/>
    </xf>
    <xf numFmtId="0" fontId="4" fillId="0" borderId="14" xfId="0" applyFont="1" applyBorder="1" applyAlignment="1">
      <alignment horizontal="center"/>
    </xf>
    <xf numFmtId="0" fontId="5" fillId="0" borderId="0" xfId="0" applyFont="1" applyAlignment="1">
      <alignment horizontal="center"/>
    </xf>
    <xf numFmtId="164" fontId="0" fillId="0" borderId="0" xfId="0" applyNumberFormat="1" applyAlignment="1">
      <alignment horizontal="center"/>
    </xf>
    <xf numFmtId="0" fontId="0" fillId="0" borderId="0" xfId="0" applyAlignment="1" applyProtection="1">
      <alignment vertical="top" wrapText="1"/>
      <protection hidden="1"/>
    </xf>
    <xf numFmtId="0" fontId="0" fillId="0" borderId="0" xfId="0" applyAlignment="1" applyProtection="1">
      <alignment vertical="top"/>
      <protection hidden="1"/>
    </xf>
    <xf numFmtId="0" fontId="19" fillId="0" borderId="0" xfId="0" applyFont="1" applyAlignment="1" applyProtection="1">
      <alignment vertical="top"/>
      <protection hidden="1"/>
    </xf>
    <xf numFmtId="0" fontId="2" fillId="2" borderId="25" xfId="0" applyFont="1" applyFill="1" applyBorder="1" applyAlignment="1" applyProtection="1">
      <alignment horizontal="left" vertical="top"/>
      <protection hidden="1"/>
    </xf>
    <xf numFmtId="0" fontId="2" fillId="2" borderId="0" xfId="0" applyFont="1" applyFill="1" applyAlignment="1">
      <alignment horizontal="left"/>
    </xf>
    <xf numFmtId="0" fontId="2" fillId="2" borderId="25" xfId="0" applyFont="1" applyFill="1" applyBorder="1" applyAlignment="1" applyProtection="1">
      <alignment horizontal="center" vertical="top"/>
      <protection hidden="1"/>
    </xf>
    <xf numFmtId="165" fontId="7" fillId="0" borderId="0" xfId="0" quotePrefix="1" applyNumberFormat="1" applyFont="1" applyAlignment="1">
      <alignment horizontal="center"/>
    </xf>
    <xf numFmtId="0" fontId="2" fillId="2" borderId="26" xfId="0" applyFont="1" applyFill="1" applyBorder="1" applyAlignment="1" applyProtection="1">
      <alignment vertical="top"/>
      <protection hidden="1"/>
    </xf>
    <xf numFmtId="0" fontId="7" fillId="0" borderId="0" xfId="0" applyFont="1" applyAlignment="1" applyProtection="1">
      <alignment vertical="top"/>
      <protection hidden="1"/>
    </xf>
    <xf numFmtId="0" fontId="4" fillId="0" borderId="21" xfId="0" applyFont="1" applyBorder="1" applyAlignment="1">
      <alignment horizontal="center"/>
    </xf>
    <xf numFmtId="37" fontId="0" fillId="3" borderId="5" xfId="1" applyNumberFormat="1" applyFont="1" applyFill="1" applyBorder="1" applyAlignment="1" applyProtection="1">
      <alignment horizontal="center" vertical="center"/>
      <protection locked="0" hidden="1"/>
    </xf>
    <xf numFmtId="0" fontId="5" fillId="0" borderId="2" xfId="0" applyFont="1" applyBorder="1" applyAlignment="1">
      <alignment horizontal="center"/>
    </xf>
    <xf numFmtId="164" fontId="7" fillId="0" borderId="0" xfId="6" applyNumberFormat="1" applyFont="1" applyFill="1" applyBorder="1" applyAlignment="1" applyProtection="1">
      <alignment horizontal="center" vertical="top"/>
      <protection hidden="1"/>
    </xf>
    <xf numFmtId="0" fontId="4" fillId="0" borderId="24" xfId="0" applyFont="1" applyBorder="1" applyAlignment="1" applyProtection="1">
      <alignment vertical="top"/>
      <protection hidden="1"/>
    </xf>
    <xf numFmtId="165" fontId="8" fillId="0" borderId="24" xfId="6" applyNumberFormat="1" applyFont="1" applyFill="1" applyBorder="1" applyAlignment="1" applyProtection="1">
      <alignment horizontal="center" vertical="top"/>
      <protection hidden="1"/>
    </xf>
    <xf numFmtId="0" fontId="4" fillId="0" borderId="2" xfId="0" applyFont="1" applyBorder="1" applyAlignment="1">
      <alignment horizontal="left"/>
    </xf>
    <xf numFmtId="6" fontId="0" fillId="0" borderId="2" xfId="0" applyNumberFormat="1" applyBorder="1" applyAlignment="1">
      <alignment horizontal="center"/>
    </xf>
    <xf numFmtId="0" fontId="0" fillId="0" borderId="3" xfId="0" applyBorder="1"/>
    <xf numFmtId="2" fontId="0" fillId="0" borderId="2" xfId="0" applyNumberFormat="1" applyBorder="1" applyAlignment="1">
      <alignment horizontal="center"/>
    </xf>
    <xf numFmtId="2" fontId="7" fillId="0" borderId="0" xfId="0" applyNumberFormat="1" applyFont="1" applyAlignment="1">
      <alignment horizontal="center"/>
    </xf>
    <xf numFmtId="2" fontId="8" fillId="0" borderId="2" xfId="0" applyNumberFormat="1" applyFont="1" applyBorder="1" applyAlignment="1">
      <alignment horizontal="center"/>
    </xf>
    <xf numFmtId="0" fontId="2" fillId="2" borderId="7" xfId="0" applyFont="1" applyFill="1" applyBorder="1" applyAlignment="1">
      <alignment vertical="center" wrapText="1"/>
    </xf>
    <xf numFmtId="0" fontId="18" fillId="0" borderId="0" xfId="0" applyFont="1" applyAlignment="1">
      <alignment horizontal="left"/>
    </xf>
    <xf numFmtId="0" fontId="6" fillId="0" borderId="0" xfId="0" applyFont="1" applyAlignment="1">
      <alignment horizontal="left"/>
    </xf>
    <xf numFmtId="0" fontId="0" fillId="0" borderId="2" xfId="0" applyBorder="1" applyAlignment="1">
      <alignment horizontal="center"/>
    </xf>
    <xf numFmtId="0" fontId="5" fillId="0" borderId="2" xfId="0" applyFont="1" applyBorder="1" applyAlignment="1">
      <alignment horizontal="left"/>
    </xf>
    <xf numFmtId="0" fontId="21" fillId="0" borderId="0" xfId="0" applyFont="1" applyAlignment="1">
      <alignment horizontal="left"/>
    </xf>
    <xf numFmtId="1" fontId="2" fillId="2" borderId="0" xfId="0" applyNumberFormat="1" applyFont="1" applyFill="1" applyAlignment="1">
      <alignment horizontal="center"/>
    </xf>
    <xf numFmtId="1" fontId="2" fillId="2" borderId="0" xfId="0" applyNumberFormat="1" applyFont="1" applyFill="1" applyAlignment="1">
      <alignment horizontal="left"/>
    </xf>
    <xf numFmtId="0" fontId="22" fillId="5" borderId="5" xfId="0" applyFont="1" applyFill="1" applyBorder="1" applyAlignment="1">
      <alignment horizontal="center"/>
    </xf>
    <xf numFmtId="0" fontId="22" fillId="5" borderId="5" xfId="0" applyFont="1" applyFill="1" applyBorder="1"/>
    <xf numFmtId="0" fontId="0" fillId="0" borderId="0" xfId="3" applyNumberFormat="1" applyFont="1" applyAlignment="1">
      <alignment horizontal="center"/>
    </xf>
    <xf numFmtId="0" fontId="2" fillId="2" borderId="5" xfId="3" applyNumberFormat="1" applyFont="1" applyFill="1" applyBorder="1" applyAlignment="1">
      <alignment horizontal="center" vertical="center" wrapText="1"/>
    </xf>
    <xf numFmtId="0" fontId="0" fillId="0" borderId="0" xfId="3" applyNumberFormat="1" applyFont="1" applyAlignment="1">
      <alignment horizontal="center" vertical="center"/>
    </xf>
    <xf numFmtId="0" fontId="5" fillId="0" borderId="0" xfId="3" applyNumberFormat="1" applyFont="1" applyAlignment="1">
      <alignment horizontal="left"/>
    </xf>
    <xf numFmtId="0" fontId="5" fillId="0" borderId="0" xfId="3" applyNumberFormat="1" applyFont="1" applyAlignment="1">
      <alignment horizontal="center"/>
    </xf>
    <xf numFmtId="3" fontId="3" fillId="0" borderId="0" xfId="0" applyNumberFormat="1" applyFont="1" applyAlignment="1">
      <alignment horizontal="center"/>
    </xf>
    <xf numFmtId="0" fontId="7" fillId="0" borderId="0" xfId="0" applyFont="1" applyAlignment="1">
      <alignment horizontal="left" wrapText="1"/>
    </xf>
    <xf numFmtId="0" fontId="0" fillId="0" borderId="21" xfId="0" applyBorder="1" applyAlignment="1">
      <alignment wrapText="1"/>
    </xf>
    <xf numFmtId="0" fontId="23" fillId="0" borderId="0" xfId="0" applyFont="1"/>
    <xf numFmtId="0" fontId="0" fillId="0" borderId="21" xfId="0" applyBorder="1" applyAlignment="1">
      <alignment horizontal="center"/>
    </xf>
    <xf numFmtId="0" fontId="24" fillId="0" borderId="0" xfId="0" applyFont="1"/>
    <xf numFmtId="0" fontId="25" fillId="0" borderId="21" xfId="0" applyFont="1" applyBorder="1"/>
    <xf numFmtId="0" fontId="15" fillId="0" borderId="21" xfId="0" applyFont="1" applyBorder="1"/>
    <xf numFmtId="0" fontId="0" fillId="3" borderId="8" xfId="0" applyFill="1" applyBorder="1" applyAlignment="1" applyProtection="1">
      <alignment horizontal="center" vertical="center"/>
      <protection locked="0" hidden="1"/>
    </xf>
    <xf numFmtId="0" fontId="8" fillId="0" borderId="21" xfId="0" applyFont="1" applyBorder="1"/>
    <xf numFmtId="0" fontId="0" fillId="0" borderId="22" xfId="0" applyBorder="1" applyAlignment="1">
      <alignment horizontal="center" vertical="center"/>
    </xf>
    <xf numFmtId="0" fontId="4" fillId="0" borderId="21" xfId="0" applyFont="1" applyBorder="1"/>
    <xf numFmtId="0" fontId="8" fillId="0" borderId="16" xfId="0" applyFont="1" applyBorder="1" applyAlignment="1">
      <alignment horizontal="left"/>
    </xf>
    <xf numFmtId="0" fontId="8" fillId="0" borderId="0" xfId="0" applyFont="1"/>
    <xf numFmtId="0" fontId="27" fillId="0" borderId="0" xfId="0" applyFont="1"/>
    <xf numFmtId="169" fontId="28" fillId="0" borderId="0" xfId="2" applyNumberFormat="1" applyFont="1" applyAlignment="1">
      <alignment horizontal="center"/>
    </xf>
    <xf numFmtId="3" fontId="3" fillId="0" borderId="21" xfId="0" applyNumberFormat="1" applyFont="1" applyBorder="1" applyAlignment="1">
      <alignment horizontal="center"/>
    </xf>
    <xf numFmtId="0" fontId="5" fillId="0" borderId="21" xfId="0" applyFont="1" applyBorder="1"/>
    <xf numFmtId="169" fontId="8" fillId="0" borderId="0" xfId="2" applyNumberFormat="1" applyFont="1" applyBorder="1" applyAlignment="1">
      <alignment horizontal="center"/>
    </xf>
    <xf numFmtId="0" fontId="2" fillId="2" borderId="5" xfId="0" applyFont="1" applyFill="1" applyBorder="1" applyAlignment="1">
      <alignment vertical="center" wrapText="1"/>
    </xf>
    <xf numFmtId="3" fontId="3" fillId="0" borderId="0" xfId="0" applyNumberFormat="1" applyFont="1" applyAlignment="1">
      <alignment horizontal="center" vertical="center"/>
    </xf>
    <xf numFmtId="0" fontId="9" fillId="2" borderId="28" xfId="0" applyFont="1" applyFill="1" applyBorder="1" applyAlignment="1">
      <alignment horizontal="center"/>
    </xf>
    <xf numFmtId="0" fontId="29" fillId="0" borderId="0" xfId="0" applyFont="1"/>
    <xf numFmtId="165" fontId="29" fillId="0" borderId="0" xfId="0" applyNumberFormat="1" applyFont="1" applyAlignment="1">
      <alignment horizontal="center"/>
    </xf>
    <xf numFmtId="0" fontId="26" fillId="0" borderId="0" xfId="0" applyFont="1"/>
    <xf numFmtId="1" fontId="0" fillId="0" borderId="0" xfId="3" applyNumberFormat="1" applyFont="1" applyAlignment="1">
      <alignment horizontal="center"/>
    </xf>
    <xf numFmtId="3" fontId="7" fillId="0" borderId="0" xfId="0" applyNumberFormat="1" applyFont="1" applyAlignment="1">
      <alignment horizontal="center" vertical="center"/>
    </xf>
    <xf numFmtId="165" fontId="0" fillId="0" borderId="0" xfId="2" applyNumberFormat="1" applyFont="1" applyFill="1" applyAlignment="1">
      <alignment horizontal="center" vertical="top" wrapText="1"/>
    </xf>
    <xf numFmtId="1" fontId="0" fillId="0" borderId="0" xfId="0" applyNumberFormat="1" applyAlignment="1">
      <alignment horizontal="center" vertical="top" wrapText="1"/>
    </xf>
    <xf numFmtId="1" fontId="0" fillId="0" borderId="0" xfId="3" applyNumberFormat="1" applyFont="1" applyFill="1" applyAlignment="1">
      <alignment horizontal="center" vertical="top" wrapText="1"/>
    </xf>
    <xf numFmtId="3" fontId="4" fillId="0" borderId="0" xfId="0" applyNumberFormat="1" applyFont="1" applyAlignment="1">
      <alignment horizontal="center"/>
    </xf>
    <xf numFmtId="0" fontId="3" fillId="0" borderId="0" xfId="0" applyFont="1" applyAlignment="1">
      <alignment horizontal="left"/>
    </xf>
    <xf numFmtId="0" fontId="22" fillId="5" borderId="5" xfId="0" applyFont="1" applyFill="1" applyBorder="1" applyAlignment="1">
      <alignment horizontal="center" vertical="center"/>
    </xf>
    <xf numFmtId="165" fontId="7" fillId="0" borderId="0" xfId="0" applyNumberFormat="1" applyFont="1" applyAlignment="1">
      <alignment horizontal="center"/>
    </xf>
    <xf numFmtId="1" fontId="2" fillId="2" borderId="7" xfId="0" applyNumberFormat="1" applyFont="1" applyFill="1" applyBorder="1" applyAlignment="1">
      <alignment horizontal="center" vertical="center"/>
    </xf>
    <xf numFmtId="1" fontId="1" fillId="0" borderId="0" xfId="3" applyNumberFormat="1" applyFont="1" applyFill="1" applyBorder="1" applyAlignment="1">
      <alignment horizontal="center" vertical="top" wrapText="1"/>
    </xf>
    <xf numFmtId="165" fontId="0" fillId="0" borderId="0" xfId="0" applyNumberFormat="1" applyAlignment="1">
      <alignment horizontal="center" vertical="top" wrapText="1"/>
    </xf>
    <xf numFmtId="10" fontId="0" fillId="0" borderId="0" xfId="3" applyNumberFormat="1" applyFont="1" applyAlignment="1">
      <alignment horizontal="center"/>
    </xf>
    <xf numFmtId="166" fontId="0" fillId="0" borderId="0" xfId="0" applyNumberFormat="1" applyAlignment="1">
      <alignment horizontal="center"/>
    </xf>
    <xf numFmtId="166" fontId="7" fillId="0" borderId="0" xfId="0" applyNumberFormat="1" applyFont="1" applyAlignment="1">
      <alignment horizontal="center"/>
    </xf>
    <xf numFmtId="168" fontId="20" fillId="0" borderId="0" xfId="0" applyNumberFormat="1" applyFont="1" applyAlignment="1">
      <alignment horizontal="center" vertical="center"/>
    </xf>
    <xf numFmtId="168" fontId="0" fillId="0" borderId="0" xfId="0" applyNumberFormat="1" applyAlignment="1">
      <alignment horizontal="center" vertical="center"/>
    </xf>
    <xf numFmtId="2" fontId="0" fillId="0" borderId="0" xfId="3" applyNumberFormat="1" applyFont="1" applyAlignment="1">
      <alignment horizontal="center" vertical="center"/>
    </xf>
    <xf numFmtId="168" fontId="31" fillId="0" borderId="0" xfId="3" applyNumberFormat="1" applyFont="1" applyAlignment="1">
      <alignment horizontal="center" vertical="center"/>
    </xf>
    <xf numFmtId="2" fontId="31" fillId="0" borderId="0" xfId="3" applyNumberFormat="1" applyFont="1" applyAlignment="1">
      <alignment horizontal="center" vertical="center"/>
    </xf>
    <xf numFmtId="0" fontId="32" fillId="0" borderId="0" xfId="3" applyNumberFormat="1" applyFont="1" applyAlignment="1">
      <alignment horizontal="left"/>
    </xf>
    <xf numFmtId="168" fontId="7" fillId="0" borderId="0" xfId="0" applyNumberFormat="1" applyFont="1" applyAlignment="1">
      <alignment horizontal="center"/>
    </xf>
    <xf numFmtId="0" fontId="20" fillId="0" borderId="0" xfId="0" applyFont="1" applyAlignment="1">
      <alignment horizontal="center"/>
    </xf>
    <xf numFmtId="0" fontId="2" fillId="2" borderId="0" xfId="0" quotePrefix="1" applyFont="1" applyFill="1" applyAlignment="1">
      <alignment horizontal="left"/>
    </xf>
    <xf numFmtId="0" fontId="4" fillId="0" borderId="0" xfId="0" quotePrefix="1" applyFont="1" applyAlignment="1">
      <alignment horizontal="left"/>
    </xf>
    <xf numFmtId="172" fontId="29" fillId="0" borderId="0" xfId="0" applyNumberFormat="1" applyFont="1" applyAlignment="1">
      <alignment horizontal="center"/>
    </xf>
    <xf numFmtId="0" fontId="33" fillId="0" borderId="0" xfId="0" applyFont="1"/>
    <xf numFmtId="1" fontId="2" fillId="2" borderId="7" xfId="0" applyNumberFormat="1" applyFont="1" applyFill="1" applyBorder="1" applyAlignment="1">
      <alignment horizontal="left" vertical="center"/>
    </xf>
    <xf numFmtId="165" fontId="4" fillId="0" borderId="0" xfId="0" applyNumberFormat="1" applyFont="1" applyAlignment="1">
      <alignment horizontal="center"/>
    </xf>
    <xf numFmtId="0" fontId="34" fillId="0" borderId="0" xfId="0" applyFont="1"/>
    <xf numFmtId="165" fontId="35" fillId="0" borderId="0" xfId="0" applyNumberFormat="1" applyFont="1" applyAlignment="1">
      <alignment horizontal="center"/>
    </xf>
    <xf numFmtId="0" fontId="8" fillId="11" borderId="0" xfId="0" applyFont="1" applyFill="1"/>
    <xf numFmtId="165" fontId="0" fillId="11" borderId="0" xfId="0" applyNumberFormat="1" applyFill="1" applyAlignment="1">
      <alignment horizontal="center"/>
    </xf>
    <xf numFmtId="0" fontId="0" fillId="0" borderId="33" xfId="0" applyBorder="1"/>
    <xf numFmtId="0" fontId="4" fillId="0" borderId="35" xfId="0" applyFont="1" applyBorder="1"/>
    <xf numFmtId="2" fontId="8" fillId="0" borderId="0" xfId="0" applyNumberFormat="1" applyFont="1" applyAlignment="1">
      <alignment horizontal="center" vertical="center"/>
    </xf>
    <xf numFmtId="172" fontId="0" fillId="0" borderId="0" xfId="0" applyNumberFormat="1" applyAlignment="1">
      <alignment horizontal="center"/>
    </xf>
    <xf numFmtId="0" fontId="36" fillId="0" borderId="0" xfId="4" applyFont="1"/>
    <xf numFmtId="0" fontId="2" fillId="2" borderId="14" xfId="0" applyFont="1" applyFill="1" applyBorder="1"/>
    <xf numFmtId="2" fontId="4" fillId="0" borderId="0" xfId="0" applyNumberFormat="1" applyFont="1" applyAlignment="1">
      <alignment horizontal="center"/>
    </xf>
    <xf numFmtId="0" fontId="8" fillId="0" borderId="7" xfId="0" applyFont="1" applyBorder="1" applyAlignment="1">
      <alignment horizontal="center"/>
    </xf>
    <xf numFmtId="0" fontId="0" fillId="0" borderId="2" xfId="0" applyBorder="1" applyAlignment="1">
      <alignment vertical="top" wrapText="1"/>
    </xf>
    <xf numFmtId="9" fontId="7" fillId="3" borderId="5" xfId="0" applyNumberFormat="1" applyFont="1" applyFill="1" applyBorder="1" applyAlignment="1">
      <alignment horizontal="center"/>
    </xf>
    <xf numFmtId="0" fontId="7" fillId="3" borderId="5" xfId="0" applyFont="1" applyFill="1" applyBorder="1" applyAlignment="1">
      <alignment horizontal="center"/>
    </xf>
    <xf numFmtId="9" fontId="0" fillId="0" borderId="6" xfId="3" applyFont="1" applyFill="1" applyBorder="1" applyAlignment="1">
      <alignment horizontal="center" vertical="center"/>
    </xf>
    <xf numFmtId="165" fontId="0" fillId="0" borderId="6" xfId="3" applyNumberFormat="1" applyFont="1" applyFill="1" applyBorder="1" applyAlignment="1">
      <alignment horizontal="center" vertical="center"/>
    </xf>
    <xf numFmtId="0" fontId="0" fillId="11" borderId="0" xfId="0" applyFill="1"/>
    <xf numFmtId="0" fontId="7" fillId="0" borderId="0" xfId="0" applyFont="1" applyAlignment="1">
      <alignment horizontal="left"/>
    </xf>
    <xf numFmtId="166" fontId="31" fillId="0" borderId="0" xfId="3" applyNumberFormat="1" applyFont="1" applyAlignment="1">
      <alignment horizontal="center" vertical="center"/>
    </xf>
    <xf numFmtId="0" fontId="20" fillId="0" borderId="0" xfId="0" applyFont="1" applyAlignment="1">
      <alignment horizontal="left"/>
    </xf>
    <xf numFmtId="10" fontId="0" fillId="0" borderId="0" xfId="0" applyNumberFormat="1"/>
    <xf numFmtId="3" fontId="0" fillId="0" borderId="0" xfId="0" applyNumberFormat="1" applyAlignment="1">
      <alignment horizontal="left"/>
    </xf>
    <xf numFmtId="2" fontId="0" fillId="0" borderId="0" xfId="0" applyNumberFormat="1" applyAlignment="1">
      <alignment horizontal="left"/>
    </xf>
    <xf numFmtId="5" fontId="0" fillId="0" borderId="0" xfId="2" applyNumberFormat="1" applyFont="1" applyAlignment="1">
      <alignment horizontal="center"/>
    </xf>
    <xf numFmtId="0" fontId="4" fillId="0" borderId="0" xfId="0" applyFont="1" applyAlignment="1">
      <alignment wrapText="1"/>
    </xf>
    <xf numFmtId="5" fontId="4" fillId="0" borderId="2" xfId="2" applyNumberFormat="1" applyFont="1" applyBorder="1" applyAlignment="1">
      <alignment horizontal="center"/>
    </xf>
    <xf numFmtId="0" fontId="33" fillId="0" borderId="0" xfId="0" applyFont="1" applyAlignment="1">
      <alignment vertical="center"/>
    </xf>
    <xf numFmtId="0" fontId="8" fillId="0" borderId="0" xfId="0" applyFont="1" applyAlignment="1">
      <alignment horizontal="center" vertical="center" wrapText="1"/>
    </xf>
    <xf numFmtId="3" fontId="4" fillId="0" borderId="2" xfId="0" applyNumberFormat="1" applyFont="1" applyBorder="1" applyAlignment="1">
      <alignment horizontal="center"/>
    </xf>
    <xf numFmtId="165" fontId="0" fillId="0" borderId="0" xfId="0" applyNumberFormat="1" applyAlignment="1">
      <alignment horizontal="center" vertical="center" wrapText="1"/>
    </xf>
    <xf numFmtId="0" fontId="6" fillId="0" borderId="0" xfId="0" applyFont="1" applyAlignment="1">
      <alignment vertical="center"/>
    </xf>
    <xf numFmtId="0" fontId="0" fillId="4" borderId="0" xfId="0" applyFill="1"/>
    <xf numFmtId="0" fontId="27" fillId="4" borderId="0" xfId="0" applyFont="1" applyFill="1"/>
    <xf numFmtId="0" fontId="4" fillId="4" borderId="0" xfId="0" applyFont="1" applyFill="1" applyAlignment="1">
      <alignment horizontal="left" vertical="center"/>
    </xf>
    <xf numFmtId="0" fontId="8" fillId="4" borderId="13" xfId="0" applyFont="1" applyFill="1" applyBorder="1" applyAlignment="1">
      <alignment horizontal="left" wrapText="1"/>
    </xf>
    <xf numFmtId="0" fontId="8" fillId="4" borderId="13" xfId="0" applyFont="1" applyFill="1" applyBorder="1" applyAlignment="1">
      <alignment horizontal="left"/>
    </xf>
    <xf numFmtId="0" fontId="0" fillId="4" borderId="20" xfId="0" applyFill="1" applyBorder="1"/>
    <xf numFmtId="0" fontId="0" fillId="4" borderId="21" xfId="0" applyFill="1" applyBorder="1"/>
    <xf numFmtId="0" fontId="0" fillId="4" borderId="0" xfId="0" applyFill="1" applyAlignment="1">
      <alignment horizontal="left" vertical="center"/>
    </xf>
    <xf numFmtId="0" fontId="8" fillId="4" borderId="16" xfId="0" applyFont="1" applyFill="1" applyBorder="1" applyAlignment="1">
      <alignment horizontal="left" wrapText="1"/>
    </xf>
    <xf numFmtId="0" fontId="8" fillId="4" borderId="17" xfId="0" applyFont="1" applyFill="1" applyBorder="1" applyAlignment="1">
      <alignment vertical="center" wrapText="1"/>
    </xf>
    <xf numFmtId="0" fontId="8" fillId="4" borderId="18" xfId="0" applyFont="1" applyFill="1" applyBorder="1" applyAlignment="1">
      <alignment vertical="center" wrapText="1"/>
    </xf>
    <xf numFmtId="0" fontId="8" fillId="4" borderId="19" xfId="0" applyFont="1" applyFill="1" applyBorder="1" applyAlignment="1">
      <alignment horizontal="center" vertical="center"/>
    </xf>
    <xf numFmtId="0" fontId="8" fillId="4" borderId="16" xfId="0" applyFont="1" applyFill="1" applyBorder="1" applyAlignment="1">
      <alignment horizontal="center"/>
    </xf>
    <xf numFmtId="0" fontId="0" fillId="4" borderId="0" xfId="0" applyFill="1" applyAlignment="1">
      <alignment wrapText="1"/>
    </xf>
    <xf numFmtId="0" fontId="0" fillId="4" borderId="0" xfId="0" applyFill="1" applyAlignment="1">
      <alignment vertical="center" wrapText="1"/>
    </xf>
    <xf numFmtId="0" fontId="0" fillId="4" borderId="22" xfId="0" applyFill="1" applyBorder="1" applyAlignment="1">
      <alignment vertical="center" wrapText="1"/>
    </xf>
    <xf numFmtId="0" fontId="0" fillId="4" borderId="22" xfId="0" applyFill="1" applyBorder="1"/>
    <xf numFmtId="0" fontId="0" fillId="4" borderId="2" xfId="0" applyFill="1" applyBorder="1"/>
    <xf numFmtId="0" fontId="4" fillId="4" borderId="2" xfId="0" applyFont="1" applyFill="1" applyBorder="1" applyAlignment="1">
      <alignment horizontal="center" vertical="center"/>
    </xf>
    <xf numFmtId="0" fontId="2" fillId="10" borderId="5" xfId="0" applyFont="1" applyFill="1" applyBorder="1" applyAlignment="1">
      <alignment horizontal="left"/>
    </xf>
    <xf numFmtId="0" fontId="2" fillId="10" borderId="5" xfId="0" applyFont="1" applyFill="1" applyBorder="1" applyAlignment="1">
      <alignment horizontal="center"/>
    </xf>
    <xf numFmtId="1" fontId="0" fillId="0" borderId="0" xfId="0" applyNumberFormat="1" applyAlignment="1">
      <alignment horizontal="left"/>
    </xf>
    <xf numFmtId="0" fontId="2" fillId="10" borderId="5" xfId="0" applyFont="1" applyFill="1" applyBorder="1" applyAlignment="1">
      <alignment horizontal="center" vertical="center" wrapText="1"/>
    </xf>
    <xf numFmtId="0" fontId="2" fillId="10" borderId="5" xfId="0" applyFont="1" applyFill="1" applyBorder="1" applyAlignment="1">
      <alignment horizontal="left" vertical="center"/>
    </xf>
    <xf numFmtId="0" fontId="2" fillId="10" borderId="5" xfId="0" applyFont="1" applyFill="1" applyBorder="1" applyAlignment="1">
      <alignment horizontal="center" vertical="center"/>
    </xf>
    <xf numFmtId="0" fontId="10" fillId="4" borderId="0" xfId="4" applyFill="1" applyAlignment="1">
      <alignment horizontal="left" vertical="center"/>
    </xf>
    <xf numFmtId="0" fontId="2" fillId="10" borderId="5" xfId="0" applyFont="1" applyFill="1" applyBorder="1" applyAlignment="1">
      <alignment vertical="center"/>
    </xf>
    <xf numFmtId="0" fontId="2" fillId="10" borderId="5" xfId="0" applyFont="1" applyFill="1" applyBorder="1" applyAlignment="1">
      <alignment horizontal="center" wrapText="1"/>
    </xf>
    <xf numFmtId="169" fontId="7" fillId="0" borderId="0" xfId="2" applyNumberFormat="1" applyFont="1" applyFill="1" applyAlignment="1">
      <alignment horizontal="center"/>
    </xf>
    <xf numFmtId="0" fontId="2" fillId="2" borderId="0" xfId="0" applyFont="1" applyFill="1" applyAlignment="1">
      <alignment horizontal="center" wrapText="1"/>
    </xf>
    <xf numFmtId="0" fontId="2" fillId="2" borderId="0" xfId="0" applyFont="1" applyFill="1" applyAlignment="1">
      <alignment horizontal="center" vertical="center"/>
    </xf>
    <xf numFmtId="0" fontId="0" fillId="4" borderId="0" xfId="0" applyFill="1" applyAlignment="1">
      <alignment horizontal="left" vertical="center" wrapText="1"/>
    </xf>
    <xf numFmtId="0" fontId="4" fillId="4" borderId="0" xfId="0" applyFont="1" applyFill="1" applyAlignment="1">
      <alignment vertical="top" wrapText="1"/>
    </xf>
    <xf numFmtId="0" fontId="0" fillId="4" borderId="0" xfId="0" applyFill="1" applyAlignment="1">
      <alignment vertical="top" wrapText="1"/>
    </xf>
    <xf numFmtId="0" fontId="4" fillId="4" borderId="0" xfId="0" applyFont="1" applyFill="1" applyAlignment="1">
      <alignment vertical="center" wrapText="1"/>
    </xf>
    <xf numFmtId="165" fontId="9" fillId="2" borderId="0" xfId="0" applyNumberFormat="1" applyFont="1" applyFill="1" applyAlignment="1">
      <alignment horizontal="center"/>
    </xf>
    <xf numFmtId="0" fontId="9" fillId="2" borderId="0" xfId="0" applyFont="1" applyFill="1"/>
    <xf numFmtId="10" fontId="0" fillId="0" borderId="0" xfId="0" applyNumberFormat="1" applyAlignment="1">
      <alignment horizontal="center"/>
    </xf>
    <xf numFmtId="168" fontId="0" fillId="0" borderId="11" xfId="0" applyNumberFormat="1" applyBorder="1" applyAlignment="1">
      <alignment horizontal="center"/>
    </xf>
    <xf numFmtId="0" fontId="0" fillId="0" borderId="11" xfId="0" applyBorder="1" applyAlignment="1">
      <alignment horizontal="center"/>
    </xf>
    <xf numFmtId="165" fontId="0" fillId="0" borderId="11" xfId="0" applyNumberFormat="1" applyBorder="1" applyAlignment="1">
      <alignment horizontal="center" vertical="center" wrapText="1"/>
    </xf>
    <xf numFmtId="2" fontId="0" fillId="0" borderId="11" xfId="0" applyNumberFormat="1" applyBorder="1" applyAlignment="1">
      <alignment horizontal="center" vertical="center" wrapText="1"/>
    </xf>
    <xf numFmtId="0" fontId="33" fillId="0" borderId="0" xfId="0" applyFont="1" applyAlignment="1">
      <alignment horizontal="left"/>
    </xf>
    <xf numFmtId="5" fontId="7" fillId="0" borderId="0" xfId="2" applyNumberFormat="1" applyFont="1" applyFill="1" applyAlignment="1">
      <alignment horizontal="center"/>
    </xf>
    <xf numFmtId="2" fontId="0" fillId="0" borderId="0" xfId="0" applyNumberFormat="1" applyAlignment="1">
      <alignment horizontal="center" vertical="center"/>
    </xf>
    <xf numFmtId="165" fontId="0" fillId="0" borderId="0" xfId="0" applyNumberFormat="1" applyAlignment="1">
      <alignment horizontal="center" vertical="center"/>
    </xf>
    <xf numFmtId="8" fontId="0" fillId="0" borderId="0" xfId="0" applyNumberFormat="1" applyAlignment="1">
      <alignment horizontal="center"/>
    </xf>
    <xf numFmtId="0" fontId="2" fillId="10" borderId="5" xfId="0" applyFont="1" applyFill="1" applyBorder="1"/>
    <xf numFmtId="3" fontId="0" fillId="0" borderId="0" xfId="1" applyNumberFormat="1" applyFont="1" applyAlignment="1">
      <alignment horizontal="center"/>
    </xf>
    <xf numFmtId="44" fontId="22" fillId="5" borderId="5" xfId="0" applyNumberFormat="1" applyFont="1" applyFill="1" applyBorder="1" applyAlignment="1">
      <alignment horizontal="center"/>
    </xf>
    <xf numFmtId="0" fontId="12" fillId="6" borderId="0" xfId="0" applyFont="1" applyFill="1" applyAlignment="1">
      <alignment horizontal="center" vertical="center"/>
    </xf>
    <xf numFmtId="0" fontId="12" fillId="6" borderId="0" xfId="0" applyFont="1" applyFill="1" applyAlignment="1">
      <alignment vertical="center"/>
    </xf>
    <xf numFmtId="0" fontId="12" fillId="6" borderId="0" xfId="0" applyFont="1" applyFill="1" applyAlignment="1">
      <alignment vertical="center" wrapText="1"/>
    </xf>
    <xf numFmtId="0" fontId="12"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vertical="center" wrapText="1"/>
    </xf>
    <xf numFmtId="9" fontId="12" fillId="0" borderId="0" xfId="3" applyFont="1" applyAlignment="1">
      <alignment horizontal="center" vertical="center"/>
    </xf>
    <xf numFmtId="0" fontId="13" fillId="0" borderId="0" xfId="9" applyFont="1"/>
    <xf numFmtId="2" fontId="0" fillId="0" borderId="0" xfId="2" applyNumberFormat="1" applyFont="1" applyAlignment="1">
      <alignment horizontal="center"/>
    </xf>
    <xf numFmtId="0" fontId="0" fillId="4" borderId="2" xfId="0" applyFill="1" applyBorder="1" applyAlignment="1">
      <alignment vertical="center" wrapText="1"/>
    </xf>
    <xf numFmtId="0" fontId="0" fillId="3" borderId="23" xfId="0" applyFill="1" applyBorder="1" applyAlignment="1" applyProtection="1">
      <alignment horizontal="center" vertical="center" wrapText="1"/>
      <protection locked="0"/>
    </xf>
    <xf numFmtId="3" fontId="4" fillId="3" borderId="5" xfId="0" applyNumberFormat="1" applyFont="1" applyFill="1" applyBorder="1" applyAlignment="1" applyProtection="1">
      <alignment horizontal="center"/>
      <protection locked="0"/>
    </xf>
    <xf numFmtId="1" fontId="0" fillId="3" borderId="5" xfId="0" applyNumberFormat="1" applyFill="1" applyBorder="1" applyAlignment="1" applyProtection="1">
      <alignment horizontal="center"/>
      <protection locked="0"/>
    </xf>
    <xf numFmtId="9" fontId="0" fillId="3" borderId="10" xfId="3" applyFont="1" applyFill="1" applyBorder="1" applyAlignment="1" applyProtection="1">
      <alignment horizontal="center"/>
      <protection locked="0"/>
    </xf>
    <xf numFmtId="173" fontId="0" fillId="3" borderId="0" xfId="0" applyNumberFormat="1" applyFill="1" applyAlignment="1" applyProtection="1">
      <alignment horizontal="center"/>
      <protection locked="0"/>
    </xf>
    <xf numFmtId="1" fontId="0" fillId="3" borderId="10" xfId="0" applyNumberFormat="1" applyFill="1" applyBorder="1" applyAlignment="1" applyProtection="1">
      <alignment horizontal="center"/>
      <protection locked="0"/>
    </xf>
    <xf numFmtId="1" fontId="0" fillId="3" borderId="37" xfId="0" applyNumberFormat="1" applyFill="1" applyBorder="1" applyAlignment="1" applyProtection="1">
      <alignment horizontal="center"/>
      <protection locked="0"/>
    </xf>
    <xf numFmtId="165" fontId="0" fillId="3" borderId="10" xfId="0" applyNumberFormat="1" applyFill="1" applyBorder="1" applyAlignment="1" applyProtection="1">
      <alignment horizontal="center"/>
      <protection locked="0"/>
    </xf>
    <xf numFmtId="3" fontId="0" fillId="3" borderId="13" xfId="0" applyNumberFormat="1" applyFill="1" applyBorder="1" applyAlignment="1" applyProtection="1">
      <alignment horizontal="center"/>
      <protection locked="0"/>
    </xf>
    <xf numFmtId="169" fontId="0" fillId="3" borderId="9" xfId="0" applyNumberFormat="1" applyFill="1" applyBorder="1" applyAlignment="1" applyProtection="1">
      <alignment horizontal="center"/>
      <protection locked="0"/>
    </xf>
    <xf numFmtId="3" fontId="0" fillId="3" borderId="15" xfId="0" applyNumberFormat="1" applyFill="1" applyBorder="1" applyAlignment="1" applyProtection="1">
      <alignment horizontal="center"/>
      <protection locked="0"/>
    </xf>
    <xf numFmtId="3" fontId="0" fillId="3" borderId="5" xfId="0" applyNumberFormat="1" applyFill="1" applyBorder="1" applyAlignment="1" applyProtection="1">
      <alignment horizontal="center"/>
      <protection locked="0"/>
    </xf>
    <xf numFmtId="3" fontId="0" fillId="3" borderId="7" xfId="0" applyNumberFormat="1" applyFill="1" applyBorder="1" applyAlignment="1" applyProtection="1">
      <alignment horizontal="center"/>
      <protection locked="0"/>
    </xf>
    <xf numFmtId="3" fontId="0" fillId="3" borderId="8" xfId="0" applyNumberFormat="1" applyFill="1" applyBorder="1" applyAlignment="1" applyProtection="1">
      <alignment horizontal="center"/>
      <protection locked="0"/>
    </xf>
    <xf numFmtId="3" fontId="0" fillId="3" borderId="0" xfId="0" applyNumberFormat="1" applyFill="1" applyAlignment="1" applyProtection="1">
      <alignment horizontal="center" vertical="top" wrapText="1"/>
      <protection locked="0"/>
    </xf>
    <xf numFmtId="3" fontId="0" fillId="3" borderId="10" xfId="0" applyNumberFormat="1" applyFill="1" applyBorder="1" applyAlignment="1" applyProtection="1">
      <alignment horizontal="center"/>
      <protection locked="0"/>
    </xf>
    <xf numFmtId="166" fontId="7" fillId="0" borderId="0" xfId="0" applyNumberFormat="1" applyFont="1" applyAlignment="1" applyProtection="1">
      <alignment horizontal="center"/>
      <protection hidden="1"/>
    </xf>
    <xf numFmtId="173" fontId="0" fillId="0" borderId="0" xfId="0" applyNumberFormat="1" applyAlignment="1" applyProtection="1">
      <alignment horizontal="center"/>
      <protection hidden="1"/>
    </xf>
    <xf numFmtId="0" fontId="0" fillId="0" borderId="0" xfId="0" applyAlignment="1" applyProtection="1">
      <alignment horizontal="center"/>
      <protection hidden="1"/>
    </xf>
    <xf numFmtId="166" fontId="0" fillId="0" borderId="0" xfId="3" applyNumberFormat="1" applyFont="1" applyAlignment="1" applyProtection="1">
      <alignment horizontal="center"/>
      <protection hidden="1"/>
    </xf>
    <xf numFmtId="1" fontId="0" fillId="0" borderId="0" xfId="0" applyNumberFormat="1" applyAlignment="1" applyProtection="1">
      <alignment horizontal="center"/>
      <protection hidden="1"/>
    </xf>
    <xf numFmtId="165" fontId="0" fillId="0" borderId="0" xfId="0" applyNumberFormat="1" applyAlignment="1" applyProtection="1">
      <alignment horizontal="center"/>
      <protection hidden="1"/>
    </xf>
    <xf numFmtId="1" fontId="0" fillId="0" borderId="2" xfId="0" applyNumberFormat="1" applyBorder="1" applyAlignment="1" applyProtection="1">
      <alignment horizontal="center" vertical="top" wrapText="1"/>
      <protection hidden="1"/>
    </xf>
    <xf numFmtId="169" fontId="7" fillId="0" borderId="15" xfId="2" applyNumberFormat="1" applyFont="1" applyBorder="1" applyAlignment="1" applyProtection="1">
      <alignment horizontal="center"/>
      <protection hidden="1"/>
    </xf>
    <xf numFmtId="169" fontId="7" fillId="0" borderId="5" xfId="2" applyNumberFormat="1" applyFont="1" applyBorder="1" applyAlignment="1" applyProtection="1">
      <alignment horizontal="center"/>
      <protection hidden="1"/>
    </xf>
    <xf numFmtId="0" fontId="0" fillId="3" borderId="5" xfId="0" applyFill="1" applyBorder="1" applyAlignment="1" applyProtection="1">
      <alignment vertical="center"/>
      <protection locked="0"/>
    </xf>
    <xf numFmtId="0" fontId="0" fillId="3" borderId="5" xfId="0" applyFill="1" applyBorder="1" applyAlignment="1" applyProtection="1">
      <alignment horizontal="left" vertical="center"/>
      <protection locked="0"/>
    </xf>
    <xf numFmtId="0" fontId="0" fillId="3" borderId="5" xfId="0" applyFill="1" applyBorder="1" applyAlignment="1" applyProtection="1">
      <alignment horizontal="center" vertical="center"/>
      <protection locked="0"/>
    </xf>
    <xf numFmtId="0" fontId="0" fillId="3" borderId="5" xfId="0" applyFill="1" applyBorder="1" applyProtection="1">
      <protection locked="0"/>
    </xf>
    <xf numFmtId="0" fontId="0" fillId="3" borderId="5" xfId="0" applyFill="1" applyBorder="1" applyAlignment="1" applyProtection="1">
      <alignment horizontal="center"/>
      <protection locked="0"/>
    </xf>
    <xf numFmtId="0" fontId="4" fillId="4" borderId="0" xfId="0" applyFont="1" applyFill="1" applyAlignment="1" applyProtection="1">
      <alignment horizontal="center" vertical="center" wrapText="1"/>
      <protection hidden="1"/>
    </xf>
    <xf numFmtId="0" fontId="4" fillId="4" borderId="22" xfId="0" applyFont="1" applyFill="1" applyBorder="1" applyAlignment="1" applyProtection="1">
      <alignment horizontal="center" vertical="center" wrapText="1"/>
      <protection hidden="1"/>
    </xf>
    <xf numFmtId="3" fontId="4" fillId="4" borderId="2" xfId="0" applyNumberFormat="1" applyFont="1" applyFill="1" applyBorder="1" applyAlignment="1" applyProtection="1">
      <alignment horizontal="center"/>
      <protection hidden="1"/>
    </xf>
    <xf numFmtId="0" fontId="12" fillId="0" borderId="0" xfId="0" applyFont="1" applyAlignment="1">
      <alignment horizontal="left" vertical="center"/>
    </xf>
    <xf numFmtId="9" fontId="12" fillId="0" borderId="0" xfId="3" applyFont="1" applyAlignment="1">
      <alignment horizontal="left" vertical="center"/>
    </xf>
    <xf numFmtId="0" fontId="12" fillId="6" borderId="2" xfId="0" applyFont="1" applyFill="1" applyBorder="1" applyAlignment="1">
      <alignment vertical="center"/>
    </xf>
    <xf numFmtId="9" fontId="12" fillId="6" borderId="2" xfId="3" applyFont="1" applyFill="1" applyBorder="1" applyAlignment="1">
      <alignment horizontal="left" vertical="center"/>
    </xf>
    <xf numFmtId="9" fontId="12" fillId="6" borderId="2" xfId="3" applyFont="1" applyFill="1" applyBorder="1" applyAlignment="1">
      <alignment horizontal="center" vertical="center"/>
    </xf>
    <xf numFmtId="0" fontId="0" fillId="12" borderId="0" xfId="0" applyFill="1" applyAlignment="1">
      <alignment horizontal="left"/>
    </xf>
    <xf numFmtId="3" fontId="12" fillId="9" borderId="5" xfId="0" applyNumberFormat="1" applyFont="1" applyFill="1" applyBorder="1" applyAlignment="1" applyProtection="1">
      <alignment horizontal="center" vertical="center"/>
      <protection locked="0"/>
    </xf>
    <xf numFmtId="3" fontId="12" fillId="3" borderId="5" xfId="0" applyNumberFormat="1" applyFont="1" applyFill="1" applyBorder="1" applyAlignment="1" applyProtection="1">
      <alignment horizontal="center" vertical="center"/>
      <protection locked="0"/>
    </xf>
    <xf numFmtId="165" fontId="12" fillId="6" borderId="0" xfId="0" applyNumberFormat="1" applyFont="1" applyFill="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5" fontId="4" fillId="0" borderId="24" xfId="0" applyNumberFormat="1" applyFont="1" applyBorder="1" applyAlignment="1" applyProtection="1">
      <alignment horizontal="center"/>
      <protection hidden="1"/>
    </xf>
    <xf numFmtId="0" fontId="12" fillId="6" borderId="2" xfId="0" applyFont="1" applyFill="1" applyBorder="1" applyAlignment="1">
      <alignment horizontal="center" vertical="center"/>
    </xf>
    <xf numFmtId="165" fontId="12" fillId="6" borderId="2" xfId="0" applyNumberFormat="1" applyFont="1" applyFill="1" applyBorder="1" applyAlignment="1" applyProtection="1">
      <alignment horizontal="center" vertical="center"/>
      <protection hidden="1"/>
    </xf>
    <xf numFmtId="0" fontId="41" fillId="6" borderId="2" xfId="0" applyFont="1" applyFill="1" applyBorder="1" applyAlignment="1">
      <alignment vertical="center"/>
    </xf>
    <xf numFmtId="0" fontId="41" fillId="0" borderId="0" xfId="0" applyFont="1" applyAlignment="1">
      <alignment vertical="center"/>
    </xf>
    <xf numFmtId="165" fontId="4" fillId="0" borderId="2" xfId="0" applyNumberFormat="1" applyFont="1" applyBorder="1" applyAlignment="1">
      <alignment horizontal="center"/>
    </xf>
    <xf numFmtId="9" fontId="12" fillId="6" borderId="2" xfId="3" applyFont="1" applyFill="1" applyBorder="1" applyAlignment="1">
      <alignment vertical="center"/>
    </xf>
    <xf numFmtId="9" fontId="12" fillId="0" borderId="0" xfId="3" applyFont="1" applyAlignment="1">
      <alignment vertical="center"/>
    </xf>
    <xf numFmtId="0" fontId="22" fillId="5" borderId="5" xfId="0" applyFont="1" applyFill="1" applyBorder="1" applyAlignment="1">
      <alignment horizontal="left" vertical="center"/>
    </xf>
    <xf numFmtId="0" fontId="4" fillId="0" borderId="24" xfId="0" applyFont="1" applyBorder="1" applyAlignment="1">
      <alignment horizontal="left"/>
    </xf>
    <xf numFmtId="165" fontId="12" fillId="6" borderId="0" xfId="0" applyNumberFormat="1" applyFont="1" applyFill="1" applyAlignment="1">
      <alignment horizontal="center" vertical="center"/>
    </xf>
    <xf numFmtId="165" fontId="12" fillId="0" borderId="0" xfId="0" applyNumberFormat="1" applyFont="1" applyAlignment="1">
      <alignment horizontal="center" vertical="center"/>
    </xf>
    <xf numFmtId="44" fontId="22" fillId="5" borderId="5" xfId="0" applyNumberFormat="1" applyFont="1" applyFill="1" applyBorder="1" applyAlignment="1">
      <alignment horizontal="left"/>
    </xf>
    <xf numFmtId="44" fontId="12" fillId="6" borderId="0" xfId="0" applyNumberFormat="1" applyFont="1" applyFill="1" applyAlignment="1">
      <alignment horizontal="left" vertical="center"/>
    </xf>
    <xf numFmtId="44" fontId="12" fillId="0" borderId="0" xfId="0" applyNumberFormat="1" applyFont="1" applyAlignment="1">
      <alignment horizontal="left" vertical="center"/>
    </xf>
    <xf numFmtId="0" fontId="41" fillId="6" borderId="0" xfId="0" applyFont="1" applyFill="1" applyAlignment="1">
      <alignment vertical="center"/>
    </xf>
    <xf numFmtId="166" fontId="0" fillId="0" borderId="0" xfId="0" applyNumberFormat="1" applyAlignment="1" applyProtection="1">
      <alignment horizontal="center"/>
      <protection hidden="1"/>
    </xf>
    <xf numFmtId="0" fontId="18" fillId="0" borderId="0" xfId="0" applyFont="1" applyAlignment="1">
      <alignment vertical="center"/>
    </xf>
    <xf numFmtId="0" fontId="0" fillId="3" borderId="8" xfId="0" applyFill="1" applyBorder="1" applyAlignment="1" applyProtection="1">
      <alignment vertical="center"/>
      <protection locked="0"/>
    </xf>
    <xf numFmtId="0" fontId="0" fillId="3" borderId="8" xfId="0" applyFill="1" applyBorder="1" applyAlignment="1" applyProtection="1">
      <alignment horizontal="left" vertical="center"/>
      <protection locked="0"/>
    </xf>
    <xf numFmtId="0" fontId="0" fillId="3" borderId="8" xfId="0" applyFill="1" applyBorder="1" applyAlignment="1" applyProtection="1">
      <alignment horizontal="center" vertical="center"/>
      <protection locked="0"/>
    </xf>
    <xf numFmtId="167" fontId="0" fillId="3" borderId="8" xfId="0" applyNumberFormat="1" applyFill="1" applyBorder="1" applyAlignment="1" applyProtection="1">
      <alignment horizontal="center" vertical="center"/>
      <protection locked="0"/>
    </xf>
    <xf numFmtId="0" fontId="7" fillId="3" borderId="31" xfId="0" applyFont="1" applyFill="1" applyBorder="1" applyAlignment="1" applyProtection="1">
      <alignment horizontal="center" vertical="center"/>
      <protection locked="0"/>
    </xf>
    <xf numFmtId="0" fontId="8" fillId="0" borderId="11" xfId="0" applyFont="1" applyBorder="1" applyAlignment="1">
      <alignment horizontal="center" vertical="center" wrapText="1"/>
    </xf>
    <xf numFmtId="0" fontId="9" fillId="2" borderId="38" xfId="0" applyFont="1" applyFill="1" applyBorder="1" applyAlignment="1">
      <alignment horizontal="center"/>
    </xf>
    <xf numFmtId="166" fontId="7" fillId="0" borderId="0" xfId="3" applyNumberFormat="1" applyFont="1" applyFill="1" applyAlignment="1">
      <alignment horizontal="center"/>
    </xf>
    <xf numFmtId="0" fontId="7" fillId="11" borderId="11" xfId="0" applyFont="1" applyFill="1" applyBorder="1"/>
    <xf numFmtId="0" fontId="8" fillId="11" borderId="11" xfId="0" applyFont="1" applyFill="1" applyBorder="1" applyAlignment="1">
      <alignment horizontal="center"/>
    </xf>
    <xf numFmtId="0" fontId="8" fillId="11" borderId="11" xfId="0" applyFont="1" applyFill="1" applyBorder="1" applyAlignment="1">
      <alignment vertical="center"/>
    </xf>
    <xf numFmtId="0" fontId="8" fillId="11" borderId="11" xfId="0" applyFont="1" applyFill="1" applyBorder="1" applyAlignment="1">
      <alignment horizontal="center" vertical="center" wrapText="1"/>
    </xf>
    <xf numFmtId="0" fontId="17" fillId="11" borderId="11" xfId="0" applyFont="1" applyFill="1" applyBorder="1" applyAlignment="1">
      <alignment horizontal="center" vertical="center" wrapText="1"/>
    </xf>
    <xf numFmtId="0" fontId="8" fillId="11" borderId="11" xfId="0" applyFont="1" applyFill="1" applyBorder="1"/>
    <xf numFmtId="165" fontId="8" fillId="11" borderId="11" xfId="0" applyNumberFormat="1" applyFont="1" applyFill="1" applyBorder="1" applyAlignment="1">
      <alignment horizontal="center"/>
    </xf>
    <xf numFmtId="0" fontId="42" fillId="11" borderId="11" xfId="0" applyFont="1" applyFill="1" applyBorder="1" applyAlignment="1">
      <alignment horizontal="left"/>
    </xf>
    <xf numFmtId="0" fontId="42" fillId="11" borderId="11" xfId="0" applyFont="1" applyFill="1" applyBorder="1" applyAlignment="1">
      <alignment horizontal="center"/>
    </xf>
    <xf numFmtId="1" fontId="8" fillId="11" borderId="11" xfId="0" applyNumberFormat="1" applyFont="1" applyFill="1" applyBorder="1" applyAlignment="1">
      <alignment horizontal="left" vertical="center"/>
    </xf>
    <xf numFmtId="1" fontId="8" fillId="11" borderId="11" xfId="0" applyNumberFormat="1" applyFont="1" applyFill="1" applyBorder="1" applyAlignment="1">
      <alignment horizontal="center" vertical="center"/>
    </xf>
    <xf numFmtId="165" fontId="0" fillId="13" borderId="0" xfId="0" applyNumberFormat="1" applyFill="1" applyAlignment="1">
      <alignment horizontal="center"/>
    </xf>
    <xf numFmtId="165" fontId="4" fillId="13" borderId="0" xfId="0" applyNumberFormat="1" applyFont="1" applyFill="1" applyAlignment="1">
      <alignment horizontal="center"/>
    </xf>
    <xf numFmtId="0" fontId="0" fillId="13" borderId="0" xfId="0" applyFill="1"/>
    <xf numFmtId="0" fontId="2" fillId="13" borderId="0" xfId="0" applyFont="1" applyFill="1"/>
    <xf numFmtId="165" fontId="43" fillId="0" borderId="0" xfId="0" applyNumberFormat="1" applyFont="1" applyAlignment="1">
      <alignment horizontal="center"/>
    </xf>
    <xf numFmtId="0" fontId="2" fillId="14" borderId="0" xfId="0" applyFont="1" applyFill="1"/>
    <xf numFmtId="165" fontId="2" fillId="14" borderId="0" xfId="0" applyNumberFormat="1" applyFont="1" applyFill="1" applyAlignment="1">
      <alignment horizontal="center"/>
    </xf>
    <xf numFmtId="165" fontId="8" fillId="0" borderId="0" xfId="0" applyNumberFormat="1" applyFont="1" applyAlignment="1">
      <alignment horizontal="center"/>
    </xf>
    <xf numFmtId="0" fontId="8" fillId="0" borderId="2" xfId="0" applyFont="1" applyBorder="1"/>
    <xf numFmtId="172" fontId="8" fillId="0" borderId="2" xfId="0" applyNumberFormat="1" applyFont="1" applyBorder="1" applyAlignment="1">
      <alignment horizontal="center"/>
    </xf>
    <xf numFmtId="1" fontId="1" fillId="3" borderId="0" xfId="3" applyNumberFormat="1" applyFont="1" applyFill="1" applyAlignment="1">
      <alignment horizontal="center"/>
    </xf>
    <xf numFmtId="9" fontId="8" fillId="0" borderId="2" xfId="3" applyFont="1" applyFill="1" applyBorder="1" applyAlignment="1">
      <alignment horizontal="center"/>
    </xf>
    <xf numFmtId="0" fontId="2" fillId="2" borderId="7" xfId="0" applyFont="1" applyFill="1" applyBorder="1" applyAlignment="1">
      <alignment horizontal="center" vertical="center"/>
    </xf>
    <xf numFmtId="3" fontId="7" fillId="0" borderId="0" xfId="0" applyNumberFormat="1" applyFont="1" applyAlignment="1">
      <alignment horizontal="center"/>
    </xf>
    <xf numFmtId="1" fontId="0" fillId="0" borderId="0" xfId="3" applyNumberFormat="1" applyFont="1" applyFill="1" applyBorder="1" applyAlignment="1">
      <alignment horizontal="center"/>
    </xf>
    <xf numFmtId="3" fontId="28" fillId="3" borderId="5" xfId="0" applyNumberFormat="1" applyFont="1" applyFill="1" applyBorder="1" applyAlignment="1">
      <alignment horizontal="center"/>
    </xf>
    <xf numFmtId="3" fontId="0" fillId="0" borderId="0" xfId="3" applyNumberFormat="1" applyFont="1" applyFill="1" applyBorder="1" applyAlignment="1">
      <alignment horizontal="center"/>
    </xf>
    <xf numFmtId="171" fontId="7" fillId="0" borderId="0" xfId="0" applyNumberFormat="1" applyFont="1" applyAlignment="1">
      <alignment horizontal="center"/>
    </xf>
    <xf numFmtId="4" fontId="7" fillId="0" borderId="0" xfId="0" applyNumberFormat="1" applyFont="1" applyAlignment="1">
      <alignment horizontal="center"/>
    </xf>
    <xf numFmtId="174" fontId="0" fillId="0" borderId="0" xfId="0" applyNumberFormat="1" applyAlignment="1">
      <alignment horizontal="center"/>
    </xf>
    <xf numFmtId="2" fontId="40" fillId="0" borderId="0" xfId="9" applyNumberFormat="1" applyFont="1" applyAlignment="1">
      <alignment horizontal="center"/>
    </xf>
    <xf numFmtId="168" fontId="0" fillId="0" borderId="0" xfId="0" applyNumberFormat="1" applyAlignment="1">
      <alignment horizontal="center"/>
    </xf>
    <xf numFmtId="0" fontId="0" fillId="0" borderId="2" xfId="0" applyBorder="1" applyAlignment="1">
      <alignment horizontal="left"/>
    </xf>
    <xf numFmtId="0" fontId="2" fillId="0" borderId="0" xfId="0" applyFont="1"/>
    <xf numFmtId="9" fontId="2" fillId="0" borderId="0" xfId="3" applyFont="1"/>
    <xf numFmtId="9" fontId="7" fillId="0" borderId="0" xfId="3" applyFont="1"/>
    <xf numFmtId="0" fontId="7" fillId="0" borderId="0" xfId="0" applyFont="1" applyAlignment="1">
      <alignment horizontal="right"/>
    </xf>
    <xf numFmtId="9" fontId="28" fillId="0" borderId="0" xfId="3" applyFont="1"/>
    <xf numFmtId="9" fontId="0" fillId="0" borderId="0" xfId="3" applyFont="1" applyAlignment="1" applyProtection="1">
      <alignment horizontal="center"/>
      <protection hidden="1"/>
    </xf>
    <xf numFmtId="9" fontId="0" fillId="3" borderId="31" xfId="3" applyFont="1" applyFill="1" applyBorder="1" applyAlignment="1" applyProtection="1">
      <alignment horizontal="center" vertical="center"/>
      <protection locked="0"/>
    </xf>
    <xf numFmtId="9" fontId="0" fillId="0" borderId="0" xfId="3" applyFont="1" applyFill="1" applyAlignment="1" applyProtection="1">
      <alignment horizontal="center"/>
      <protection hidden="1"/>
    </xf>
    <xf numFmtId="0" fontId="2" fillId="2" borderId="40" xfId="0" applyFont="1" applyFill="1" applyBorder="1" applyAlignment="1">
      <alignment vertical="center" wrapText="1"/>
    </xf>
    <xf numFmtId="0" fontId="6" fillId="2" borderId="30" xfId="0" applyFont="1" applyFill="1" applyBorder="1" applyAlignment="1">
      <alignment vertical="center"/>
    </xf>
    <xf numFmtId="0" fontId="8" fillId="0" borderId="41" xfId="0" applyFont="1" applyBorder="1" applyAlignment="1">
      <alignment horizontal="center" vertical="center" wrapText="1"/>
    </xf>
    <xf numFmtId="0" fontId="8" fillId="0" borderId="41" xfId="0" applyFont="1" applyBorder="1" applyAlignment="1">
      <alignment vertical="center" wrapText="1"/>
    </xf>
    <xf numFmtId="0" fontId="8" fillId="0" borderId="42" xfId="0" applyFont="1" applyBorder="1" applyAlignment="1">
      <alignment horizontal="left" vertical="center" wrapText="1"/>
    </xf>
    <xf numFmtId="0" fontId="8" fillId="0" borderId="42" xfId="0" applyFont="1" applyBorder="1" applyAlignment="1">
      <alignment horizontal="center" vertical="center" wrapText="1"/>
    </xf>
    <xf numFmtId="0" fontId="8" fillId="0" borderId="39" xfId="0" applyFont="1" applyBorder="1" applyAlignment="1">
      <alignment horizontal="center" vertical="center" wrapText="1"/>
    </xf>
    <xf numFmtId="0" fontId="12" fillId="11" borderId="0" xfId="0" applyFont="1" applyFill="1" applyAlignment="1">
      <alignment horizontal="center" vertical="center"/>
    </xf>
    <xf numFmtId="0" fontId="12" fillId="11" borderId="0" xfId="0" applyFont="1" applyFill="1" applyAlignment="1">
      <alignment vertical="center" wrapText="1"/>
    </xf>
    <xf numFmtId="0" fontId="41" fillId="11" borderId="0" xfId="0" applyFont="1" applyFill="1" applyAlignment="1">
      <alignment vertical="center"/>
    </xf>
    <xf numFmtId="0" fontId="12" fillId="11" borderId="0" xfId="0" applyFont="1" applyFill="1" applyAlignment="1">
      <alignment vertical="center"/>
    </xf>
    <xf numFmtId="165" fontId="12" fillId="11" borderId="0" xfId="0" applyNumberFormat="1" applyFont="1" applyFill="1" applyAlignment="1">
      <alignment horizontal="center" vertical="center"/>
    </xf>
    <xf numFmtId="165" fontId="12" fillId="11" borderId="0" xfId="0" applyNumberFormat="1" applyFont="1" applyFill="1" applyAlignment="1" applyProtection="1">
      <alignment horizontal="center" vertical="center"/>
      <protection hidden="1"/>
    </xf>
    <xf numFmtId="44" fontId="12" fillId="11" borderId="0" xfId="0" applyNumberFormat="1" applyFont="1" applyFill="1" applyAlignment="1">
      <alignment horizontal="left" vertical="center"/>
    </xf>
    <xf numFmtId="0" fontId="0" fillId="11" borderId="0" xfId="0" applyFill="1" applyAlignment="1">
      <alignment wrapText="1"/>
    </xf>
    <xf numFmtId="0" fontId="0" fillId="11" borderId="0" xfId="0" applyFill="1" applyAlignment="1">
      <alignment vertical="center"/>
    </xf>
    <xf numFmtId="3" fontId="12" fillId="9" borderId="5" xfId="0" applyNumberFormat="1" applyFont="1" applyFill="1" applyBorder="1" applyAlignment="1" applyProtection="1">
      <alignment vertical="center"/>
      <protection locked="0"/>
    </xf>
    <xf numFmtId="44" fontId="12" fillId="11" borderId="0" xfId="0" applyNumberFormat="1" applyFont="1" applyFill="1" applyAlignment="1">
      <alignment vertical="center"/>
    </xf>
    <xf numFmtId="44" fontId="12" fillId="0" borderId="0" xfId="0" applyNumberFormat="1" applyFont="1" applyAlignment="1">
      <alignment vertical="center"/>
    </xf>
    <xf numFmtId="0" fontId="4" fillId="11" borderId="0" xfId="0" applyFont="1" applyFill="1" applyAlignment="1">
      <alignment horizontal="center" vertical="center"/>
    </xf>
    <xf numFmtId="0" fontId="4" fillId="0" borderId="0" xfId="0" applyFont="1" applyAlignment="1">
      <alignment horizontal="center" vertical="center"/>
    </xf>
    <xf numFmtId="0" fontId="0" fillId="0" borderId="0" xfId="0" applyAlignment="1">
      <alignment horizontal="left" indent="1"/>
    </xf>
    <xf numFmtId="165" fontId="0" fillId="0" borderId="0" xfId="0" applyNumberFormat="1"/>
    <xf numFmtId="0" fontId="4" fillId="0" borderId="48" xfId="0" applyFont="1" applyBorder="1" applyAlignment="1">
      <alignment horizontal="left" indent="1"/>
    </xf>
    <xf numFmtId="0" fontId="0" fillId="0" borderId="48" xfId="0" applyBorder="1"/>
    <xf numFmtId="165" fontId="4" fillId="0" borderId="48" xfId="0" applyNumberFormat="1" applyFont="1" applyBorder="1"/>
    <xf numFmtId="164" fontId="0" fillId="11" borderId="0" xfId="2" applyNumberFormat="1" applyFont="1" applyFill="1" applyBorder="1" applyAlignment="1">
      <alignment horizontal="center" vertical="center"/>
    </xf>
    <xf numFmtId="164" fontId="0" fillId="0" borderId="0" xfId="2" applyNumberFormat="1" applyFont="1" applyFill="1" applyBorder="1" applyAlignment="1">
      <alignment horizontal="center" vertical="center"/>
    </xf>
    <xf numFmtId="167" fontId="0" fillId="0" borderId="0" xfId="0" applyNumberFormat="1" applyAlignment="1" applyProtection="1">
      <alignment horizontal="center"/>
      <protection hidden="1"/>
    </xf>
    <xf numFmtId="0" fontId="4" fillId="0" borderId="0" xfId="0" applyFont="1" applyAlignment="1">
      <alignment horizontal="left" vertical="center" wrapText="1"/>
    </xf>
    <xf numFmtId="167" fontId="0" fillId="3" borderId="31" xfId="0" applyNumberFormat="1" applyFill="1" applyBorder="1" applyAlignment="1" applyProtection="1">
      <alignment horizontal="left" vertical="center"/>
      <protection locked="0"/>
    </xf>
    <xf numFmtId="0" fontId="8" fillId="0" borderId="13" xfId="0" applyFont="1" applyBorder="1" applyAlignment="1">
      <alignment horizontal="center" wrapText="1"/>
    </xf>
    <xf numFmtId="0" fontId="2" fillId="15" borderId="0" xfId="0" applyFont="1" applyFill="1" applyAlignment="1">
      <alignment horizontal="left" vertical="center"/>
    </xf>
    <xf numFmtId="0" fontId="2" fillId="15" borderId="0" xfId="3" applyNumberFormat="1" applyFont="1" applyFill="1" applyBorder="1" applyAlignment="1">
      <alignment horizontal="center" vertical="center" wrapText="1"/>
    </xf>
    <xf numFmtId="0" fontId="8" fillId="15" borderId="0" xfId="0" applyFont="1" applyFill="1" applyAlignment="1">
      <alignment horizontal="center" vertical="center" wrapText="1"/>
    </xf>
    <xf numFmtId="4" fontId="0" fillId="3" borderId="10" xfId="0" applyNumberFormat="1" applyFill="1" applyBorder="1" applyAlignment="1" applyProtection="1">
      <alignment horizontal="center"/>
      <protection locked="0"/>
    </xf>
    <xf numFmtId="0" fontId="10" fillId="0" borderId="0" xfId="4" applyFill="1"/>
    <xf numFmtId="169" fontId="0" fillId="3" borderId="31" xfId="0" applyNumberFormat="1" applyFill="1" applyBorder="1" applyAlignment="1" applyProtection="1">
      <alignment horizontal="center" vertical="center"/>
      <protection locked="0"/>
    </xf>
    <xf numFmtId="169" fontId="0" fillId="0" borderId="0" xfId="0" applyNumberFormat="1" applyAlignment="1" applyProtection="1">
      <alignment horizontal="center"/>
      <protection hidden="1"/>
    </xf>
    <xf numFmtId="175" fontId="0" fillId="3" borderId="8" xfId="0" applyNumberFormat="1" applyFill="1" applyBorder="1" applyAlignment="1" applyProtection="1">
      <alignment horizontal="center"/>
      <protection locked="0"/>
    </xf>
    <xf numFmtId="175" fontId="0" fillId="3" borderId="5" xfId="0" applyNumberFormat="1" applyFill="1" applyBorder="1" applyAlignment="1" applyProtection="1">
      <alignment horizontal="center" vertical="center"/>
      <protection locked="0"/>
    </xf>
    <xf numFmtId="175" fontId="0" fillId="3" borderId="8" xfId="0" applyNumberFormat="1" applyFill="1" applyBorder="1" applyAlignment="1" applyProtection="1">
      <alignment horizontal="center" vertical="center"/>
      <protection locked="0"/>
    </xf>
    <xf numFmtId="175" fontId="0" fillId="3" borderId="10" xfId="0" applyNumberFormat="1" applyFill="1" applyBorder="1" applyAlignment="1" applyProtection="1">
      <alignment horizontal="center" vertical="center"/>
      <protection locked="0"/>
    </xf>
    <xf numFmtId="176" fontId="0" fillId="4" borderId="6" xfId="1" applyNumberFormat="1" applyFont="1" applyFill="1" applyBorder="1" applyAlignment="1">
      <alignment horizontal="center" vertical="center"/>
    </xf>
    <xf numFmtId="3" fontId="0" fillId="0" borderId="0" xfId="0" applyNumberFormat="1" applyAlignment="1" applyProtection="1">
      <alignment horizontal="center"/>
      <protection hidden="1"/>
    </xf>
    <xf numFmtId="0" fontId="4" fillId="0" borderId="55" xfId="0" applyFont="1" applyBorder="1"/>
    <xf numFmtId="169" fontId="7" fillId="0" borderId="0" xfId="2" applyNumberFormat="1" applyFont="1" applyBorder="1" applyAlignment="1" applyProtection="1">
      <alignment horizontal="center"/>
      <protection hidden="1"/>
    </xf>
    <xf numFmtId="2" fontId="0" fillId="0" borderId="6" xfId="3" applyNumberFormat="1" applyFont="1" applyBorder="1" applyAlignment="1">
      <alignment horizontal="center" vertical="center"/>
    </xf>
    <xf numFmtId="165" fontId="8" fillId="0" borderId="0" xfId="3" applyNumberFormat="1" applyFont="1" applyAlignment="1">
      <alignment horizontal="center" vertical="center"/>
    </xf>
    <xf numFmtId="1" fontId="0" fillId="0" borderId="6" xfId="3" applyNumberFormat="1" applyFont="1" applyFill="1" applyBorder="1" applyAlignment="1">
      <alignment horizontal="center" vertical="center"/>
    </xf>
    <xf numFmtId="164" fontId="7" fillId="0" borderId="0" xfId="0" applyNumberFormat="1" applyFont="1" applyAlignment="1">
      <alignment horizontal="center"/>
    </xf>
    <xf numFmtId="170" fontId="7" fillId="0" borderId="0" xfId="2" applyNumberFormat="1" applyFont="1" applyFill="1" applyAlignment="1">
      <alignment horizontal="center"/>
    </xf>
    <xf numFmtId="0" fontId="0" fillId="3" borderId="31" xfId="0" applyFill="1" applyBorder="1" applyAlignment="1" applyProtection="1">
      <alignment horizontal="center" vertical="center"/>
      <protection locked="0"/>
    </xf>
    <xf numFmtId="168" fontId="7" fillId="0" borderId="0" xfId="0" applyNumberFormat="1" applyFont="1" applyAlignment="1">
      <alignment horizontal="center" vertical="center"/>
    </xf>
    <xf numFmtId="2" fontId="0" fillId="0" borderId="0" xfId="3" applyNumberFormat="1" applyFont="1" applyFill="1" applyAlignment="1">
      <alignment horizontal="center" vertical="center"/>
    </xf>
    <xf numFmtId="2" fontId="31" fillId="0" borderId="0" xfId="3" applyNumberFormat="1" applyFont="1" applyFill="1" applyAlignment="1">
      <alignment horizontal="center" vertical="center"/>
    </xf>
    <xf numFmtId="0" fontId="0" fillId="0" borderId="0" xfId="3" applyNumberFormat="1" applyFont="1" applyAlignment="1"/>
    <xf numFmtId="169" fontId="0" fillId="0" borderId="0" xfId="0" applyNumberFormat="1"/>
    <xf numFmtId="3" fontId="0" fillId="0" borderId="0" xfId="3" applyNumberFormat="1" applyFont="1" applyFill="1" applyAlignment="1">
      <alignment horizontal="center"/>
    </xf>
    <xf numFmtId="0" fontId="7" fillId="0" borderId="0" xfId="0" applyFont="1" applyAlignment="1" applyProtection="1">
      <alignment horizontal="center"/>
      <protection hidden="1"/>
    </xf>
    <xf numFmtId="14" fontId="0" fillId="0" borderId="0" xfId="0" applyNumberFormat="1"/>
    <xf numFmtId="1" fontId="7" fillId="0" borderId="8" xfId="0" applyNumberFormat="1" applyFont="1" applyBorder="1" applyAlignment="1">
      <alignment horizontal="center" vertical="center" wrapText="1"/>
    </xf>
    <xf numFmtId="0" fontId="8" fillId="0" borderId="9" xfId="0" applyFont="1" applyBorder="1" applyAlignment="1">
      <alignment horizontal="center" vertical="center" wrapText="1"/>
    </xf>
    <xf numFmtId="8" fontId="45" fillId="0" borderId="0" xfId="0" applyNumberFormat="1" applyFont="1"/>
    <xf numFmtId="169" fontId="7" fillId="0" borderId="15" xfId="2" applyNumberFormat="1" applyFont="1" applyFill="1" applyBorder="1" applyAlignment="1" applyProtection="1">
      <alignment horizontal="center"/>
      <protection hidden="1"/>
    </xf>
    <xf numFmtId="169" fontId="7" fillId="0" borderId="5" xfId="2" applyNumberFormat="1" applyFont="1" applyFill="1" applyBorder="1" applyAlignment="1" applyProtection="1">
      <alignment horizontal="center"/>
      <protection hidden="1"/>
    </xf>
    <xf numFmtId="0" fontId="40" fillId="0" borderId="0" xfId="0" applyFont="1"/>
    <xf numFmtId="166" fontId="13" fillId="0" borderId="0" xfId="3" applyNumberFormat="1" applyFont="1"/>
    <xf numFmtId="166" fontId="40" fillId="0" borderId="0" xfId="3" applyNumberFormat="1" applyFont="1"/>
    <xf numFmtId="166" fontId="0" fillId="0" borderId="0" xfId="0" applyNumberFormat="1"/>
    <xf numFmtId="165" fontId="0" fillId="0" borderId="0" xfId="0" quotePrefix="1" applyNumberFormat="1" applyAlignment="1">
      <alignment horizontal="center"/>
    </xf>
    <xf numFmtId="0" fontId="2" fillId="2" borderId="56" xfId="0" applyFont="1" applyFill="1" applyBorder="1" applyAlignment="1">
      <alignment horizontal="center" vertical="center" wrapText="1"/>
    </xf>
    <xf numFmtId="0" fontId="0" fillId="0" borderId="57" xfId="0" applyBorder="1"/>
    <xf numFmtId="0" fontId="0" fillId="2" borderId="5" xfId="0" applyFill="1" applyBorder="1"/>
    <xf numFmtId="168" fontId="0" fillId="0" borderId="58" xfId="0" applyNumberFormat="1" applyBorder="1" applyAlignment="1">
      <alignment horizontal="center"/>
    </xf>
    <xf numFmtId="168" fontId="0" fillId="0" borderId="34" xfId="0" applyNumberFormat="1" applyBorder="1" applyAlignment="1">
      <alignment horizontal="center"/>
    </xf>
    <xf numFmtId="168" fontId="4" fillId="0" borderId="36" xfId="0" applyNumberFormat="1" applyFont="1" applyBorder="1" applyAlignment="1">
      <alignment horizontal="center"/>
    </xf>
    <xf numFmtId="0" fontId="2" fillId="2" borderId="7" xfId="0" applyFont="1" applyFill="1" applyBorder="1" applyAlignment="1">
      <alignment horizontal="left" vertical="center"/>
    </xf>
    <xf numFmtId="3" fontId="7" fillId="0" borderId="11" xfId="0" applyNumberFormat="1" applyFont="1" applyBorder="1" applyAlignment="1">
      <alignment horizontal="left" vertical="center"/>
    </xf>
    <xf numFmtId="168" fontId="0" fillId="0" borderId="11" xfId="1" applyNumberFormat="1" applyFont="1" applyBorder="1" applyAlignment="1">
      <alignment horizontal="center"/>
    </xf>
    <xf numFmtId="165" fontId="0" fillId="0" borderId="11" xfId="2" applyNumberFormat="1" applyFont="1" applyFill="1" applyBorder="1" applyAlignment="1">
      <alignment horizontal="center" vertical="top" wrapText="1"/>
    </xf>
    <xf numFmtId="168" fontId="7" fillId="0" borderId="11" xfId="1" applyNumberFormat="1" applyFont="1" applyBorder="1" applyAlignment="1">
      <alignment horizontal="center" vertical="center"/>
    </xf>
    <xf numFmtId="0" fontId="7" fillId="0" borderId="11" xfId="0" applyFont="1" applyBorder="1" applyAlignment="1">
      <alignment horizontal="left" vertical="center"/>
    </xf>
    <xf numFmtId="0" fontId="2" fillId="2" borderId="0" xfId="0" applyFont="1" applyFill="1" applyAlignment="1">
      <alignment horizontal="right"/>
    </xf>
    <xf numFmtId="0" fontId="0" fillId="0" borderId="22" xfId="0" applyBorder="1" applyAlignment="1">
      <alignment vertical="center" wrapText="1"/>
    </xf>
    <xf numFmtId="43" fontId="0" fillId="0" borderId="0" xfId="1" applyFont="1"/>
    <xf numFmtId="43" fontId="2" fillId="2" borderId="5" xfId="1" applyFont="1" applyFill="1" applyBorder="1" applyAlignment="1">
      <alignment horizontal="center" vertical="center" wrapText="1"/>
    </xf>
    <xf numFmtId="166" fontId="0" fillId="0" borderId="0" xfId="3" applyNumberFormat="1" applyFont="1"/>
    <xf numFmtId="166" fontId="46" fillId="0" borderId="0" xfId="3" applyNumberFormat="1" applyFont="1"/>
    <xf numFmtId="0" fontId="46" fillId="0" borderId="0" xfId="0" applyFont="1"/>
    <xf numFmtId="0" fontId="10" fillId="0" borderId="0" xfId="4" applyAlignment="1">
      <alignment horizontal="left" vertical="center"/>
    </xf>
    <xf numFmtId="43" fontId="0" fillId="0" borderId="0" xfId="0" applyNumberFormat="1"/>
    <xf numFmtId="43" fontId="0" fillId="15" borderId="0" xfId="1" applyFont="1" applyFill="1"/>
    <xf numFmtId="165" fontId="7" fillId="0" borderId="32" xfId="0" applyNumberFormat="1" applyFont="1" applyBorder="1" applyAlignment="1" applyProtection="1">
      <alignment horizontal="center" vertical="center"/>
      <protection hidden="1"/>
    </xf>
    <xf numFmtId="0" fontId="0" fillId="3" borderId="59" xfId="0" applyFill="1" applyBorder="1" applyAlignment="1" applyProtection="1">
      <alignment horizontal="center" vertical="center"/>
      <protection locked="0" hidden="1"/>
    </xf>
    <xf numFmtId="0" fontId="0" fillId="3" borderId="64" xfId="0" applyFill="1" applyBorder="1" applyAlignment="1" applyProtection="1">
      <alignment horizontal="center" vertical="center"/>
      <protection locked="0" hidden="1"/>
    </xf>
    <xf numFmtId="0" fontId="0" fillId="3" borderId="65" xfId="0" applyFill="1" applyBorder="1" applyAlignment="1" applyProtection="1">
      <alignment horizontal="center" vertical="center"/>
      <protection locked="0" hidden="1"/>
    </xf>
    <xf numFmtId="0" fontId="8" fillId="0" borderId="21" xfId="0" applyFont="1" applyBorder="1" applyAlignment="1">
      <alignment horizontal="center" vertical="center" wrapText="1"/>
    </xf>
    <xf numFmtId="0" fontId="8" fillId="0" borderId="59" xfId="0" applyFont="1" applyBorder="1" applyAlignment="1">
      <alignment horizontal="center" vertical="center" wrapText="1"/>
    </xf>
    <xf numFmtId="0" fontId="7" fillId="0" borderId="11" xfId="1" applyNumberFormat="1" applyFont="1" applyBorder="1" applyAlignment="1">
      <alignment horizontal="center" vertical="center"/>
    </xf>
    <xf numFmtId="0" fontId="39" fillId="4" borderId="0" xfId="0" applyFont="1" applyFill="1" applyAlignment="1">
      <alignment horizontal="left" vertical="center" wrapText="1"/>
    </xf>
    <xf numFmtId="0" fontId="0" fillId="4" borderId="2" xfId="0" applyFill="1" applyBorder="1" applyAlignment="1">
      <alignment horizontal="left" vertical="center" wrapText="1"/>
    </xf>
    <xf numFmtId="0" fontId="0" fillId="4" borderId="0" xfId="0" applyFill="1" applyAlignment="1">
      <alignment horizontal="left" vertical="center" wrapText="1"/>
    </xf>
    <xf numFmtId="0" fontId="38" fillId="4" borderId="0" xfId="0" applyFont="1" applyFill="1" applyAlignment="1">
      <alignment horizontal="justify" vertical="center" wrapText="1"/>
    </xf>
    <xf numFmtId="0" fontId="0" fillId="3" borderId="52" xfId="0" applyFill="1" applyBorder="1" applyAlignment="1" applyProtection="1">
      <alignment horizontal="center" vertical="center" wrapText="1"/>
      <protection locked="0" hidden="1"/>
    </xf>
    <xf numFmtId="0" fontId="0" fillId="3" borderId="53" xfId="0" applyFill="1" applyBorder="1" applyAlignment="1" applyProtection="1">
      <alignment horizontal="center" vertical="center" wrapText="1"/>
      <protection locked="0" hidden="1"/>
    </xf>
    <xf numFmtId="0" fontId="0" fillId="3" borderId="54" xfId="0" applyFill="1" applyBorder="1" applyAlignment="1" applyProtection="1">
      <alignment horizontal="center" vertical="center" wrapText="1"/>
      <protection locked="0" hidden="1"/>
    </xf>
    <xf numFmtId="0" fontId="0" fillId="3" borderId="30" xfId="0" applyFill="1" applyBorder="1" applyAlignment="1" applyProtection="1">
      <alignment horizontal="center" vertical="center" wrapText="1"/>
      <protection locked="0" hidden="1"/>
    </xf>
    <xf numFmtId="0" fontId="0" fillId="3" borderId="10" xfId="0" applyFill="1" applyBorder="1" applyAlignment="1" applyProtection="1">
      <alignment horizontal="center" vertical="center" wrapText="1"/>
      <protection locked="0" hidden="1"/>
    </xf>
    <xf numFmtId="0" fontId="0" fillId="3" borderId="9" xfId="0" applyFill="1" applyBorder="1" applyAlignment="1" applyProtection="1">
      <alignment horizontal="center" vertical="center" wrapText="1"/>
      <protection locked="0" hidden="1"/>
    </xf>
    <xf numFmtId="0" fontId="4" fillId="0" borderId="0" xfId="0" applyFont="1" applyAlignment="1">
      <alignment vertical="center" wrapText="1"/>
    </xf>
    <xf numFmtId="0" fontId="4" fillId="0" borderId="21" xfId="0" applyFont="1" applyBorder="1" applyAlignment="1">
      <alignment vertical="center" wrapText="1"/>
    </xf>
    <xf numFmtId="0" fontId="4" fillId="0" borderId="0" xfId="0" applyFont="1" applyAlignment="1">
      <alignment horizontal="center" vertical="center" wrapText="1"/>
    </xf>
    <xf numFmtId="0" fontId="4" fillId="0" borderId="21" xfId="0" applyFont="1" applyBorder="1" applyAlignment="1">
      <alignment horizontal="center" vertical="center" wrapText="1"/>
    </xf>
    <xf numFmtId="0" fontId="2" fillId="2" borderId="45" xfId="0" applyFont="1" applyFill="1" applyBorder="1" applyAlignment="1">
      <alignment horizontal="center"/>
    </xf>
    <xf numFmtId="0" fontId="2" fillId="2" borderId="47" xfId="0" applyFont="1" applyFill="1" applyBorder="1" applyAlignment="1">
      <alignment horizontal="center"/>
    </xf>
    <xf numFmtId="0" fontId="2" fillId="2" borderId="43" xfId="0" applyFont="1" applyFill="1" applyBorder="1" applyAlignment="1">
      <alignment horizontal="center"/>
    </xf>
    <xf numFmtId="0" fontId="2" fillId="2" borderId="60" xfId="0" applyFont="1" applyFill="1" applyBorder="1" applyAlignment="1">
      <alignment horizontal="center"/>
    </xf>
    <xf numFmtId="0" fontId="2" fillId="2" borderId="61" xfId="0" applyFont="1" applyFill="1" applyBorder="1" applyAlignment="1">
      <alignment horizontal="center" vertical="center" wrapText="1"/>
    </xf>
    <xf numFmtId="0" fontId="2" fillId="2" borderId="6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0" xfId="0" applyFont="1" applyFill="1" applyBorder="1" applyAlignment="1">
      <alignment horizontal="center"/>
    </xf>
    <xf numFmtId="0" fontId="2" fillId="2" borderId="10" xfId="0" applyFont="1" applyFill="1" applyBorder="1" applyAlignment="1">
      <alignment horizontal="center"/>
    </xf>
    <xf numFmtId="0" fontId="2" fillId="2" borderId="37" xfId="0" applyFont="1" applyFill="1" applyBorder="1" applyAlignment="1">
      <alignment horizontal="center"/>
    </xf>
    <xf numFmtId="0" fontId="2" fillId="2" borderId="9" xfId="0" applyFont="1" applyFill="1" applyBorder="1" applyAlignment="1">
      <alignment horizontal="center"/>
    </xf>
    <xf numFmtId="0" fontId="8" fillId="11" borderId="11" xfId="0" applyFont="1" applyFill="1" applyBorder="1" applyAlignment="1">
      <alignment horizontal="center"/>
    </xf>
    <xf numFmtId="0" fontId="8" fillId="11" borderId="11" xfId="0" applyFont="1" applyFill="1" applyBorder="1" applyAlignment="1">
      <alignment horizontal="center" vertical="center" wrapText="1"/>
    </xf>
    <xf numFmtId="0" fontId="8" fillId="11" borderId="49" xfId="0" applyFont="1" applyFill="1" applyBorder="1" applyAlignment="1">
      <alignment horizontal="center" vertical="center" wrapText="1"/>
    </xf>
    <xf numFmtId="0" fontId="8" fillId="11" borderId="50" xfId="0" applyFont="1" applyFill="1" applyBorder="1" applyAlignment="1">
      <alignment horizontal="center" vertical="center" wrapText="1"/>
    </xf>
    <xf numFmtId="0" fontId="8" fillId="11" borderId="51" xfId="0" applyFont="1" applyFill="1" applyBorder="1" applyAlignment="1">
      <alignment horizontal="center" vertical="center" wrapText="1"/>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9" xfId="0" applyFont="1" applyFill="1" applyBorder="1" applyAlignment="1">
      <alignment horizontal="left" vertical="center"/>
    </xf>
    <xf numFmtId="0" fontId="2" fillId="2" borderId="0" xfId="0" applyFont="1" applyFill="1" applyAlignment="1">
      <alignment horizontal="left" vertical="center"/>
    </xf>
    <xf numFmtId="0" fontId="4" fillId="0" borderId="0" xfId="0" applyFont="1" applyAlignment="1">
      <alignment horizontal="center"/>
    </xf>
    <xf numFmtId="0" fontId="2" fillId="2" borderId="0" xfId="0" applyFont="1" applyFill="1" applyAlignment="1">
      <alignment horizontal="center"/>
    </xf>
  </cellXfs>
  <cellStyles count="10">
    <cellStyle name="Calculation" xfId="6" builtinId="22"/>
    <cellStyle name="Comma" xfId="1" builtinId="3"/>
    <cellStyle name="Currency" xfId="2" builtinId="4"/>
    <cellStyle name="General table" xfId="5" xr:uid="{ECED9BF1-4C70-4242-A3C9-4EAB88390F0E}"/>
    <cellStyle name="Hyperlink" xfId="4" builtinId="8"/>
    <cellStyle name="Normal" xfId="0" builtinId="0"/>
    <cellStyle name="Normal 2" xfId="9" xr:uid="{7D2F36E5-160B-4109-AE34-7178190F744D}"/>
    <cellStyle name="Normal 3" xfId="7" xr:uid="{611F1CF8-F5AA-4387-982E-2010E6D41967}"/>
    <cellStyle name="Normal 34 3" xfId="8" xr:uid="{9A2167E9-7D59-4D5C-8C6E-607904651210}"/>
    <cellStyle name="Percent" xfId="3" builtinId="5"/>
  </cellStyles>
  <dxfs count="89">
    <dxf>
      <font>
        <color theme="0" tint="-0.499984740745262"/>
      </font>
      <fill>
        <patternFill>
          <bgColor theme="0" tint="-0.34998626667073579"/>
        </patternFill>
      </fill>
    </dxf>
    <dxf>
      <font>
        <color theme="0" tint="-0.499984740745262"/>
      </font>
      <fill>
        <patternFill>
          <bgColor theme="0" tint="-0.34998626667073579"/>
        </patternFill>
      </fill>
    </dxf>
    <dxf>
      <font>
        <color theme="0" tint="-0.499984740745262"/>
      </font>
      <fill>
        <patternFill>
          <bgColor theme="0" tint="-0.34998626667073579"/>
        </patternFill>
      </fill>
    </dxf>
    <dxf>
      <font>
        <color rgb="FFFF0000"/>
      </font>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rgb="FF9C0006"/>
      </font>
      <fill>
        <patternFill>
          <bgColor rgb="FFFFC7CE"/>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color theme="0" tint="-0.34998626667073579"/>
      </font>
      <fill>
        <patternFill patternType="solid">
          <fgColor theme="1"/>
          <bgColor theme="0" tint="-0.34998626667073579"/>
        </patternFill>
      </fill>
    </dxf>
    <dxf>
      <font>
        <b val="0"/>
        <i val="0"/>
        <strike val="0"/>
        <condense val="0"/>
        <extend val="0"/>
        <outline val="0"/>
        <shadow val="0"/>
        <u val="none"/>
        <vertAlign val="baseline"/>
        <sz val="11"/>
        <color auto="1"/>
        <name val="Aptos Narrow"/>
        <family val="2"/>
        <scheme val="minor"/>
      </font>
    </dxf>
    <dxf>
      <font>
        <b val="0"/>
        <i val="0"/>
        <strike val="0"/>
        <condense val="0"/>
        <extend val="0"/>
        <outline val="0"/>
        <shadow val="0"/>
        <u val="none"/>
        <vertAlign val="baseline"/>
        <sz val="11"/>
        <color auto="1"/>
        <name val="Aptos Narrow"/>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Aptos Narrow"/>
        <family val="2"/>
        <scheme val="minor"/>
      </font>
    </dxf>
    <dxf>
      <font>
        <b val="0"/>
        <i val="0"/>
        <strike val="0"/>
        <condense val="0"/>
        <extend val="0"/>
        <outline val="0"/>
        <shadow val="0"/>
        <u val="none"/>
        <vertAlign val="baseline"/>
        <sz val="11"/>
        <color auto="1"/>
        <name val="Aptos Narrow"/>
        <family val="2"/>
        <scheme val="minor"/>
      </font>
    </dxf>
    <dxf>
      <font>
        <strike val="0"/>
        <outline val="0"/>
        <shadow val="0"/>
        <u val="none"/>
        <vertAlign val="baseline"/>
        <sz val="11"/>
        <color auto="1"/>
        <name val="Aptos Narrow"/>
        <family val="2"/>
        <scheme val="minor"/>
      </font>
    </dxf>
    <dxf>
      <font>
        <b/>
        <i val="0"/>
        <strike val="0"/>
        <condense val="0"/>
        <extend val="0"/>
        <outline val="0"/>
        <shadow val="0"/>
        <u val="none"/>
        <vertAlign val="baseline"/>
        <sz val="11"/>
        <color theme="0"/>
        <name val="Aptos Narrow"/>
        <family val="2"/>
        <scheme val="minor"/>
      </font>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numFmt numFmtId="169" formatCode="&quot;$&quot;#,##0\ &quot;/sf&quot;"/>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b val="0"/>
        <i/>
        <strike val="0"/>
        <condense val="0"/>
        <extend val="0"/>
        <outline val="0"/>
        <shadow val="0"/>
        <u val="none"/>
        <vertAlign val="baseline"/>
        <sz val="11"/>
        <color auto="1"/>
        <name val="Aptos Narrow"/>
        <family val="2"/>
        <scheme val="minor"/>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font>
        <i/>
        <color auto="1"/>
      </font>
      <numFmt numFmtId="169" formatCode="&quot;$&quot;#,##0\ &quot;/sf&quot;"/>
      <alignment horizontal="center" vertical="bottom" textRotation="0" wrapText="0" indent="0" justifyLastLine="0" shrinkToFit="0" readingOrder="0"/>
    </dxf>
    <dxf>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Aptos Narrow"/>
        <family val="2"/>
        <scheme val="minor"/>
      </font>
    </dxf>
    <dxf>
      <fill>
        <patternFill>
          <bgColor theme="9" tint="0.79998168889431442"/>
        </patternFill>
      </fill>
    </dxf>
    <dxf>
      <fill>
        <patternFill>
          <bgColor theme="9" tint="0.59996337778862885"/>
        </patternFill>
      </fill>
    </dxf>
  </dxfs>
  <tableStyles count="2" defaultTableStyle="TableStyleMedium2" defaultPivotStyle="PivotStyleLight16">
    <tableStyle name="Invisible" pivot="0" table="0" count="0" xr9:uid="{71710D9E-F47B-4924-A4A4-CE302C548312}"/>
    <tableStyle name="Table Style 1" pivot="0" count="2" xr9:uid="{2D7724A6-DAA9-4F1C-B5F8-8842F2B31197}">
      <tableStyleElement type="firstRowStripe" dxfId="88"/>
      <tableStyleElement type="secondRowStripe" dxfId="87"/>
    </tableStyle>
  </tableStyles>
  <colors>
    <mruColors>
      <color rgb="FFF6F5F1"/>
      <color rgb="FF009A9B"/>
      <color rgb="FF2E6BB0"/>
      <color rgb="FFFFABAB"/>
      <color rgb="FFADC6CB"/>
      <color rgb="FFEDECE5"/>
      <color rgb="FFCAE7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eetMetadata" Target="metadata.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7912100</xdr:colOff>
      <xdr:row>0</xdr:row>
      <xdr:rowOff>142876</xdr:rowOff>
    </xdr:from>
    <xdr:ext cx="1248833" cy="494748"/>
    <xdr:pic>
      <xdr:nvPicPr>
        <xdr:cNvPr id="3" name="Picture 1" descr="HOME - SFRPC">
          <a:extLst>
            <a:ext uri="{FF2B5EF4-FFF2-40B4-BE49-F238E27FC236}">
              <a16:creationId xmlns:a16="http://schemas.microsoft.com/office/drawing/2014/main" id="{C3A18049-D3E2-1722-645A-06768C48A2E5}"/>
            </a:ext>
          </a:extLst>
        </xdr:cNvPr>
        <xdr:cNvPicPr>
          <a:picLocks noChangeAspect="1"/>
        </xdr:cNvPicPr>
      </xdr:nvPicPr>
      <xdr:blipFill>
        <a:blip xmlns:r="http://schemas.openxmlformats.org/officeDocument/2006/relationships" r:embed="rId1"/>
        <a:stretch>
          <a:fillRect/>
        </a:stretch>
      </xdr:blipFill>
      <xdr:spPr>
        <a:xfrm>
          <a:off x="8223250" y="142876"/>
          <a:ext cx="1248833" cy="494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115134</xdr:colOff>
      <xdr:row>3</xdr:row>
      <xdr:rowOff>38100</xdr:rowOff>
    </xdr:from>
    <xdr:to>
      <xdr:col>1</xdr:col>
      <xdr:colOff>2581275</xdr:colOff>
      <xdr:row>11</xdr:row>
      <xdr:rowOff>114300</xdr:rowOff>
    </xdr:to>
    <xdr:sp macro="" textlink="">
      <xdr:nvSpPr>
        <xdr:cNvPr id="41" name="TextBox 3">
          <a:extLst>
            <a:ext uri="{FF2B5EF4-FFF2-40B4-BE49-F238E27FC236}">
              <a16:creationId xmlns:a16="http://schemas.microsoft.com/office/drawing/2014/main" id="{CF434390-09A3-4000-9A37-466A15F63D69}"/>
            </a:ext>
          </a:extLst>
        </xdr:cNvPr>
        <xdr:cNvSpPr txBox="1"/>
      </xdr:nvSpPr>
      <xdr:spPr>
        <a:xfrm>
          <a:off x="115134" y="676275"/>
          <a:ext cx="2628066" cy="1704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0">
              <a:solidFill>
                <a:schemeClr val="tx1"/>
              </a:solidFill>
            </a:rPr>
            <a:t>Some fields are conditionally formatted. For example, selecting “No” for “Utility Outages” will gray out related fields (like “# of customers affected”) to show they are not required.</a:t>
          </a:r>
        </a:p>
        <a:p>
          <a:endParaRPr lang="en-US" b="0">
            <a:solidFill>
              <a:schemeClr val="tx1"/>
            </a:solidFill>
          </a:endParaRPr>
        </a:p>
      </xdr:txBody>
    </xdr:sp>
    <xdr:clientData/>
  </xdr:twoCellAnchor>
  <xdr:twoCellAnchor>
    <xdr:from>
      <xdr:col>1</xdr:col>
      <xdr:colOff>0</xdr:colOff>
      <xdr:row>17</xdr:row>
      <xdr:rowOff>66673</xdr:rowOff>
    </xdr:from>
    <xdr:to>
      <xdr:col>1</xdr:col>
      <xdr:colOff>2627563</xdr:colOff>
      <xdr:row>28</xdr:row>
      <xdr:rowOff>114300</xdr:rowOff>
    </xdr:to>
    <xdr:sp macro="" textlink="">
      <xdr:nvSpPr>
        <xdr:cNvPr id="42" name="TextBox 5">
          <a:extLst>
            <a:ext uri="{FF2B5EF4-FFF2-40B4-BE49-F238E27FC236}">
              <a16:creationId xmlns:a16="http://schemas.microsoft.com/office/drawing/2014/main" id="{A55E2DD8-14CE-426B-A143-89D8A6A0EFB9}"/>
            </a:ext>
          </a:extLst>
        </xdr:cNvPr>
        <xdr:cNvSpPr txBox="1"/>
      </xdr:nvSpPr>
      <xdr:spPr>
        <a:xfrm>
          <a:off x="161925" y="2895598"/>
          <a:ext cx="2627563" cy="1676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Define the general assumptions used in the analysis, including timeframes, discounting, estimated capex, annual O&amp;M, and construction/operation timelines for the proposed project.</a:t>
          </a:r>
        </a:p>
        <a:p>
          <a:endParaRPr lang="en-US" sz="1100" i="0"/>
        </a:p>
        <a:p>
          <a:r>
            <a:rPr lang="en-US" sz="1100" i="0"/>
            <a:t>See 'Project Cost Database' tab</a:t>
          </a:r>
          <a:r>
            <a:rPr lang="en-US" sz="1100" i="0" baseline="0"/>
            <a:t> for additional capital cost information. Cost totals can be linked  to this section.</a:t>
          </a:r>
        </a:p>
        <a:p>
          <a:endParaRPr lang="en-US" sz="1100" i="0" baseline="0"/>
        </a:p>
        <a:p>
          <a:r>
            <a:rPr lang="en-US" sz="1100" i="0" baseline="0"/>
            <a:t>Total Capital/First Costs can be broken down by NAICS Code.</a:t>
          </a:r>
        </a:p>
      </xdr:txBody>
    </xdr:sp>
    <xdr:clientData/>
  </xdr:twoCellAnchor>
  <xdr:twoCellAnchor>
    <xdr:from>
      <xdr:col>0</xdr:col>
      <xdr:colOff>152400</xdr:colOff>
      <xdr:row>30</xdr:row>
      <xdr:rowOff>180975</xdr:rowOff>
    </xdr:from>
    <xdr:to>
      <xdr:col>1</xdr:col>
      <xdr:colOff>2618038</xdr:colOff>
      <xdr:row>49</xdr:row>
      <xdr:rowOff>0</xdr:rowOff>
    </xdr:to>
    <xdr:sp macro="" textlink="">
      <xdr:nvSpPr>
        <xdr:cNvPr id="623" name="TextBox 7">
          <a:extLst>
            <a:ext uri="{FF2B5EF4-FFF2-40B4-BE49-F238E27FC236}">
              <a16:creationId xmlns:a16="http://schemas.microsoft.com/office/drawing/2014/main" id="{85EFA8F2-993B-43D4-A615-D4F4C78E2EB8}"/>
            </a:ext>
          </a:extLst>
        </xdr:cNvPr>
        <xdr:cNvSpPr txBox="1"/>
      </xdr:nvSpPr>
      <xdr:spPr>
        <a:xfrm>
          <a:off x="152400" y="5619750"/>
          <a:ext cx="2627563" cy="3438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Select the project's location and adjust the default building value assumptions per square foot if applicable. </a:t>
          </a:r>
        </a:p>
        <a:p>
          <a:endParaRPr lang="en-US" sz="1100" i="0"/>
        </a:p>
        <a:p>
          <a:r>
            <a:rPr lang="en-US" sz="1100" i="0"/>
            <a:t>The </a:t>
          </a:r>
          <a:r>
            <a:rPr lang="en-US" sz="1100" b="1" i="0"/>
            <a:t>Vegetative</a:t>
          </a:r>
          <a:r>
            <a:rPr lang="en-US" sz="1100" b="1" i="0" baseline="0"/>
            <a:t> Cover Multiplier </a:t>
          </a:r>
          <a:r>
            <a:rPr lang="en-US" sz="1100" i="0" baseline="0"/>
            <a:t>is used to estimate the quantity of vegetative debris that should be added to the quantity of debris for flooded buildings.</a:t>
          </a:r>
        </a:p>
        <a:p>
          <a:r>
            <a:rPr lang="en-US" sz="1100" b="1" i="0" baseline="0"/>
            <a:t>Light</a:t>
          </a:r>
          <a:r>
            <a:rPr lang="en-US" sz="1100" i="0" baseline="0"/>
            <a:t> includes new home developments where more ground is visible than trees and canopy cover is sparse.</a:t>
          </a:r>
        </a:p>
        <a:p>
          <a:r>
            <a:rPr lang="en-US" sz="1100" b="1" i="0" baseline="0"/>
            <a:t>Medium</a:t>
          </a:r>
          <a:r>
            <a:rPr lang="en-US" sz="1100" i="0" baseline="0"/>
            <a:t> generally has a uniform pattern of open space and tree canopy cover, and is the most common description for vegetative cover.</a:t>
          </a:r>
        </a:p>
        <a:p>
          <a:r>
            <a:rPr lang="en-US" sz="1100" b="1" i="0" baseline="0"/>
            <a:t>Heavy</a:t>
          </a:r>
          <a:r>
            <a:rPr lang="en-US" sz="1100" i="0" baseline="0"/>
            <a:t> is found in mature neighborhoods and woodlots where the ground or houses cannot be seen due to the tree canopy cover.</a:t>
          </a:r>
          <a:endParaRPr lang="en-US" sz="1100" i="0"/>
        </a:p>
      </xdr:txBody>
    </xdr:sp>
    <xdr:clientData/>
  </xdr:twoCellAnchor>
  <xdr:twoCellAnchor>
    <xdr:from>
      <xdr:col>0</xdr:col>
      <xdr:colOff>152400</xdr:colOff>
      <xdr:row>52</xdr:row>
      <xdr:rowOff>76200</xdr:rowOff>
    </xdr:from>
    <xdr:to>
      <xdr:col>1</xdr:col>
      <xdr:colOff>2640263</xdr:colOff>
      <xdr:row>64</xdr:row>
      <xdr:rowOff>119062</xdr:rowOff>
    </xdr:to>
    <xdr:sp macro="" textlink="">
      <xdr:nvSpPr>
        <xdr:cNvPr id="58" name="TextBox 8">
          <a:extLst>
            <a:ext uri="{FF2B5EF4-FFF2-40B4-BE49-F238E27FC236}">
              <a16:creationId xmlns:a16="http://schemas.microsoft.com/office/drawing/2014/main" id="{20221E9D-BA48-4FEB-B12D-603EA5649FEA}"/>
            </a:ext>
          </a:extLst>
        </xdr:cNvPr>
        <xdr:cNvSpPr txBox="1"/>
      </xdr:nvSpPr>
      <xdr:spPr>
        <a:xfrm>
          <a:off x="152400" y="6993731"/>
          <a:ext cx="2654551" cy="2364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Enter baseline and project values for each metric across various storm events (10-, </a:t>
          </a:r>
        </a:p>
        <a:p>
          <a:r>
            <a:rPr lang="en-US" sz="1100" i="0"/>
            <a:t>50-, and 100-year) under current and one future</a:t>
          </a:r>
          <a:r>
            <a:rPr lang="en-US" sz="1100" i="0" baseline="0"/>
            <a:t> climate </a:t>
          </a:r>
          <a:r>
            <a:rPr lang="en-US" sz="1100" i="0"/>
            <a:t>condition</a:t>
          </a:r>
          <a:r>
            <a:rPr lang="en-US" sz="1100" i="0" baseline="0"/>
            <a:t> scenario</a:t>
          </a:r>
          <a:r>
            <a:rPr lang="en-US" sz="1100" i="0"/>
            <a:t>.</a:t>
          </a:r>
        </a:p>
        <a:p>
          <a:endParaRPr lang="en-US" sz="1100" i="0"/>
        </a:p>
        <a:p>
          <a:r>
            <a:rPr lang="en-US" sz="1100" b="1" i="0" u="none"/>
            <a:t>Utility Outages</a:t>
          </a:r>
        </a:p>
        <a:p>
          <a:r>
            <a:rPr lang="en-US" sz="1100" i="0" u="none"/>
            <a:t>Enter</a:t>
          </a:r>
          <a:r>
            <a:rPr lang="en-US" sz="1100" i="0" u="none" baseline="0"/>
            <a:t> the number of utility outage days for electric, potable water, and wastewater.</a:t>
          </a:r>
          <a:endParaRPr lang="en-US" sz="1100" i="0" u="none"/>
        </a:p>
        <a:p>
          <a:endParaRPr lang="en-US" sz="1100" i="0"/>
        </a:p>
        <a:p>
          <a:r>
            <a:rPr lang="en-US" sz="1100" b="1" i="0">
              <a:solidFill>
                <a:schemeClr val="dk1"/>
              </a:solidFill>
              <a:effectLst/>
              <a:latin typeface="+mn-lt"/>
              <a:ea typeface="+mn-ea"/>
              <a:cs typeface="+mn-cs"/>
            </a:rPr>
            <a:t>Traffic/ Emergency Response</a:t>
          </a:r>
          <a:endParaRPr lang="en-US" i="0">
            <a:effectLst/>
          </a:endParaRPr>
        </a:p>
        <a:p>
          <a:r>
            <a:rPr lang="en-US" sz="1100" i="0">
              <a:solidFill>
                <a:schemeClr val="dk1"/>
              </a:solidFill>
              <a:effectLst/>
              <a:latin typeface="+mn-lt"/>
              <a:ea typeface="+mn-ea"/>
              <a:cs typeface="+mn-cs"/>
            </a:rPr>
            <a:t>Enter</a:t>
          </a:r>
          <a:r>
            <a:rPr lang="en-US" sz="1100" i="0" baseline="0">
              <a:solidFill>
                <a:schemeClr val="dk1"/>
              </a:solidFill>
              <a:effectLst/>
              <a:latin typeface="+mn-lt"/>
              <a:ea typeface="+mn-ea"/>
              <a:cs typeface="+mn-cs"/>
            </a:rPr>
            <a:t> traffic and emergency response data.</a:t>
          </a:r>
          <a:endParaRPr lang="en-US" i="0">
            <a:effectLst/>
          </a:endParaRPr>
        </a:p>
        <a:p>
          <a:endParaRPr lang="en-US" sz="1100" i="1"/>
        </a:p>
      </xdr:txBody>
    </xdr:sp>
    <xdr:clientData/>
  </xdr:twoCellAnchor>
  <xdr:twoCellAnchor>
    <xdr:from>
      <xdr:col>1</xdr:col>
      <xdr:colOff>0</xdr:colOff>
      <xdr:row>83</xdr:row>
      <xdr:rowOff>0</xdr:rowOff>
    </xdr:from>
    <xdr:to>
      <xdr:col>1</xdr:col>
      <xdr:colOff>2649788</xdr:colOff>
      <xdr:row>88</xdr:row>
      <xdr:rowOff>76200</xdr:rowOff>
    </xdr:to>
    <xdr:sp macro="" textlink="">
      <xdr:nvSpPr>
        <xdr:cNvPr id="11" name="TextBox 10">
          <a:extLst>
            <a:ext uri="{FF2B5EF4-FFF2-40B4-BE49-F238E27FC236}">
              <a16:creationId xmlns:a16="http://schemas.microsoft.com/office/drawing/2014/main" id="{A71ED166-3B22-4BC1-BFB3-D0A5764D83B7}"/>
            </a:ext>
          </a:extLst>
        </xdr:cNvPr>
        <xdr:cNvSpPr txBox="1"/>
      </xdr:nvSpPr>
      <xdr:spPr>
        <a:xfrm>
          <a:off x="161925" y="12030075"/>
          <a:ext cx="2649788"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Enter number of</a:t>
          </a:r>
          <a:r>
            <a:rPr lang="en-US" sz="1100" i="0" baseline="0"/>
            <a:t> customers for each utility type.</a:t>
          </a:r>
          <a:endParaRPr lang="en-US" sz="1100" b="0" i="0">
            <a:solidFill>
              <a:srgbClr val="FF0000"/>
            </a:solidFill>
          </a:endParaRPr>
        </a:p>
      </xdr:txBody>
    </xdr:sp>
    <xdr:clientData/>
  </xdr:twoCellAnchor>
  <xdr:twoCellAnchor>
    <xdr:from>
      <xdr:col>1</xdr:col>
      <xdr:colOff>0</xdr:colOff>
      <xdr:row>90</xdr:row>
      <xdr:rowOff>133349</xdr:rowOff>
    </xdr:from>
    <xdr:to>
      <xdr:col>1</xdr:col>
      <xdr:colOff>2649788</xdr:colOff>
      <xdr:row>105</xdr:row>
      <xdr:rowOff>19049</xdr:rowOff>
    </xdr:to>
    <xdr:sp macro="" textlink="">
      <xdr:nvSpPr>
        <xdr:cNvPr id="12" name="TextBox 11">
          <a:extLst>
            <a:ext uri="{FF2B5EF4-FFF2-40B4-BE49-F238E27FC236}">
              <a16:creationId xmlns:a16="http://schemas.microsoft.com/office/drawing/2014/main" id="{C935EB39-2806-4C9B-A581-329AB0E23D82}"/>
            </a:ext>
          </a:extLst>
        </xdr:cNvPr>
        <xdr:cNvSpPr txBox="1"/>
      </xdr:nvSpPr>
      <xdr:spPr>
        <a:xfrm>
          <a:off x="161925" y="13287374"/>
          <a:ext cx="2649788" cy="2009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t>Input the acreage of green or natural habitat restored by the project to assess co-benefits. For trees, enter number of trees.</a:t>
          </a:r>
          <a:endParaRPr lang="en-US" sz="1100" b="0" i="0">
            <a:solidFill>
              <a:srgbClr val="FF0000"/>
            </a:solidFill>
          </a:endParaRPr>
        </a:p>
      </xdr:txBody>
    </xdr:sp>
    <xdr:clientData/>
  </xdr:twoCellAnchor>
  <xdr:twoCellAnchor>
    <xdr:from>
      <xdr:col>1</xdr:col>
      <xdr:colOff>0</xdr:colOff>
      <xdr:row>108</xdr:row>
      <xdr:rowOff>3172</xdr:rowOff>
    </xdr:from>
    <xdr:to>
      <xdr:col>1</xdr:col>
      <xdr:colOff>2649788</xdr:colOff>
      <xdr:row>129</xdr:row>
      <xdr:rowOff>361949</xdr:rowOff>
    </xdr:to>
    <xdr:sp macro="" textlink="">
      <xdr:nvSpPr>
        <xdr:cNvPr id="14" name="TextBox 13">
          <a:extLst>
            <a:ext uri="{FF2B5EF4-FFF2-40B4-BE49-F238E27FC236}">
              <a16:creationId xmlns:a16="http://schemas.microsoft.com/office/drawing/2014/main" id="{153E8A31-71E5-41A9-A958-6B3D95872250}"/>
            </a:ext>
          </a:extLst>
        </xdr:cNvPr>
        <xdr:cNvSpPr txBox="1"/>
      </xdr:nvSpPr>
      <xdr:spPr>
        <a:xfrm>
          <a:off x="161925" y="15852772"/>
          <a:ext cx="2649788" cy="62261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a:solidFill>
                <a:schemeClr val="dk1"/>
              </a:solidFill>
              <a:effectLst/>
              <a:latin typeface="+mn-lt"/>
              <a:ea typeface="+mn-ea"/>
              <a:cs typeface="+mn-cs"/>
            </a:rPr>
            <a:t>Complete </a:t>
          </a:r>
          <a:r>
            <a:rPr lang="en-US" sz="1100" b="0" i="0">
              <a:solidFill>
                <a:schemeClr val="dk1"/>
              </a:solidFill>
              <a:effectLst/>
              <a:latin typeface="+mn-lt"/>
              <a:ea typeface="+mn-ea"/>
              <a:cs typeface="+mn-cs"/>
            </a:rPr>
            <a:t>these steps for both the existing recreation and the new recreation created by the project:</a:t>
          </a:r>
          <a:br>
            <a:rPr lang="en-US" sz="1100" b="0" i="0">
              <a:solidFill>
                <a:schemeClr val="dk1"/>
              </a:solidFill>
              <a:effectLst/>
              <a:latin typeface="+mn-lt"/>
              <a:ea typeface="+mn-ea"/>
              <a:cs typeface="+mn-cs"/>
            </a:rPr>
          </a:br>
          <a:endParaRPr lang="en-US" b="0" i="0">
            <a:effectLst/>
          </a:endParaRPr>
        </a:p>
        <a:p>
          <a:r>
            <a:rPr lang="en-US" sz="1100" b="1" i="0">
              <a:solidFill>
                <a:schemeClr val="dk1"/>
              </a:solidFill>
              <a:effectLst/>
              <a:latin typeface="+mn-lt"/>
              <a:ea typeface="+mn-ea"/>
              <a:cs typeface="+mn-cs"/>
            </a:rPr>
            <a:t>1. Select Recreation Type</a:t>
          </a:r>
          <a:endParaRPr lang="en-US" i="0">
            <a:effectLst/>
          </a:endParaRPr>
        </a:p>
        <a:p>
          <a:r>
            <a:rPr lang="en-US" sz="1100" i="0">
              <a:solidFill>
                <a:schemeClr val="dk1"/>
              </a:solidFill>
              <a:effectLst/>
              <a:latin typeface="+mn-lt"/>
              <a:ea typeface="+mn-ea"/>
              <a:cs typeface="+mn-cs"/>
            </a:rPr>
            <a:t>Decide whether the recreation is:</a:t>
          </a:r>
          <a:endParaRPr lang="en-US" i="0">
            <a:effectLst/>
          </a:endParaRPr>
        </a:p>
        <a:p>
          <a:r>
            <a:rPr lang="en-US" sz="1100" b="1" i="0">
              <a:solidFill>
                <a:schemeClr val="dk1"/>
              </a:solidFill>
              <a:effectLst/>
              <a:latin typeface="+mn-lt"/>
              <a:ea typeface="+mn-ea"/>
              <a:cs typeface="+mn-cs"/>
            </a:rPr>
            <a:t>- </a:t>
          </a:r>
          <a:r>
            <a:rPr lang="en-US" sz="1100" b="0" i="0" u="sng">
              <a:solidFill>
                <a:schemeClr val="dk1"/>
              </a:solidFill>
              <a:effectLst/>
              <a:latin typeface="+mn-lt"/>
              <a:ea typeface="+mn-ea"/>
              <a:cs typeface="+mn-cs"/>
            </a:rPr>
            <a:t>General Recreation</a:t>
          </a:r>
          <a:r>
            <a:rPr lang="en-US" sz="1100" i="0">
              <a:solidFill>
                <a:schemeClr val="dk1"/>
              </a:solidFill>
              <a:effectLst/>
              <a:latin typeface="+mn-lt"/>
              <a:ea typeface="+mn-ea"/>
              <a:cs typeface="+mn-cs"/>
            </a:rPr>
            <a:t>: Common activities with widespread access (e.g., picnicking, camping, hiking, general fishing/hunting).</a:t>
          </a:r>
          <a:endParaRPr lang="en-US" i="0">
            <a:effectLst/>
          </a:endParaRPr>
        </a:p>
        <a:p>
          <a:r>
            <a:rPr lang="en-US" sz="1100" b="1" i="0">
              <a:solidFill>
                <a:schemeClr val="dk1"/>
              </a:solidFill>
              <a:effectLst/>
              <a:latin typeface="+mn-lt"/>
              <a:ea typeface="+mn-ea"/>
              <a:cs typeface="+mn-cs"/>
            </a:rPr>
            <a:t>- </a:t>
          </a:r>
          <a:r>
            <a:rPr lang="en-US" sz="1100" b="0" i="0" u="sng">
              <a:solidFill>
                <a:schemeClr val="dk1"/>
              </a:solidFill>
              <a:effectLst/>
              <a:latin typeface="+mn-lt"/>
              <a:ea typeface="+mn-ea"/>
              <a:cs typeface="+mn-cs"/>
            </a:rPr>
            <a:t>Specialized Recreation</a:t>
          </a:r>
          <a:r>
            <a:rPr lang="en-US" sz="1100" i="0">
              <a:solidFill>
                <a:schemeClr val="dk1"/>
              </a:solidFill>
              <a:effectLst/>
              <a:latin typeface="+mn-lt"/>
              <a:ea typeface="+mn-ea"/>
              <a:cs typeface="+mn-cs"/>
            </a:rPr>
            <a:t>: Unique or limited-access activities requiring skill or offering distinct experiences (e.g., big game hunting, whitewater boating, salmon fishing).</a:t>
          </a:r>
          <a:br>
            <a:rPr lang="en-US" sz="1100" i="0">
              <a:solidFill>
                <a:schemeClr val="dk1"/>
              </a:solidFill>
              <a:effectLst/>
              <a:latin typeface="+mn-lt"/>
              <a:ea typeface="+mn-ea"/>
              <a:cs typeface="+mn-cs"/>
            </a:rPr>
          </a:br>
          <a:endParaRPr lang="en-US" i="0">
            <a:effectLst/>
          </a:endParaRPr>
        </a:p>
        <a:p>
          <a:r>
            <a:rPr lang="en-US" sz="1100" b="1" i="0">
              <a:solidFill>
                <a:schemeClr val="dk1"/>
              </a:solidFill>
              <a:effectLst/>
              <a:latin typeface="+mn-lt"/>
              <a:ea typeface="+mn-ea"/>
              <a:cs typeface="+mn-cs"/>
            </a:rPr>
            <a:t>2. Identify Activity Category</a:t>
          </a:r>
          <a:endParaRPr lang="en-US" i="0">
            <a:effectLst/>
          </a:endParaRPr>
        </a:p>
        <a:p>
          <a:r>
            <a:rPr lang="en-US" sz="1100" i="0">
              <a:solidFill>
                <a:schemeClr val="dk1"/>
              </a:solidFill>
              <a:effectLst/>
              <a:latin typeface="+mn-lt"/>
              <a:ea typeface="+mn-ea"/>
              <a:cs typeface="+mn-cs"/>
            </a:rPr>
            <a:t>- Select </a:t>
          </a:r>
          <a:r>
            <a:rPr lang="en-US" sz="1100" b="0" i="0">
              <a:solidFill>
                <a:schemeClr val="dk1"/>
              </a:solidFill>
              <a:effectLst/>
              <a:latin typeface="+mn-lt"/>
              <a:ea typeface="+mn-ea"/>
              <a:cs typeface="+mn-cs"/>
            </a:rPr>
            <a:t>whether the recreation involves hunting or fishing, or does not.</a:t>
          </a:r>
          <a:br>
            <a:rPr lang="en-US" sz="1100" b="0" i="0">
              <a:solidFill>
                <a:schemeClr val="dk1"/>
              </a:solidFill>
              <a:effectLst/>
              <a:latin typeface="+mn-lt"/>
              <a:ea typeface="+mn-ea"/>
              <a:cs typeface="+mn-cs"/>
            </a:rPr>
          </a:br>
          <a:endParaRPr lang="en-US" b="0" i="0">
            <a:effectLst/>
          </a:endParaRPr>
        </a:p>
        <a:p>
          <a:r>
            <a:rPr lang="en-US" sz="1100" b="1" i="0">
              <a:solidFill>
                <a:schemeClr val="dk1"/>
              </a:solidFill>
              <a:effectLst/>
              <a:latin typeface="+mn-lt"/>
              <a:ea typeface="+mn-ea"/>
              <a:cs typeface="+mn-cs"/>
            </a:rPr>
            <a:t>3.</a:t>
          </a:r>
          <a:r>
            <a:rPr lang="en-US" sz="1100" b="1" i="0" baseline="0">
              <a:solidFill>
                <a:schemeClr val="dk1"/>
              </a:solidFill>
              <a:effectLst/>
              <a:latin typeface="+mn-lt"/>
              <a:ea typeface="+mn-ea"/>
              <a:cs typeface="+mn-cs"/>
            </a:rPr>
            <a:t> Input Number of Visitors</a:t>
          </a:r>
          <a:endParaRPr lang="en-US" i="0">
            <a:effectLst/>
          </a:endParaRPr>
        </a:p>
        <a:p>
          <a:r>
            <a:rPr lang="en-US" sz="1100" b="1" i="0" baseline="0">
              <a:solidFill>
                <a:schemeClr val="dk1"/>
              </a:solidFill>
              <a:effectLst/>
              <a:latin typeface="+mn-lt"/>
              <a:ea typeface="+mn-ea"/>
              <a:cs typeface="+mn-cs"/>
            </a:rPr>
            <a:t>- </a:t>
          </a:r>
          <a:r>
            <a:rPr lang="en-US" sz="1100" i="0">
              <a:solidFill>
                <a:schemeClr val="dk1"/>
              </a:solidFill>
              <a:effectLst/>
              <a:latin typeface="+mn-lt"/>
              <a:ea typeface="+mn-ea"/>
              <a:cs typeface="+mn-cs"/>
            </a:rPr>
            <a:t>Enter </a:t>
          </a:r>
          <a:r>
            <a:rPr lang="en-US" sz="1100" b="0" i="0">
              <a:solidFill>
                <a:schemeClr val="dk1"/>
              </a:solidFill>
              <a:effectLst/>
              <a:latin typeface="+mn-lt"/>
              <a:ea typeface="+mn-ea"/>
              <a:cs typeface="+mn-cs"/>
            </a:rPr>
            <a:t>the estimated annual number of visitors for this type of recreation.</a:t>
          </a:r>
          <a:br>
            <a:rPr lang="en-US" sz="1100" b="0" i="0">
              <a:solidFill>
                <a:schemeClr val="dk1"/>
              </a:solidFill>
              <a:effectLst/>
              <a:latin typeface="+mn-lt"/>
              <a:ea typeface="+mn-ea"/>
              <a:cs typeface="+mn-cs"/>
            </a:rPr>
          </a:br>
          <a:endParaRPr lang="en-US" b="0" i="0">
            <a:effectLst/>
          </a:endParaRPr>
        </a:p>
        <a:p>
          <a:r>
            <a:rPr lang="en-US" sz="1100" b="1" i="0">
              <a:solidFill>
                <a:schemeClr val="dk1"/>
              </a:solidFill>
              <a:effectLst/>
              <a:latin typeface="+mn-lt"/>
              <a:ea typeface="+mn-ea"/>
              <a:cs typeface="+mn-cs"/>
            </a:rPr>
            <a:t>4. Evaluate Recreation Experience</a:t>
          </a:r>
          <a:endParaRPr lang="en-US" i="0">
            <a:effectLst/>
          </a:endParaRPr>
        </a:p>
        <a:p>
          <a:r>
            <a:rPr lang="en-US" sz="1100" i="0">
              <a:solidFill>
                <a:schemeClr val="dk1"/>
              </a:solidFill>
              <a:effectLst/>
              <a:latin typeface="+mn-lt"/>
              <a:ea typeface="+mn-ea"/>
              <a:cs typeface="+mn-cs"/>
            </a:rPr>
            <a:t>- </a:t>
          </a:r>
          <a:r>
            <a:rPr lang="en-US" sz="1100" b="0" i="0">
              <a:solidFill>
                <a:schemeClr val="dk1"/>
              </a:solidFill>
              <a:effectLst/>
              <a:latin typeface="+mn-lt"/>
              <a:ea typeface="+mn-ea"/>
              <a:cs typeface="+mn-cs"/>
            </a:rPr>
            <a:t>For each evaluation factor</a:t>
          </a:r>
          <a:r>
            <a:rPr lang="en-US" sz="1100" b="0" i="0" baseline="0">
              <a:solidFill>
                <a:schemeClr val="dk1"/>
              </a:solidFill>
              <a:effectLst/>
              <a:latin typeface="+mn-lt"/>
              <a:ea typeface="+mn-ea"/>
              <a:cs typeface="+mn-cs"/>
            </a:rPr>
            <a:t> c</a:t>
          </a:r>
          <a:r>
            <a:rPr lang="en-US" sz="1100" b="0" i="0">
              <a:solidFill>
                <a:schemeClr val="dk1"/>
              </a:solidFill>
              <a:effectLst/>
              <a:latin typeface="+mn-lt"/>
              <a:ea typeface="+mn-ea"/>
              <a:cs typeface="+mn-cs"/>
            </a:rPr>
            <a:t>hoose the best-fit description from the dropdown in the Evaluation Factors column.</a:t>
          </a:r>
        </a:p>
        <a:p>
          <a:endParaRPr lang="en-US" b="0" i="0">
            <a:effectLst/>
          </a:endParaRPr>
        </a:p>
        <a:p>
          <a:r>
            <a:rPr lang="en-US" sz="1100" b="1" i="0">
              <a:solidFill>
                <a:schemeClr val="dk1"/>
              </a:solidFill>
              <a:effectLst/>
              <a:latin typeface="+mn-lt"/>
              <a:ea typeface="+mn-ea"/>
              <a:cs typeface="+mn-cs"/>
            </a:rPr>
            <a:t>5. Assign Points</a:t>
          </a:r>
          <a:endParaRPr lang="en-US" i="0">
            <a:effectLst/>
          </a:endParaRPr>
        </a:p>
        <a:p>
          <a:r>
            <a:rPr lang="en-US" sz="1100" i="0">
              <a:solidFill>
                <a:schemeClr val="dk1"/>
              </a:solidFill>
              <a:effectLst/>
              <a:latin typeface="+mn-lt"/>
              <a:ea typeface="+mn-ea"/>
              <a:cs typeface="+mn-cs"/>
            </a:rPr>
            <a:t>- In </a:t>
          </a:r>
          <a:r>
            <a:rPr lang="en-US" sz="1100" b="0" i="0">
              <a:solidFill>
                <a:schemeClr val="dk1"/>
              </a:solidFill>
              <a:effectLst/>
              <a:latin typeface="+mn-lt"/>
              <a:ea typeface="+mn-ea"/>
              <a:cs typeface="+mn-cs"/>
            </a:rPr>
            <a:t>the Points Assigned column, enter a value within the allowed range shown for that factor.</a:t>
          </a:r>
          <a:endParaRPr lang="en-US" b="0" i="0">
            <a:effectLst/>
          </a:endParaRPr>
        </a:p>
        <a:p>
          <a:r>
            <a:rPr lang="en-US" sz="1100" i="0">
              <a:solidFill>
                <a:sysClr val="windowText" lastClr="000000"/>
              </a:solidFill>
              <a:effectLst/>
              <a:latin typeface="+mn-lt"/>
              <a:ea typeface="+mn-ea"/>
              <a:cs typeface="+mn-cs"/>
            </a:rPr>
            <a:t>-</a:t>
          </a:r>
          <a:r>
            <a:rPr lang="en-US" sz="1100" i="0" baseline="0">
              <a:solidFill>
                <a:sysClr val="windowText" lastClr="000000"/>
              </a:solidFill>
              <a:effectLst/>
              <a:latin typeface="+mn-lt"/>
              <a:ea typeface="+mn-ea"/>
              <a:cs typeface="+mn-cs"/>
            </a:rPr>
            <a:t> </a:t>
          </a:r>
          <a:r>
            <a:rPr lang="en-US" sz="1100" i="0">
              <a:solidFill>
                <a:sysClr val="windowText" lastClr="000000"/>
              </a:solidFill>
              <a:effectLst/>
              <a:latin typeface="+mn-lt"/>
              <a:ea typeface="+mn-ea"/>
              <a:cs typeface="+mn-cs"/>
            </a:rPr>
            <a:t>Assign points based on your judgment.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84</xdr:row>
      <xdr:rowOff>0</xdr:rowOff>
    </xdr:from>
    <xdr:to>
      <xdr:col>5</xdr:col>
      <xdr:colOff>920750</xdr:colOff>
      <xdr:row>91</xdr:row>
      <xdr:rowOff>101600</xdr:rowOff>
    </xdr:to>
    <xdr:sp macro="" textlink="">
      <xdr:nvSpPr>
        <xdr:cNvPr id="4" name="TextBox 3">
          <a:extLst>
            <a:ext uri="{FF2B5EF4-FFF2-40B4-BE49-F238E27FC236}">
              <a16:creationId xmlns:a16="http://schemas.microsoft.com/office/drawing/2014/main" id="{37E9502D-049F-46F8-A63B-5E33110687C6}"/>
            </a:ext>
          </a:extLst>
        </xdr:cNvPr>
        <xdr:cNvSpPr txBox="1"/>
      </xdr:nvSpPr>
      <xdr:spPr>
        <a:xfrm>
          <a:off x="5010150" y="9410700"/>
          <a:ext cx="2216150" cy="825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These</a:t>
          </a:r>
          <a:r>
            <a:rPr lang="en-US" sz="1100" baseline="0"/>
            <a:t> are the price/ sf assumptions that the user ultimately selected which flows into the structure calcs tab.</a:t>
          </a:r>
        </a:p>
      </xdr:txBody>
    </xdr:sp>
    <xdr:clientData/>
  </xdr:twoCellAnchor>
  <xdr:twoCellAnchor>
    <xdr:from>
      <xdr:col>4</xdr:col>
      <xdr:colOff>0</xdr:colOff>
      <xdr:row>35</xdr:row>
      <xdr:rowOff>0</xdr:rowOff>
    </xdr:from>
    <xdr:to>
      <xdr:col>5</xdr:col>
      <xdr:colOff>920750</xdr:colOff>
      <xdr:row>40</xdr:row>
      <xdr:rowOff>22860</xdr:rowOff>
    </xdr:to>
    <xdr:sp macro="" textlink="">
      <xdr:nvSpPr>
        <xdr:cNvPr id="2" name="TextBox 5">
          <a:extLst>
            <a:ext uri="{FF2B5EF4-FFF2-40B4-BE49-F238E27FC236}">
              <a16:creationId xmlns:a16="http://schemas.microsoft.com/office/drawing/2014/main" id="{4D175398-7798-47A1-89CF-BF28FA8EE81C}"/>
            </a:ext>
          </a:extLst>
        </xdr:cNvPr>
        <xdr:cNvSpPr txBox="1"/>
      </xdr:nvSpPr>
      <xdr:spPr>
        <a:xfrm>
          <a:off x="5105400" y="6492240"/>
          <a:ext cx="2193290" cy="937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flows into the Content Calcs tab</a:t>
          </a:r>
        </a:p>
        <a:p>
          <a:r>
            <a:rPr lang="en-US" sz="1100" baseline="0"/>
            <a:t>https://www.fema.gov/sites/default/files/2020-08/fema_bca_guide-supplement.pdf</a:t>
          </a:r>
        </a:p>
      </xdr:txBody>
    </xdr:sp>
    <xdr:clientData/>
  </xdr:twoCellAnchor>
  <xdr:twoCellAnchor>
    <xdr:from>
      <xdr:col>4</xdr:col>
      <xdr:colOff>0</xdr:colOff>
      <xdr:row>54</xdr:row>
      <xdr:rowOff>180974</xdr:rowOff>
    </xdr:from>
    <xdr:to>
      <xdr:col>5</xdr:col>
      <xdr:colOff>923925</xdr:colOff>
      <xdr:row>67</xdr:row>
      <xdr:rowOff>129540</xdr:rowOff>
    </xdr:to>
    <xdr:sp macro="" textlink="">
      <xdr:nvSpPr>
        <xdr:cNvPr id="7" name="TextBox 6">
          <a:extLst>
            <a:ext uri="{FF2B5EF4-FFF2-40B4-BE49-F238E27FC236}">
              <a16:creationId xmlns:a16="http://schemas.microsoft.com/office/drawing/2014/main" id="{C4642ECE-A2A5-48EC-BFCD-2EAC1576F8AD}"/>
            </a:ext>
          </a:extLst>
        </xdr:cNvPr>
        <xdr:cNvSpPr txBox="1"/>
      </xdr:nvSpPr>
      <xdr:spPr>
        <a:xfrm>
          <a:off x="5105400" y="10147934"/>
          <a:ext cx="2196465" cy="23260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Data</a:t>
          </a:r>
          <a:r>
            <a:rPr lang="en-US" sz="1100" baseline="0">
              <a:solidFill>
                <a:schemeClr val="dk1"/>
              </a:solidFill>
              <a:effectLst/>
              <a:latin typeface="+mn-lt"/>
              <a:ea typeface="+mn-ea"/>
              <a:cs typeface="+mn-cs"/>
            </a:rPr>
            <a:t> from Displacement Value FEMA' tab is being assigned to building types. The commercial building does not have rental costs but it does have retail sales.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r>
            <a:rPr lang="en-US" sz="1100" baseline="0"/>
            <a:t>Data flows into the Displacement Calcs tab.</a:t>
          </a:r>
        </a:p>
        <a:p>
          <a:endParaRPr lang="en-US" sz="1100" baseline="0"/>
        </a:p>
        <a:p>
          <a:r>
            <a:rPr lang="en-US" sz="1100" baseline="0"/>
            <a:t>Assumes the entire building is displaced unless it is more than 3 stories tall; then only the 1st floor is displaced.</a:t>
          </a:r>
        </a:p>
      </xdr:txBody>
    </xdr:sp>
    <xdr:clientData/>
  </xdr:twoCellAnchor>
  <xdr:twoCellAnchor>
    <xdr:from>
      <xdr:col>4</xdr:col>
      <xdr:colOff>0</xdr:colOff>
      <xdr:row>7</xdr:row>
      <xdr:rowOff>0</xdr:rowOff>
    </xdr:from>
    <xdr:to>
      <xdr:col>5</xdr:col>
      <xdr:colOff>920750</xdr:colOff>
      <xdr:row>10</xdr:row>
      <xdr:rowOff>11206</xdr:rowOff>
    </xdr:to>
    <xdr:sp macro="" textlink="">
      <xdr:nvSpPr>
        <xdr:cNvPr id="10" name="TextBox 9">
          <a:extLst>
            <a:ext uri="{FF2B5EF4-FFF2-40B4-BE49-F238E27FC236}">
              <a16:creationId xmlns:a16="http://schemas.microsoft.com/office/drawing/2014/main" id="{296906F1-EE6C-4593-9430-7DE6E276A5AD}"/>
            </a:ext>
          </a:extLst>
        </xdr:cNvPr>
        <xdr:cNvSpPr txBox="1"/>
      </xdr:nvSpPr>
      <xdr:spPr>
        <a:xfrm>
          <a:off x="5210735" y="1255059"/>
          <a:ext cx="2220633"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Calculated based on</a:t>
          </a:r>
          <a:r>
            <a:rPr lang="en-US" sz="1100" baseline="0"/>
            <a:t> user inputs and flow into the project costs tab</a:t>
          </a:r>
        </a:p>
      </xdr:txBody>
    </xdr:sp>
    <xdr:clientData/>
  </xdr:twoCellAnchor>
  <xdr:twoCellAnchor>
    <xdr:from>
      <xdr:col>4</xdr:col>
      <xdr:colOff>0</xdr:colOff>
      <xdr:row>3</xdr:row>
      <xdr:rowOff>1</xdr:rowOff>
    </xdr:from>
    <xdr:to>
      <xdr:col>5</xdr:col>
      <xdr:colOff>920750</xdr:colOff>
      <xdr:row>4</xdr:row>
      <xdr:rowOff>120651</xdr:rowOff>
    </xdr:to>
    <xdr:sp macro="" textlink="">
      <xdr:nvSpPr>
        <xdr:cNvPr id="5" name="TextBox 4">
          <a:extLst>
            <a:ext uri="{FF2B5EF4-FFF2-40B4-BE49-F238E27FC236}">
              <a16:creationId xmlns:a16="http://schemas.microsoft.com/office/drawing/2014/main" id="{DE2E02FD-540F-41DE-B73F-D3639613D745}"/>
            </a:ext>
          </a:extLst>
        </xdr:cNvPr>
        <xdr:cNvSpPr txBox="1"/>
      </xdr:nvSpPr>
      <xdr:spPr>
        <a:xfrm>
          <a:off x="5022850" y="12795251"/>
          <a:ext cx="221615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Default assumed inputs</a:t>
          </a:r>
          <a:endParaRPr lang="en-US" sz="1100" baseline="0"/>
        </a:p>
      </xdr:txBody>
    </xdr:sp>
    <xdr:clientData/>
  </xdr:twoCellAnchor>
  <xdr:twoCellAnchor>
    <xdr:from>
      <xdr:col>4</xdr:col>
      <xdr:colOff>0</xdr:colOff>
      <xdr:row>73</xdr:row>
      <xdr:rowOff>0</xdr:rowOff>
    </xdr:from>
    <xdr:to>
      <xdr:col>5</xdr:col>
      <xdr:colOff>809935</xdr:colOff>
      <xdr:row>80</xdr:row>
      <xdr:rowOff>151006</xdr:rowOff>
    </xdr:to>
    <xdr:sp macro="" textlink="">
      <xdr:nvSpPr>
        <xdr:cNvPr id="8" name="TextBox 7">
          <a:extLst>
            <a:ext uri="{FF2B5EF4-FFF2-40B4-BE49-F238E27FC236}">
              <a16:creationId xmlns:a16="http://schemas.microsoft.com/office/drawing/2014/main" id="{E681B4C1-54B3-4236-9E3B-6092B71A7EA5}"/>
            </a:ext>
          </a:extLst>
        </xdr:cNvPr>
        <xdr:cNvSpPr txBox="1"/>
      </xdr:nvSpPr>
      <xdr:spPr>
        <a:xfrm>
          <a:off x="5029665" y="5668537"/>
          <a:ext cx="2110910" cy="8944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aseline="0"/>
            <a:t>Residential types have a rental cost amount and commercial properties have a sales amount</a:t>
          </a:r>
        </a:p>
      </xdr:txBody>
    </xdr:sp>
    <xdr:clientData/>
  </xdr:twoCellAnchor>
  <xdr:twoCellAnchor>
    <xdr:from>
      <xdr:col>4</xdr:col>
      <xdr:colOff>0</xdr:colOff>
      <xdr:row>100</xdr:row>
      <xdr:rowOff>0</xdr:rowOff>
    </xdr:from>
    <xdr:to>
      <xdr:col>5</xdr:col>
      <xdr:colOff>933450</xdr:colOff>
      <xdr:row>102</xdr:row>
      <xdr:rowOff>146049</xdr:rowOff>
    </xdr:to>
    <xdr:sp macro="" textlink="">
      <xdr:nvSpPr>
        <xdr:cNvPr id="11" name="TextBox 10">
          <a:extLst>
            <a:ext uri="{FF2B5EF4-FFF2-40B4-BE49-F238E27FC236}">
              <a16:creationId xmlns:a16="http://schemas.microsoft.com/office/drawing/2014/main" id="{4C6450F9-47F5-429B-BAFE-28ABE78E52F7}"/>
            </a:ext>
          </a:extLst>
        </xdr:cNvPr>
        <xdr:cNvSpPr txBox="1"/>
      </xdr:nvSpPr>
      <xdr:spPr>
        <a:xfrm>
          <a:off x="5042647" y="13010029"/>
          <a:ext cx="2233332" cy="504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Used for street</a:t>
          </a:r>
          <a:r>
            <a:rPr lang="en-US" sz="1100" baseline="0"/>
            <a:t> flooding calcs and auto loss.</a:t>
          </a:r>
        </a:p>
      </xdr:txBody>
    </xdr:sp>
    <xdr:clientData/>
  </xdr:twoCellAnchor>
  <xdr:twoCellAnchor>
    <xdr:from>
      <xdr:col>4</xdr:col>
      <xdr:colOff>0</xdr:colOff>
      <xdr:row>45</xdr:row>
      <xdr:rowOff>0</xdr:rowOff>
    </xdr:from>
    <xdr:to>
      <xdr:col>5</xdr:col>
      <xdr:colOff>920750</xdr:colOff>
      <xdr:row>46</xdr:row>
      <xdr:rowOff>171450</xdr:rowOff>
    </xdr:to>
    <xdr:sp macro="" textlink="">
      <xdr:nvSpPr>
        <xdr:cNvPr id="6" name="TextBox 5">
          <a:extLst>
            <a:ext uri="{FF2B5EF4-FFF2-40B4-BE49-F238E27FC236}">
              <a16:creationId xmlns:a16="http://schemas.microsoft.com/office/drawing/2014/main" id="{CE01268F-894A-4270-BE47-0534B4889B73}"/>
            </a:ext>
          </a:extLst>
        </xdr:cNvPr>
        <xdr:cNvSpPr txBox="1"/>
      </xdr:nvSpPr>
      <xdr:spPr>
        <a:xfrm>
          <a:off x="5042647" y="3445809"/>
          <a:ext cx="2218765" cy="3582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flows into the Auto Loss</a:t>
          </a:r>
        </a:p>
      </xdr:txBody>
    </xdr:sp>
    <xdr:clientData/>
  </xdr:twoCellAnchor>
  <xdr:twoCellAnchor>
    <xdr:from>
      <xdr:col>4</xdr:col>
      <xdr:colOff>0</xdr:colOff>
      <xdr:row>15</xdr:row>
      <xdr:rowOff>0</xdr:rowOff>
    </xdr:from>
    <xdr:to>
      <xdr:col>6</xdr:col>
      <xdr:colOff>683559</xdr:colOff>
      <xdr:row>18</xdr:row>
      <xdr:rowOff>150532</xdr:rowOff>
    </xdr:to>
    <xdr:sp macro="" textlink="">
      <xdr:nvSpPr>
        <xdr:cNvPr id="16" name="TextBox 7">
          <a:extLst>
            <a:ext uri="{FF2B5EF4-FFF2-40B4-BE49-F238E27FC236}">
              <a16:creationId xmlns:a16="http://schemas.microsoft.com/office/drawing/2014/main" id="{7944EA27-736E-43B7-9858-15AC29A13B99}"/>
            </a:ext>
          </a:extLst>
        </xdr:cNvPr>
        <xdr:cNvSpPr txBox="1"/>
      </xdr:nvSpPr>
      <xdr:spPr>
        <a:xfrm>
          <a:off x="5210735" y="831103"/>
          <a:ext cx="3064809" cy="7108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flows into the structure and contents calcs tab for when a user does not enter a building square footage for a prototype.</a:t>
          </a:r>
        </a:p>
      </xdr:txBody>
    </xdr:sp>
    <xdr:clientData/>
  </xdr:twoCellAnchor>
  <xdr:twoCellAnchor>
    <xdr:from>
      <xdr:col>4</xdr:col>
      <xdr:colOff>0</xdr:colOff>
      <xdr:row>25</xdr:row>
      <xdr:rowOff>0</xdr:rowOff>
    </xdr:from>
    <xdr:to>
      <xdr:col>6</xdr:col>
      <xdr:colOff>683559</xdr:colOff>
      <xdr:row>28</xdr:row>
      <xdr:rowOff>150532</xdr:rowOff>
    </xdr:to>
    <xdr:sp macro="" textlink="">
      <xdr:nvSpPr>
        <xdr:cNvPr id="76" name="TextBox 7">
          <a:extLst>
            <a:ext uri="{FF2B5EF4-FFF2-40B4-BE49-F238E27FC236}">
              <a16:creationId xmlns:a16="http://schemas.microsoft.com/office/drawing/2014/main" id="{E68F0D79-0B60-4D23-9CD6-3BA639C11426}"/>
            </a:ext>
          </a:extLst>
        </xdr:cNvPr>
        <xdr:cNvSpPr txBox="1"/>
      </xdr:nvSpPr>
      <xdr:spPr>
        <a:xfrm>
          <a:off x="4962525" y="2933700"/>
          <a:ext cx="2950509" cy="7220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Data is used in debris cost calculations when a user does not enter info for a prototype.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99060</xdr:colOff>
      <xdr:row>12</xdr:row>
      <xdr:rowOff>76200</xdr:rowOff>
    </xdr:from>
    <xdr:to>
      <xdr:col>0</xdr:col>
      <xdr:colOff>2292350</xdr:colOff>
      <xdr:row>22</xdr:row>
      <xdr:rowOff>68580</xdr:rowOff>
    </xdr:to>
    <xdr:sp macro="" textlink="">
      <xdr:nvSpPr>
        <xdr:cNvPr id="2" name="TextBox 4">
          <a:extLst>
            <a:ext uri="{FF2B5EF4-FFF2-40B4-BE49-F238E27FC236}">
              <a16:creationId xmlns:a16="http://schemas.microsoft.com/office/drawing/2014/main" id="{5E5BCEC4-5CF8-47C6-AA05-ECCF88F1D708}"/>
            </a:ext>
          </a:extLst>
        </xdr:cNvPr>
        <xdr:cNvSpPr txBox="1"/>
      </xdr:nvSpPr>
      <xdr:spPr>
        <a:xfrm>
          <a:off x="99060" y="2270760"/>
          <a:ext cx="2193290" cy="1821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Data</a:t>
          </a:r>
          <a:r>
            <a:rPr lang="en-US" sz="1100" baseline="0"/>
            <a:t> from 'Replacement Costs RS Means' tab for price per sf is being assigned to each of the structure prototypes for each location.</a:t>
          </a:r>
        </a:p>
        <a:p>
          <a:endParaRPr lang="en-US" sz="1100" baseline="0"/>
        </a:p>
        <a:p>
          <a:r>
            <a:rPr lang="en-US" sz="1100" baseline="0"/>
            <a:t>This data populates the default values in the general inputs tab depending on the users location selection.</a:t>
          </a:r>
        </a:p>
        <a:p>
          <a:endParaRPr lang="en-US" sz="1100" baseline="0"/>
        </a:p>
      </xdr:txBody>
    </xdr:sp>
    <xdr:clientData/>
  </xdr:twoCellAnchor>
</xdr:wsDr>
</file>

<file path=xl/persons/person.xml><?xml version="1.0" encoding="utf-8"?>
<personList xmlns="http://schemas.microsoft.com/office/spreadsheetml/2018/threadedcomments" xmlns:x="http://schemas.openxmlformats.org/spreadsheetml/2006/main">
  <person displayName="Watkins, Anne" id="{EC3D92A4-29CD-48B6-92A4-F10F1D2B94E9}" userId="S::anne.watkins@aecom.com::2481b627-35b6-4d03-9193-b11c9f7b6f2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B49B6F7-2521-4041-9FB0-0019C216899D}" name="PricePerSF" displayName="PricePerSF" ref="A3:BP10" totalsRowShown="0" headerRowDxfId="86" headerRowBorderDxfId="85">
  <autoFilter ref="A3:BP10" xr:uid="{CB49B6F7-2521-4041-9FB0-0019C216899D}"/>
  <tableColumns count="68">
    <tableColumn id="1" xr3:uid="{615FBFE4-6EFB-4C20-9601-AFCC94D06A6F}" name="Structure Type" dataDxfId="84"/>
    <tableColumn id="10" xr3:uid="{C0688D13-3DDD-4B3D-A47B-39DC13A0374A}" name="Alachua" dataDxfId="83" dataCellStyle="Currency"/>
    <tableColumn id="11" xr3:uid="{17F544C6-A07F-4559-942A-25D2BFA2A476}" name="Baker" dataDxfId="82" dataCellStyle="Currency"/>
    <tableColumn id="12" xr3:uid="{907CBE4B-BCEF-49B8-83AA-F9BE4E8EB18A}" name="Bay" dataDxfId="81" dataCellStyle="Currency"/>
    <tableColumn id="13" xr3:uid="{D7D1CCFF-4D34-4344-B5DF-D758A151223F}" name="Bradford" dataDxfId="80" dataCellStyle="Currency"/>
    <tableColumn id="14" xr3:uid="{CE5A168E-4B97-4AC4-BEEB-ADDD1573C867}" name="Brevard" dataDxfId="79" dataCellStyle="Currency"/>
    <tableColumn id="2" xr3:uid="{6DA4431A-029D-496E-86F9-F0B37AB36403}" name="Broward"/>
    <tableColumn id="24" xr3:uid="{86758B0E-FFD6-416F-9347-0F4F7B6426C1}" name="Calhoun" dataDxfId="78" dataCellStyle="Currency"/>
    <tableColumn id="25" xr3:uid="{610D6D6A-EFE4-4E24-B03B-F158A15AD93D}" name="Charlotte" dataDxfId="77" dataCellStyle="Currency"/>
    <tableColumn id="26" xr3:uid="{44270E0F-3FB4-4B9E-AAEF-A231B352C3F9}" name="Citrus" dataDxfId="76" dataCellStyle="Currency"/>
    <tableColumn id="27" xr3:uid="{C824ACB7-9EC1-42E1-B696-DEC0086AA7E8}" name="Clay" dataDxfId="75" dataCellStyle="Currency"/>
    <tableColumn id="28" xr3:uid="{49605432-CC72-48E7-98B7-B532932236F8}" name="Collier" dataDxfId="74" dataCellStyle="Currency"/>
    <tableColumn id="29" xr3:uid="{C41185A5-782C-4912-8488-AB23F149B52F}" name="Columbia" dataDxfId="73" dataCellStyle="Currency"/>
    <tableColumn id="30" xr3:uid="{2EEE00E5-94ED-4F6E-AD71-7689CFCACA71}" name="DeSoto" dataDxfId="72" dataCellStyle="Currency"/>
    <tableColumn id="31" xr3:uid="{6987C7BC-1333-4E61-8812-25A196FD43F2}" name="Dixie" dataDxfId="71" dataCellStyle="Currency"/>
    <tableColumn id="32" xr3:uid="{BD74F9A5-22A0-4CAE-A134-9B4D145CECA4}" name="Duval" dataDxfId="70" dataCellStyle="Currency"/>
    <tableColumn id="33" xr3:uid="{5EF8973B-C94F-4CF3-97D7-533B2F2901F6}" name="Escambia" dataDxfId="69" dataCellStyle="Currency"/>
    <tableColumn id="16" xr3:uid="{00EAAE51-31E6-40C0-8DBD-023066834680}" name="Flagler" dataDxfId="68" dataCellStyle="Currency"/>
    <tableColumn id="17" xr3:uid="{5BF373DE-ADFF-48DB-A2C3-B2236A42135A}" name="Franklin" dataDxfId="67" dataCellStyle="Currency"/>
    <tableColumn id="18" xr3:uid="{43C1016B-213E-443E-A8D0-6C924E94FA15}" name="Gadsden" dataDxfId="66" dataCellStyle="Currency"/>
    <tableColumn id="19" xr3:uid="{B13052DC-A210-4E17-977B-5943B94BCE7F}" name="Gilchrist" dataDxfId="65" dataCellStyle="Currency"/>
    <tableColumn id="20" xr3:uid="{EE8DAB71-3079-422B-8DD6-B31015747366}" name="Glades" dataDxfId="64" dataCellStyle="Currency"/>
    <tableColumn id="21" xr3:uid="{219DAC51-CB88-4292-841C-FA477421F915}" name="Gulf" dataDxfId="63" dataCellStyle="Currency"/>
    <tableColumn id="22" xr3:uid="{EE56A955-B210-4566-A223-23E092A4E2F7}" name="Hamilton" dataDxfId="62" dataCellStyle="Currency"/>
    <tableColumn id="23" xr3:uid="{ED2D9270-373C-406A-A2C4-7AE56388250A}" name="Hardee" dataDxfId="61" dataCellStyle="Currency"/>
    <tableColumn id="15" xr3:uid="{A042C75D-F641-4D78-8DE9-F4608868921D}" name="Hendry" dataDxfId="60" dataCellStyle="Currency"/>
    <tableColumn id="34" xr3:uid="{962C98B1-216B-4FD3-A3C9-7E2182ACB275}" name="Hernando" dataDxfId="59" dataCellStyle="Currency"/>
    <tableColumn id="35" xr3:uid="{045B7ACF-B80D-4CEF-BC19-EAB0FDC0209A}" name="Highlands" dataDxfId="58" dataCellStyle="Currency"/>
    <tableColumn id="36" xr3:uid="{EAFF5732-8061-4664-8535-7B0E543EDDA8}" name="Hillsborough" dataDxfId="57" dataCellStyle="Currency"/>
    <tableColumn id="37" xr3:uid="{447E9C57-DF2C-4771-BCB3-3D1F5E83805A}" name="Holmes" dataDxfId="56" dataCellStyle="Currency"/>
    <tableColumn id="38" xr3:uid="{B9D99973-8E4D-4758-826F-8940BE674E61}" name="Indian River" dataDxfId="55" dataCellStyle="Currency"/>
    <tableColumn id="41" xr3:uid="{A56F45DC-F92D-4877-9262-EC6397894CDF}" name="Jackson" dataDxfId="54" dataCellStyle="Currency"/>
    <tableColumn id="42" xr3:uid="{22724D66-143D-43E7-ABFC-6ADD949CE0D6}" name="Jefferson" dataDxfId="53" dataCellStyle="Currency"/>
    <tableColumn id="39" xr3:uid="{28470238-58AE-402B-BE4F-F04E783E7AEE}" name="Lafayette" dataDxfId="52" dataCellStyle="Currency"/>
    <tableColumn id="40" xr3:uid="{1729071B-5B69-474B-AB94-C0CA19343F23}" name="Lake" dataDxfId="51" dataCellStyle="Currency"/>
    <tableColumn id="3" xr3:uid="{2C38AEC1-5F65-41B3-A118-3A50C61A219D}" name="Lee"/>
    <tableColumn id="4" xr3:uid="{BBDEDF29-E38B-4934-9FC9-392536D7356A}" name="Leon"/>
    <tableColumn id="43" xr3:uid="{4E77A975-D8D1-4398-B4E3-7E17997865D3}" name="Levy" dataDxfId="50" dataCellStyle="Currency"/>
    <tableColumn id="44" xr3:uid="{176F6235-6E97-4401-ACF0-64F0D3882051}" name="Liberty" dataDxfId="49" dataCellStyle="Currency"/>
    <tableColumn id="45" xr3:uid="{925AB178-CC66-4352-A99C-EC64CD85F35E}" name="Madison" dataDxfId="48" dataCellStyle="Currency"/>
    <tableColumn id="46" xr3:uid="{086CEE85-FC10-4493-AAED-576F41B41113}" name="Manatee" dataDxfId="47" dataCellStyle="Currency"/>
    <tableColumn id="47" xr3:uid="{F7E1C130-7831-44AF-A066-BB33EC8DE8A4}" name="Marion" dataDxfId="46" dataCellStyle="Currency"/>
    <tableColumn id="5" xr3:uid="{F171A4D5-6598-4560-B9BA-61E9F2FA62A9}" name="Martin" dataDxfId="45">
      <calculatedColumnFormula>PricePerSF[[#This Row],[Palm Beach]]</calculatedColumnFormula>
    </tableColumn>
    <tableColumn id="6" xr3:uid="{7E239FB5-468A-466F-8A2D-3D7E289BB650}" name="Miami-Dade"/>
    <tableColumn id="7" xr3:uid="{8B37961B-D5DD-499B-AD48-63699E2C0AF8}" name="Monroe" dataDxfId="44" dataCellStyle="Currency"/>
    <tableColumn id="48" xr3:uid="{05A03B35-207A-4EC4-ADA1-20968EB6BA65}" name="Nassau" dataDxfId="43" dataCellStyle="Currency"/>
    <tableColumn id="50" xr3:uid="{6101ADFA-42EF-4C2A-83B6-DB1AA6F26869}" name="Okaloosa" dataDxfId="42" dataCellStyle="Currency"/>
    <tableColumn id="51" xr3:uid="{745DDF9D-DC94-448E-9D36-00F7E35F19D4}" name="Okeechobee" dataDxfId="41" dataCellStyle="Currency"/>
    <tableColumn id="52" xr3:uid="{0C13A826-294A-4093-9847-451FE92865AE}" name="Orange" dataDxfId="40" dataCellStyle="Currency"/>
    <tableColumn id="49" xr3:uid="{B9463723-AC0C-4C92-A096-B9328E6DCC27}" name="Osceola" dataDxfId="39" dataCellStyle="Currency"/>
    <tableColumn id="8" xr3:uid="{1C0D2E2B-55D2-4E1B-B834-3A65A532276F}" name="Palm Beach"/>
    <tableColumn id="53" xr3:uid="{BADA4A3A-04E4-4703-8472-A60194FACDD8}" name="Pasco" dataDxfId="38" dataCellStyle="Currency"/>
    <tableColumn id="9" xr3:uid="{C4254D70-2696-4429-B94A-C4D55D809895}" name="Pinellas" dataDxfId="37" dataCellStyle="Currency"/>
    <tableColumn id="59" xr3:uid="{D97D4BCA-65E3-42D3-AB6E-B3D08FB8672B}" name="Polk" dataDxfId="36" dataCellStyle="Currency"/>
    <tableColumn id="60" xr3:uid="{A4B4DD7A-390A-4AC6-A985-D558ED3F7578}" name="Putnam" dataDxfId="35" dataCellStyle="Currency"/>
    <tableColumn id="61" xr3:uid="{990B2663-605E-492B-8D1D-2F8CC505CE4D}" name="Santa Rosa" dataDxfId="34" dataCellStyle="Currency"/>
    <tableColumn id="62" xr3:uid="{641FDEE7-1C76-4762-B1D2-8BB26BBEAA87}" name="Sarasota" dataDxfId="33" dataCellStyle="Currency"/>
    <tableColumn id="57" xr3:uid="{64F2DC69-EAC1-4D9A-A991-B2438D8BEB4D}" name="Seminole" dataDxfId="32" dataCellStyle="Currency"/>
    <tableColumn id="58" xr3:uid="{684B8D0A-2DF1-40FB-982A-2EF86C08E59B}" name="St. Johns" dataDxfId="31" dataCellStyle="Currency"/>
    <tableColumn id="56" xr3:uid="{68112FA1-89FE-4A85-8545-9E0532D4AC9F}" name="St. Lucie" dataDxfId="30" dataCellStyle="Currency"/>
    <tableColumn id="68" xr3:uid="{90953450-0658-4F59-8954-B293B059208D}" name="Sumter" dataDxfId="29" dataCellStyle="Currency"/>
    <tableColumn id="69" xr3:uid="{DFAF2D6D-BF53-425E-A8BE-BC06C6BD18AE}" name="Suwannee" dataDxfId="28" dataCellStyle="Currency"/>
    <tableColumn id="66" xr3:uid="{B3F79300-DE96-420B-9767-C0D3D0C6E94A}" name="Taylor" dataDxfId="27" dataCellStyle="Currency"/>
    <tableColumn id="67" xr3:uid="{5FBE3175-B8D0-4BAE-B37C-E30DD4F500F1}" name="Union" dataDxfId="26" dataCellStyle="Currency"/>
    <tableColumn id="64" xr3:uid="{1303FFBF-0A69-4B8A-B9EB-E1541C2A638B}" name="Volusia" dataDxfId="25" dataCellStyle="Currency"/>
    <tableColumn id="65" xr3:uid="{BBB00971-3986-427F-A89D-65BA00694EDD}" name="Wakulla" dataDxfId="24" dataCellStyle="Currency"/>
    <tableColumn id="63" xr3:uid="{14C775A9-C85A-448E-A455-1D058DD0BA4C}" name="Walton" dataDxfId="23" dataCellStyle="Currency"/>
    <tableColumn id="55" xr3:uid="{82193BE4-E614-4F57-A717-228EA5CAF8E7}" name="Washington" dataDxfId="22" dataCellStyle="Currency"/>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A4C07F8-7F6C-4509-B6FD-71608913776F}" name="Table9" displayName="Table9" ref="A2:D27" totalsRowShown="0" headerRowDxfId="21" dataDxfId="20" headerRowCellStyle="Percent">
  <tableColumns count="4">
    <tableColumn id="1" xr3:uid="{EA345E68-4534-4CBB-AC1D-8C8AD48FB281}" name="NAICS 2-Digit Full" dataDxfId="19"/>
    <tableColumn id="2" xr3:uid="{2740D609-713C-4540-8206-420ED6F303D9}" name="Recapture Rate" dataDxfId="18" dataCellStyle="Percent"/>
    <tableColumn id="3" xr3:uid="{DE9A9A56-C710-4B63-9A46-889769880DAA}" name="Aggregated" dataDxfId="17">
      <calculatedColumnFormula>A3</calculatedColumnFormula>
    </tableColumn>
    <tableColumn id="4" xr3:uid="{83855E5B-286C-4B36-A7DE-D0B18FD4555F}" name="Full Description" dataDxfId="16"/>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H1" dT="2026-01-05T15:38:29.96" personId="{EC3D92A4-29CD-48B6-92A4-F10F1D2B94E9}" id="{7FE4E2EF-59DC-45DF-9B82-61007DF904FB}">
    <text>Assumes entire building is displaced unless it is more than 3 stories, then only the 1st floor is displaced.</text>
  </threadedComment>
</ThreadedComments>
</file>

<file path=xl/threadedComments/threadedComment2.xml><?xml version="1.0" encoding="utf-8"?>
<ThreadedComments xmlns="http://schemas.microsoft.com/office/spreadsheetml/2018/threadedcomments" xmlns:x="http://schemas.openxmlformats.org/spreadsheetml/2006/main">
  <threadedComment ref="C29" dT="2025-11-18T20:05:39.76" personId="{EC3D92A4-29CD-48B6-92A4-F10F1D2B94E9}" id="{EC82A451-BAE0-4F3F-A8E2-525BEB713DA0}">
    <text>Find source for these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co.okaloosa.fl.us/" TargetMode="External"/><Relationship Id="rId1" Type="http://schemas.openxmlformats.org/officeDocument/2006/relationships/hyperlink" Target="http://www.washcomall.com/" TargetMode="External"/><Relationship Id="rId4" Type="http://schemas.openxmlformats.org/officeDocument/2006/relationships/table" Target="../tables/table1.xml"/></Relationships>
</file>

<file path=xl/worksheets/_rels/sheet25.xml.rels><?xml version="1.0" encoding="UTF-8" standalone="yes"?>
<Relationships xmlns="http://schemas.openxmlformats.org/package/2006/relationships"><Relationship Id="rId1" Type="http://schemas.openxmlformats.org/officeDocument/2006/relationships/hyperlink" Target="https://www.nad.usace.army.mil/Portals/40/docs/NACCS/10A_PhysicalDepthDmgFxSummary_26Jan2015.pdf"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https://www.nad.usace.army.mil/Portals/40/docs/NACCS/10A_PhysicalDepthDmgFxSummary_26Jan2015.pdf"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fema.gov/pdf/government/grant/pa/fema_329_debris_estimating.pdf"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fema.gov/sites/default/files/documents/fema_hazus-6-inventory-technical-manual.pdf" TargetMode="External"/></Relationships>
</file>

<file path=xl/worksheets/_rels/sheet31.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2.xml.rels><?xml version="1.0" encoding="UTF-8" standalone="yes"?>
<Relationships xmlns="http://schemas.openxmlformats.org/package/2006/relationships"><Relationship Id="rId1" Type="http://schemas.openxmlformats.org/officeDocument/2006/relationships/hyperlink" Target="https://www.fema.gov/sites/default/files/documents/fema_standard-economic-values-methodology-report_2023.pdf"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ia.gov/consumption/commercial/data/2018/pdf/CBECS_2018_Building_Characteristics_Flipbook.pdf" TargetMode="External"/></Relationships>
</file>

<file path=xl/worksheets/_rels/sheet36.xml.rels><?xml version="1.0" encoding="UTF-8" standalone="yes"?>
<Relationships xmlns="http://schemas.openxmlformats.org/package/2006/relationships"><Relationship Id="rId3" Type="http://schemas.openxmlformats.org/officeDocument/2006/relationships/hyperlink" Target="https://www.iseecars.com/used-car-prices-by-state-study" TargetMode="External"/><Relationship Id="rId2" Type="http://schemas.openxmlformats.org/officeDocument/2006/relationships/hyperlink" Target="https://data.census.gov/table/ACSDT1Y2023.B25001?q=B25001&amp;g=040XX00US12" TargetMode="External"/><Relationship Id="rId1" Type="http://schemas.openxmlformats.org/officeDocument/2006/relationships/hyperlink" Target="https://www.gsa.gov/travel/plan-a-trip/transportation-airfare-rates-pov-rates-etc/privately-owned-vehicle-pov-mileage-reimbursement"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statista.com/statistics/276506/change-in-us-car-demand-by-vehicle-type/"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data.census.gov/table/ACSDT1Y2023.B25010?q=B25010:+Average+Household+Size+of+Occupied+Housing+Units+by+Tenure&amp;g=040XX00US12"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planning.erdc.dren.mil/TOOLBOX/library/EGMs/EGM24-02.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hyperlink" Target="https://planning.erdc.dren.mil/TOOLBOX/library/EGMs/EGM24-02.pdf"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fema.gov/sites/default/files/documents/fema_ecosystem-service-value-updates_2022.pdf"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pa.gov/sites/default/files/2015-10/documents/2008_01_02_nps_lid_costs07uments_reducingstormwatercosts-2.pdf" TargetMode="External"/></Relationships>
</file>

<file path=xl/worksheets/_rels/sheet43.xml.rels><?xml version="1.0" encoding="UTF-8" standalone="yes"?>
<Relationships xmlns="http://schemas.openxmlformats.org/package/2006/relationships"><Relationship Id="rId2" Type="http://schemas.openxmlformats.org/officeDocument/2006/relationships/hyperlink" Target="http://www.co.okaloosa.fl.us/" TargetMode="External"/><Relationship Id="rId1" Type="http://schemas.openxmlformats.org/officeDocument/2006/relationships/hyperlink" Target="http://www.washcomall.com/"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apps.bea.gov/iTable/?reqid=19&amp;step=3&amp;isuri=1&amp;1921=survey&amp;1903=1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FCE4F-3250-4C9B-AA1B-E8DFD77F29A3}">
  <sheetPr codeName="Sheet1">
    <tabColor theme="1"/>
  </sheetPr>
  <dimension ref="A1:C39"/>
  <sheetViews>
    <sheetView workbookViewId="0">
      <selection activeCell="B1" sqref="B1:B6"/>
    </sheetView>
  </sheetViews>
  <sheetFormatPr defaultColWidth="0" defaultRowHeight="15" zeroHeight="1" x14ac:dyDescent="0.25"/>
  <cols>
    <col min="1" max="1" width="4.42578125" style="235" customWidth="1"/>
    <col min="2" max="2" width="144.42578125" style="235" customWidth="1"/>
    <col min="3" max="3" width="7" style="235" customWidth="1"/>
    <col min="4" max="16384" width="46.5703125" style="235" hidden="1"/>
  </cols>
  <sheetData>
    <row r="1" spans="2:2" x14ac:dyDescent="0.25">
      <c r="B1" s="473" t="s">
        <v>0</v>
      </c>
    </row>
    <row r="2" spans="2:2" x14ac:dyDescent="0.25">
      <c r="B2" s="473"/>
    </row>
    <row r="3" spans="2:2" x14ac:dyDescent="0.25">
      <c r="B3" s="473"/>
    </row>
    <row r="4" spans="2:2" x14ac:dyDescent="0.25">
      <c r="B4" s="473"/>
    </row>
    <row r="5" spans="2:2" x14ac:dyDescent="0.25">
      <c r="B5" s="473"/>
    </row>
    <row r="6" spans="2:2" x14ac:dyDescent="0.25">
      <c r="B6" s="473"/>
    </row>
    <row r="7" spans="2:2" x14ac:dyDescent="0.25">
      <c r="B7" s="234" t="s">
        <v>1</v>
      </c>
    </row>
    <row r="8" spans="2:2" ht="90.4" customHeight="1" x14ac:dyDescent="0.25">
      <c r="B8" s="235" t="s">
        <v>1045</v>
      </c>
    </row>
    <row r="9" spans="2:2" x14ac:dyDescent="0.25"/>
    <row r="10" spans="2:2" ht="21" customHeight="1" x14ac:dyDescent="0.25">
      <c r="B10" s="234" t="s">
        <v>2</v>
      </c>
    </row>
    <row r="11" spans="2:2" ht="124.15" customHeight="1" x14ac:dyDescent="0.25">
      <c r="B11" s="234" t="s">
        <v>1044</v>
      </c>
    </row>
    <row r="12" spans="2:2" ht="66" customHeight="1" x14ac:dyDescent="0.25">
      <c r="B12" s="234" t="s">
        <v>3</v>
      </c>
    </row>
    <row r="13" spans="2:2" ht="26.25" customHeight="1" x14ac:dyDescent="0.25">
      <c r="B13" s="236" t="s">
        <v>4</v>
      </c>
    </row>
    <row r="14" spans="2:2" ht="27.75" customHeight="1" x14ac:dyDescent="0.25">
      <c r="B14" s="236" t="s">
        <v>5</v>
      </c>
    </row>
    <row r="15" spans="2:2" ht="27.75" customHeight="1" x14ac:dyDescent="0.25">
      <c r="B15" s="236" t="s">
        <v>6</v>
      </c>
    </row>
    <row r="16" spans="2:2" ht="39" customHeight="1" x14ac:dyDescent="0.25">
      <c r="B16" s="236" t="s">
        <v>7</v>
      </c>
    </row>
    <row r="17" spans="2:2" ht="65.25" customHeight="1" x14ac:dyDescent="0.25">
      <c r="B17" s="233" t="s">
        <v>8</v>
      </c>
    </row>
    <row r="18" spans="2:2" ht="18" customHeight="1" x14ac:dyDescent="0.25">
      <c r="B18" s="234" t="s">
        <v>9</v>
      </c>
    </row>
    <row r="19" spans="2:2" ht="92.25" customHeight="1" x14ac:dyDescent="0.25">
      <c r="B19" s="402" t="s">
        <v>10</v>
      </c>
    </row>
    <row r="20" spans="2:2" x14ac:dyDescent="0.25"/>
    <row r="21" spans="2:2" x14ac:dyDescent="0.25">
      <c r="B21" s="234" t="s">
        <v>11</v>
      </c>
    </row>
    <row r="22" spans="2:2" x14ac:dyDescent="0.25">
      <c r="B22" s="59" t="s">
        <v>12</v>
      </c>
    </row>
    <row r="23" spans="2:2" x14ac:dyDescent="0.25">
      <c r="B23" s="59" t="s">
        <v>13</v>
      </c>
    </row>
    <row r="24" spans="2:2" x14ac:dyDescent="0.25">
      <c r="B24" s="59" t="s">
        <v>14</v>
      </c>
    </row>
    <row r="25" spans="2:2" x14ac:dyDescent="0.25">
      <c r="B25" s="59" t="s">
        <v>15</v>
      </c>
    </row>
    <row r="26" spans="2:2" x14ac:dyDescent="0.25">
      <c r="B26" s="59" t="s">
        <v>16</v>
      </c>
    </row>
    <row r="27" spans="2:2" x14ac:dyDescent="0.25">
      <c r="B27" s="59" t="s">
        <v>17</v>
      </c>
    </row>
    <row r="28" spans="2:2" x14ac:dyDescent="0.25">
      <c r="B28" s="202" t="s">
        <v>18</v>
      </c>
    </row>
    <row r="29" spans="2:2" x14ac:dyDescent="0.25">
      <c r="B29" s="59" t="s">
        <v>19</v>
      </c>
    </row>
    <row r="30" spans="2:2" x14ac:dyDescent="0.25">
      <c r="B30" s="59" t="s">
        <v>20</v>
      </c>
    </row>
    <row r="31" spans="2:2" x14ac:dyDescent="0.25">
      <c r="B31" s="59" t="s">
        <v>21</v>
      </c>
    </row>
    <row r="32" spans="2:2" x14ac:dyDescent="0.25">
      <c r="B32" s="235" t="s">
        <v>22</v>
      </c>
    </row>
    <row r="33" spans="2:2" x14ac:dyDescent="0.25">
      <c r="B33" s="235" t="s">
        <v>23</v>
      </c>
    </row>
    <row r="34" spans="2:2" x14ac:dyDescent="0.25"/>
    <row r="35" spans="2:2" ht="13.5" customHeight="1" x14ac:dyDescent="0.25"/>
    <row r="36" spans="2:2" x14ac:dyDescent="0.25">
      <c r="B36" s="234" t="s">
        <v>24</v>
      </c>
    </row>
    <row r="37" spans="2:2" ht="320.25" customHeight="1" x14ac:dyDescent="0.25">
      <c r="B37" s="216" t="s">
        <v>25</v>
      </c>
    </row>
    <row r="38" spans="2:2" hidden="1" x14ac:dyDescent="0.25">
      <c r="B38" s="216"/>
    </row>
    <row r="39" spans="2:2" hidden="1" x14ac:dyDescent="0.25">
      <c r="B39" s="216"/>
    </row>
  </sheetData>
  <mergeCells count="1">
    <mergeCell ref="B1:B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C5018-EA3D-47D1-B0EE-F548FEEAE24E}">
  <sheetPr codeName="Sheet10">
    <tabColor theme="9" tint="0.79998168889431442"/>
  </sheetPr>
  <dimension ref="A1:AL101"/>
  <sheetViews>
    <sheetView workbookViewId="0"/>
  </sheetViews>
  <sheetFormatPr defaultColWidth="0" defaultRowHeight="15" zeroHeight="1" x14ac:dyDescent="0.25"/>
  <cols>
    <col min="1" max="1" width="3.7109375" bestFit="1" customWidth="1"/>
    <col min="2" max="2" width="32.5703125" bestFit="1" customWidth="1"/>
    <col min="3" max="3" width="2.7109375" style="187" customWidth="1"/>
    <col min="4" max="4" width="10.42578125" customWidth="1"/>
    <col min="5" max="5" width="2.7109375" style="187" customWidth="1"/>
    <col min="6" max="6" width="10.42578125" customWidth="1"/>
    <col min="7" max="7" width="2.7109375" style="187" customWidth="1"/>
    <col min="8" max="8" width="10.42578125" customWidth="1"/>
    <col min="9" max="9" width="2.7109375" style="187" customWidth="1"/>
    <col min="10" max="10" width="10.42578125" customWidth="1"/>
    <col min="11" max="11" width="2.7109375" style="187" customWidth="1"/>
    <col min="12" max="23" width="10.42578125" customWidth="1"/>
    <col min="24" max="24" width="2.7109375" style="187" customWidth="1"/>
    <col min="25" max="36" width="10.42578125" customWidth="1"/>
    <col min="37" max="37" width="2.7109375" style="187" customWidth="1"/>
    <col min="38" max="38" width="0" hidden="1" customWidth="1"/>
    <col min="39" max="16384" width="8.5703125" hidden="1"/>
  </cols>
  <sheetData>
    <row r="1" spans="1:36" ht="58.5" x14ac:dyDescent="0.25">
      <c r="A1" s="15" t="s">
        <v>211</v>
      </c>
      <c r="B1" s="14" t="s">
        <v>397</v>
      </c>
      <c r="D1" s="16" t="s">
        <v>214</v>
      </c>
      <c r="F1" s="16" t="s">
        <v>398</v>
      </c>
      <c r="H1" s="16" t="s">
        <v>399</v>
      </c>
      <c r="J1" s="16" t="s">
        <v>400</v>
      </c>
      <c r="L1" s="16" t="s">
        <v>401</v>
      </c>
      <c r="M1" s="16" t="s">
        <v>402</v>
      </c>
      <c r="N1" s="16" t="s">
        <v>403</v>
      </c>
      <c r="O1" s="16" t="s">
        <v>404</v>
      </c>
      <c r="P1" s="16" t="s">
        <v>405</v>
      </c>
      <c r="Q1" s="16" t="s">
        <v>406</v>
      </c>
      <c r="R1" s="16" t="s">
        <v>407</v>
      </c>
      <c r="S1" s="16" t="s">
        <v>408</v>
      </c>
      <c r="T1" s="16" t="s">
        <v>409</v>
      </c>
      <c r="U1" s="16" t="s">
        <v>410</v>
      </c>
      <c r="V1" s="16" t="s">
        <v>411</v>
      </c>
      <c r="W1" s="16" t="s">
        <v>412</v>
      </c>
      <c r="Y1" s="16" t="s">
        <v>413</v>
      </c>
      <c r="Z1" s="16" t="s">
        <v>414</v>
      </c>
      <c r="AA1" s="16" t="s">
        <v>415</v>
      </c>
      <c r="AB1" s="16" t="s">
        <v>416</v>
      </c>
      <c r="AC1" s="16" t="s">
        <v>417</v>
      </c>
      <c r="AD1" s="16" t="s">
        <v>418</v>
      </c>
      <c r="AE1" s="16" t="s">
        <v>419</v>
      </c>
      <c r="AF1" s="16" t="s">
        <v>420</v>
      </c>
      <c r="AG1" s="16" t="s">
        <v>421</v>
      </c>
      <c r="AH1" s="16" t="s">
        <v>422</v>
      </c>
      <c r="AI1" s="16" t="s">
        <v>423</v>
      </c>
      <c r="AJ1" s="16" t="s">
        <v>424</v>
      </c>
    </row>
    <row r="2" spans="1:36" x14ac:dyDescent="0.25">
      <c r="A2" s="17">
        <v>1</v>
      </c>
      <c r="B2" s="27" t="str">
        <f>IF('Structure Inputs'!C5="","",'Structure Inputs'!C5)</f>
        <v/>
      </c>
      <c r="D2" s="42">
        <f>'Structure Inputs'!$D5</f>
        <v>0</v>
      </c>
      <c r="F2" s="18" t="str">
        <f>IF('Structure Inputs'!F5="","No","Yes")</f>
        <v>No</v>
      </c>
      <c r="H2" s="24">
        <f>IF($F2="Yes",'Structure Inputs'!$F5,SUMIFS('General Assumptions_Back End'!$C:$C,'General Assumptions_Back End'!$A:$A,$B2,'General Assumptions_Back End'!$B:$B,H$1))</f>
        <v>0</v>
      </c>
      <c r="J2" s="186">
        <f>SUMIFS('General Assumptions_Back End'!$C:$C,'General Assumptions_Back End'!$A:$A,$B2,'General Assumptions_Back End'!$B:$B,J$1)</f>
        <v>0</v>
      </c>
      <c r="L2" s="185">
        <f>IF('Structure Inputs'!R5="",,
(IF('Structure Inputs'!$J5="Minimum",SUMIFS('Structure DDF Lookup'!$D:$D,'Structure DDF Lookup'!$C:$C,'Structure Inputs'!R5,'Structure DDF Lookup'!$A:$A,'Structure Inputs'!$C5)/100,
IF('Structure Inputs'!$J5="Most Likely",SUMIFS('Structure DDF Lookup'!$E:$E,'Structure DDF Lookup'!$C:$C,'Structure Inputs'!R5,'Structure DDF Lookup'!$A:$A,'Structure Inputs'!$C5)/100,
IF('Structure Inputs'!$J5="Maximum",SUMIFS('Structure DDF Lookup'!$F:$F,'Structure DDF Lookup'!$C:$C,'Structure Inputs'!R5,'Structure DDF Lookup'!$A:$A,'Structure Inputs'!$C5)/100,)))))</f>
        <v>0</v>
      </c>
      <c r="M2" s="185">
        <f>IF('Structure Inputs'!S5="",,
(IF('Structure Inputs'!$J5="Minimum",SUMIFS('Structure DDF Lookup'!$D:$D,'Structure DDF Lookup'!$C:$C,'Structure Inputs'!S5,'Structure DDF Lookup'!$A:$A,'Structure Inputs'!$C5)/100,
IF('Structure Inputs'!$J5="Most Likely",SUMIFS('Structure DDF Lookup'!$E:$E,'Structure DDF Lookup'!$C:$C,'Structure Inputs'!S5,'Structure DDF Lookup'!$A:$A,'Structure Inputs'!$C5)/100,
IF('Structure Inputs'!$J5="Maximum",SUMIFS('Structure DDF Lookup'!$F:$F,'Structure DDF Lookup'!$C:$C,'Structure Inputs'!S5,'Structure DDF Lookup'!$A:$A,'Structure Inputs'!$C5)/100,)))))</f>
        <v>0</v>
      </c>
      <c r="N2" s="185">
        <f>IF('Structure Inputs'!T5="",,
(IF('Structure Inputs'!$J5="Minimum",SUMIFS('Structure DDF Lookup'!$D:$D,'Structure DDF Lookup'!$C:$C,'Structure Inputs'!T5,'Structure DDF Lookup'!$A:$A,'Structure Inputs'!$C5)/100,
IF('Structure Inputs'!$J5="Most Likely",SUMIFS('Structure DDF Lookup'!$E:$E,'Structure DDF Lookup'!$C:$C,'Structure Inputs'!T5,'Structure DDF Lookup'!$A:$A,'Structure Inputs'!$C5)/100,
IF('Structure Inputs'!$J5="Maximum",SUMIFS('Structure DDF Lookup'!$F:$F,'Structure DDF Lookup'!$C:$C,'Structure Inputs'!T5,'Structure DDF Lookup'!$A:$A,'Structure Inputs'!$C5)/100,)))))</f>
        <v>0</v>
      </c>
      <c r="O2" s="185">
        <f>IF('Structure Inputs'!U5="",,
(IF('Structure Inputs'!$J5="Minimum",SUMIFS('Structure DDF Lookup'!$D:$D,'Structure DDF Lookup'!$C:$C,'Structure Inputs'!U5,'Structure DDF Lookup'!$A:$A,'Structure Inputs'!$C5)/100,
IF('Structure Inputs'!$J5="Most Likely",SUMIFS('Structure DDF Lookup'!$E:$E,'Structure DDF Lookup'!$C:$C,'Structure Inputs'!U5,'Structure DDF Lookup'!$A:$A,'Structure Inputs'!$C5)/100,
IF('Structure Inputs'!$J5="Maximum",SUMIFS('Structure DDF Lookup'!$F:$F,'Structure DDF Lookup'!$C:$C,'Structure Inputs'!U5,'Structure DDF Lookup'!$A:$A,'Structure Inputs'!$C5)/100,)))))</f>
        <v>0</v>
      </c>
      <c r="P2" s="185">
        <f>IF('Structure Inputs'!V5="",,
(IF('Structure Inputs'!$J5="Minimum",SUMIFS('Structure DDF Lookup'!$D:$D,'Structure DDF Lookup'!$C:$C,'Structure Inputs'!V5,'Structure DDF Lookup'!$A:$A,'Structure Inputs'!$C5)/100,
IF('Structure Inputs'!$J5="Most Likely",SUMIFS('Structure DDF Lookup'!$E:$E,'Structure DDF Lookup'!$C:$C,'Structure Inputs'!V5,'Structure DDF Lookup'!$A:$A,'Structure Inputs'!$C5)/100,
IF('Structure Inputs'!$J5="Maximum",SUMIFS('Structure DDF Lookup'!$F:$F,'Structure DDF Lookup'!$C:$C,'Structure Inputs'!V5,'Structure DDF Lookup'!$A:$A,'Structure Inputs'!$C5)/100,)))))</f>
        <v>0</v>
      </c>
      <c r="Q2" s="185">
        <f>IF('Structure Inputs'!W5="",,
(IF('Structure Inputs'!$J5="Minimum",SUMIFS('Structure DDF Lookup'!$D:$D,'Structure DDF Lookup'!$C:$C,'Structure Inputs'!W5,'Structure DDF Lookup'!$A:$A,'Structure Inputs'!$C5)/100,
IF('Structure Inputs'!$J5="Most Likely",SUMIFS('Structure DDF Lookup'!$E:$E,'Structure DDF Lookup'!$C:$C,'Structure Inputs'!W5,'Structure DDF Lookup'!$A:$A,'Structure Inputs'!$C5)/100,
IF('Structure Inputs'!$J5="Maximum",SUMIFS('Structure DDF Lookup'!$F:$F,'Structure DDF Lookup'!$C:$C,'Structure Inputs'!W5,'Structure DDF Lookup'!$A:$A,'Structure Inputs'!$C5)/100,)))))</f>
        <v>0</v>
      </c>
      <c r="R2" s="185">
        <f>IF('Structure Inputs'!X5="",,
(IF('Structure Inputs'!$J5="Minimum",SUMIFS('Structure DDF Lookup'!$D:$D,'Structure DDF Lookup'!$C:$C,'Structure Inputs'!X5,'Structure DDF Lookup'!$A:$A,'Structure Inputs'!$C5)/100,
IF('Structure Inputs'!$J5="Most Likely",SUMIFS('Structure DDF Lookup'!$E:$E,'Structure DDF Lookup'!$C:$C,'Structure Inputs'!X5,'Structure DDF Lookup'!$A:$A,'Structure Inputs'!$C5)/100,
IF('Structure Inputs'!$J5="Maximum",SUMIFS('Structure DDF Lookup'!$F:$F,'Structure DDF Lookup'!$C:$C,'Structure Inputs'!X5,'Structure DDF Lookup'!$A:$A,'Structure Inputs'!$C5)/100,)))))</f>
        <v>0</v>
      </c>
      <c r="S2" s="185">
        <f>IF('Structure Inputs'!Y5="",,
(IF('Structure Inputs'!$J5="Minimum",SUMIFS('Structure DDF Lookup'!$D:$D,'Structure DDF Lookup'!$C:$C,'Structure Inputs'!Y5,'Structure DDF Lookup'!$A:$A,'Structure Inputs'!$C5)/100,
IF('Structure Inputs'!$J5="Most Likely",SUMIFS('Structure DDF Lookup'!$E:$E,'Structure DDF Lookup'!$C:$C,'Structure Inputs'!Y5,'Structure DDF Lookup'!$A:$A,'Structure Inputs'!$C5)/100,
IF('Structure Inputs'!$J5="Maximum",SUMIFS('Structure DDF Lookup'!$F:$F,'Structure DDF Lookup'!$C:$C,'Structure Inputs'!Y5,'Structure DDF Lookup'!$A:$A,'Structure Inputs'!$C5)/100,)))))</f>
        <v>0</v>
      </c>
      <c r="T2" s="185">
        <f>IF('Structure Inputs'!Z5="",,
(IF('Structure Inputs'!$J5="Minimum",SUMIFS('Structure DDF Lookup'!$D:$D,'Structure DDF Lookup'!$C:$C,'Structure Inputs'!Z5,'Structure DDF Lookup'!$A:$A,'Structure Inputs'!$C5)/100,
IF('Structure Inputs'!$J5="Most Likely",SUMIFS('Structure DDF Lookup'!$E:$E,'Structure DDF Lookup'!$C:$C,'Structure Inputs'!Z5,'Structure DDF Lookup'!$A:$A,'Structure Inputs'!$C5)/100,
IF('Structure Inputs'!$J5="Maximum",SUMIFS('Structure DDF Lookup'!$F:$F,'Structure DDF Lookup'!$C:$C,'Structure Inputs'!Z5,'Structure DDF Lookup'!$A:$A,'Structure Inputs'!$C5)/100,)))))</f>
        <v>0</v>
      </c>
      <c r="U2" s="185">
        <f>IF('Structure Inputs'!AA5="",,
(IF('Structure Inputs'!$J5="Minimum",SUMIFS('Structure DDF Lookup'!$D:$D,'Structure DDF Lookup'!$C:$C,'Structure Inputs'!AA5,'Structure DDF Lookup'!$A:$A,'Structure Inputs'!$C5)/100,
IF('Structure Inputs'!$J5="Most Likely",SUMIFS('Structure DDF Lookup'!$E:$E,'Structure DDF Lookup'!$C:$C,'Structure Inputs'!AA5,'Structure DDF Lookup'!$A:$A,'Structure Inputs'!$C5)/100,
IF('Structure Inputs'!$J5="Maximum",SUMIFS('Structure DDF Lookup'!$F:$F,'Structure DDF Lookup'!$C:$C,'Structure Inputs'!AA5,'Structure DDF Lookup'!$A:$A,'Structure Inputs'!$C5)/100,)))))</f>
        <v>0</v>
      </c>
      <c r="V2" s="185">
        <f>IF('Structure Inputs'!AB5="",,
(IF('Structure Inputs'!$J5="Minimum",SUMIFS('Structure DDF Lookup'!$D:$D,'Structure DDF Lookup'!$C:$C,'Structure Inputs'!AB5,'Structure DDF Lookup'!$A:$A,'Structure Inputs'!$C5)/100,
IF('Structure Inputs'!$J5="Most Likely",SUMIFS('Structure DDF Lookup'!$E:$E,'Structure DDF Lookup'!$C:$C,'Structure Inputs'!AB5,'Structure DDF Lookup'!$A:$A,'Structure Inputs'!$C5)/100,
IF('Structure Inputs'!$J5="Maximum",SUMIFS('Structure DDF Lookup'!$F:$F,'Structure DDF Lookup'!$C:$C,'Structure Inputs'!AB5,'Structure DDF Lookup'!$A:$A,'Structure Inputs'!$C5)/100,)))))</f>
        <v>0</v>
      </c>
      <c r="W2" s="185">
        <f>IF('Structure Inputs'!AC5="",,
(IF('Structure Inputs'!$J5="Minimum",SUMIFS('Structure DDF Lookup'!$D:$D,'Structure DDF Lookup'!$C:$C,'Structure Inputs'!AC5,'Structure DDF Lookup'!$A:$A,'Structure Inputs'!$C5)/100,
IF('Structure Inputs'!$J5="Most Likely",SUMIFS('Structure DDF Lookup'!$E:$E,'Structure DDF Lookup'!$C:$C,'Structure Inputs'!AC5,'Structure DDF Lookup'!$A:$A,'Structure Inputs'!$C5)/100,
IF('Structure Inputs'!$J5="Maximum",SUMIFS('Structure DDF Lookup'!$F:$F,'Structure DDF Lookup'!$C:$C,'Structure Inputs'!AC5,'Structure DDF Lookup'!$A:$A,'Structure Inputs'!$C5)/100,)))))</f>
        <v>0</v>
      </c>
      <c r="Y2" s="25">
        <f>$D2*$H2*$J2*L2</f>
        <v>0</v>
      </c>
      <c r="Z2" s="25">
        <f t="shared" ref="Z2:AJ17" si="0">$D2*$H2*$J2*M2</f>
        <v>0</v>
      </c>
      <c r="AA2" s="25">
        <f t="shared" si="0"/>
        <v>0</v>
      </c>
      <c r="AB2" s="25">
        <f t="shared" si="0"/>
        <v>0</v>
      </c>
      <c r="AC2" s="25">
        <f t="shared" si="0"/>
        <v>0</v>
      </c>
      <c r="AD2" s="25">
        <f t="shared" si="0"/>
        <v>0</v>
      </c>
      <c r="AE2" s="25">
        <f t="shared" si="0"/>
        <v>0</v>
      </c>
      <c r="AF2" s="25">
        <f t="shared" si="0"/>
        <v>0</v>
      </c>
      <c r="AG2" s="25">
        <f t="shared" si="0"/>
        <v>0</v>
      </c>
      <c r="AH2" s="25">
        <f t="shared" si="0"/>
        <v>0</v>
      </c>
      <c r="AI2" s="25">
        <f t="shared" si="0"/>
        <v>0</v>
      </c>
      <c r="AJ2" s="25">
        <f t="shared" si="0"/>
        <v>0</v>
      </c>
    </row>
    <row r="3" spans="1:36" x14ac:dyDescent="0.25">
      <c r="A3" s="17">
        <f>A2+1</f>
        <v>2</v>
      </c>
      <c r="B3" s="27" t="str">
        <f>IF('Structure Inputs'!C6="","",'Structure Inputs'!C6)</f>
        <v/>
      </c>
      <c r="D3" s="42">
        <f>'Structure Inputs'!$D6</f>
        <v>0</v>
      </c>
      <c r="F3" s="18" t="str">
        <f>IF('Structure Inputs'!F6="","No","Yes")</f>
        <v>No</v>
      </c>
      <c r="H3" s="24">
        <f>IF($F3="Yes",'Structure Inputs'!$F6,SUMIFS('General Assumptions_Back End'!$C:$C,'General Assumptions_Back End'!$A:$A,$B3,'General Assumptions_Back End'!$B:$B,H$1))</f>
        <v>0</v>
      </c>
      <c r="J3" s="186">
        <f>SUMIFS('General Assumptions_Back End'!$C:$C,'General Assumptions_Back End'!$A:$A,$B3,'General Assumptions_Back End'!$B:$B,J$1)</f>
        <v>0</v>
      </c>
      <c r="L3" s="185">
        <f>IF('Structure Inputs'!R6="",,
(IF('Structure Inputs'!$J6="Minimum",SUMIFS('Structure DDF Lookup'!$D:$D,'Structure DDF Lookup'!$C:$C,'Structure Inputs'!R6,'Structure DDF Lookup'!$A:$A,'Structure Inputs'!$C6)/100,
IF('Structure Inputs'!$J6="Most Likely",SUMIFS('Structure DDF Lookup'!$E:$E,'Structure DDF Lookup'!$C:$C,'Structure Inputs'!R6,'Structure DDF Lookup'!$A:$A,'Structure Inputs'!$C6)/100,
IF('Structure Inputs'!$J6="Maximum",SUMIFS('Structure DDF Lookup'!$F:$F,'Structure DDF Lookup'!$C:$C,'Structure Inputs'!R6,'Structure DDF Lookup'!$A:$A,'Structure Inputs'!$C6)/100,)))))</f>
        <v>0</v>
      </c>
      <c r="M3" s="185">
        <f>IF('Structure Inputs'!S6="",,
(IF('Structure Inputs'!$J6="Minimum",SUMIFS('Structure DDF Lookup'!$D:$D,'Structure DDF Lookup'!$C:$C,'Structure Inputs'!S6,'Structure DDF Lookup'!$A:$A,'Structure Inputs'!$C6)/100,
IF('Structure Inputs'!$J6="Most Likely",SUMIFS('Structure DDF Lookup'!$E:$E,'Structure DDF Lookup'!$C:$C,'Structure Inputs'!S6,'Structure DDF Lookup'!$A:$A,'Structure Inputs'!$C6)/100,
IF('Structure Inputs'!$J6="Maximum",SUMIFS('Structure DDF Lookup'!$F:$F,'Structure DDF Lookup'!$C:$C,'Structure Inputs'!S6,'Structure DDF Lookup'!$A:$A,'Structure Inputs'!$C6)/100,)))))</f>
        <v>0</v>
      </c>
      <c r="N3" s="185">
        <f>IF('Structure Inputs'!T6="",,
(IF('Structure Inputs'!$J6="Minimum",SUMIFS('Structure DDF Lookup'!$D:$D,'Structure DDF Lookup'!$C:$C,'Structure Inputs'!T6,'Structure DDF Lookup'!$A:$A,'Structure Inputs'!$C6)/100,
IF('Structure Inputs'!$J6="Most Likely",SUMIFS('Structure DDF Lookup'!$E:$E,'Structure DDF Lookup'!$C:$C,'Structure Inputs'!T6,'Structure DDF Lookup'!$A:$A,'Structure Inputs'!$C6)/100,
IF('Structure Inputs'!$J6="Maximum",SUMIFS('Structure DDF Lookup'!$F:$F,'Structure DDF Lookup'!$C:$C,'Structure Inputs'!T6,'Structure DDF Lookup'!$A:$A,'Structure Inputs'!$C6)/100,)))))</f>
        <v>0</v>
      </c>
      <c r="O3" s="185">
        <f>IF('Structure Inputs'!U6="",,
(IF('Structure Inputs'!$J6="Minimum",SUMIFS('Structure DDF Lookup'!$D:$D,'Structure DDF Lookup'!$C:$C,'Structure Inputs'!U6,'Structure DDF Lookup'!$A:$A,'Structure Inputs'!$C6)/100,
IF('Structure Inputs'!$J6="Most Likely",SUMIFS('Structure DDF Lookup'!$E:$E,'Structure DDF Lookup'!$C:$C,'Structure Inputs'!U6,'Structure DDF Lookup'!$A:$A,'Structure Inputs'!$C6)/100,
IF('Structure Inputs'!$J6="Maximum",SUMIFS('Structure DDF Lookup'!$F:$F,'Structure DDF Lookup'!$C:$C,'Structure Inputs'!U6,'Structure DDF Lookup'!$A:$A,'Structure Inputs'!$C6)/100,)))))</f>
        <v>0</v>
      </c>
      <c r="P3" s="185">
        <f>IF('Structure Inputs'!V6="",,
(IF('Structure Inputs'!$J6="Minimum",SUMIFS('Structure DDF Lookup'!$D:$D,'Structure DDF Lookup'!$C:$C,'Structure Inputs'!V6,'Structure DDF Lookup'!$A:$A,'Structure Inputs'!$C6)/100,
IF('Structure Inputs'!$J6="Most Likely",SUMIFS('Structure DDF Lookup'!$E:$E,'Structure DDF Lookup'!$C:$C,'Structure Inputs'!V6,'Structure DDF Lookup'!$A:$A,'Structure Inputs'!$C6)/100,
IF('Structure Inputs'!$J6="Maximum",SUMIFS('Structure DDF Lookup'!$F:$F,'Structure DDF Lookup'!$C:$C,'Structure Inputs'!V6,'Structure DDF Lookup'!$A:$A,'Structure Inputs'!$C6)/100,)))))</f>
        <v>0</v>
      </c>
      <c r="Q3" s="185">
        <f>IF('Structure Inputs'!W6="",,
(IF('Structure Inputs'!$J6="Minimum",SUMIFS('Structure DDF Lookup'!$D:$D,'Structure DDF Lookup'!$C:$C,'Structure Inputs'!W6,'Structure DDF Lookup'!$A:$A,'Structure Inputs'!$C6)/100,
IF('Structure Inputs'!$J6="Most Likely",SUMIFS('Structure DDF Lookup'!$E:$E,'Structure DDF Lookup'!$C:$C,'Structure Inputs'!W6,'Structure DDF Lookup'!$A:$A,'Structure Inputs'!$C6)/100,
IF('Structure Inputs'!$J6="Maximum",SUMIFS('Structure DDF Lookup'!$F:$F,'Structure DDF Lookup'!$C:$C,'Structure Inputs'!W6,'Structure DDF Lookup'!$A:$A,'Structure Inputs'!$C6)/100,)))))</f>
        <v>0</v>
      </c>
      <c r="R3" s="185">
        <f>IF('Structure Inputs'!X6="",,
(IF('Structure Inputs'!$J6="Minimum",SUMIFS('Structure DDF Lookup'!$D:$D,'Structure DDF Lookup'!$C:$C,'Structure Inputs'!X6,'Structure DDF Lookup'!$A:$A,'Structure Inputs'!$C6)/100,
IF('Structure Inputs'!$J6="Most Likely",SUMIFS('Structure DDF Lookup'!$E:$E,'Structure DDF Lookup'!$C:$C,'Structure Inputs'!X6,'Structure DDF Lookup'!$A:$A,'Structure Inputs'!$C6)/100,
IF('Structure Inputs'!$J6="Maximum",SUMIFS('Structure DDF Lookup'!$F:$F,'Structure DDF Lookup'!$C:$C,'Structure Inputs'!X6,'Structure DDF Lookup'!$A:$A,'Structure Inputs'!$C6)/100,)))))</f>
        <v>0</v>
      </c>
      <c r="S3" s="185">
        <f>IF('Structure Inputs'!Y6="",,
(IF('Structure Inputs'!$J6="Minimum",SUMIFS('Structure DDF Lookup'!$D:$D,'Structure DDF Lookup'!$C:$C,'Structure Inputs'!Y6,'Structure DDF Lookup'!$A:$A,'Structure Inputs'!$C6)/100,
IF('Structure Inputs'!$J6="Most Likely",SUMIFS('Structure DDF Lookup'!$E:$E,'Structure DDF Lookup'!$C:$C,'Structure Inputs'!Y6,'Structure DDF Lookup'!$A:$A,'Structure Inputs'!$C6)/100,
IF('Structure Inputs'!$J6="Maximum",SUMIFS('Structure DDF Lookup'!$F:$F,'Structure DDF Lookup'!$C:$C,'Structure Inputs'!Y6,'Structure DDF Lookup'!$A:$A,'Structure Inputs'!$C6)/100,)))))</f>
        <v>0</v>
      </c>
      <c r="T3" s="185">
        <f>IF('Structure Inputs'!Z6="",,
(IF('Structure Inputs'!$J6="Minimum",SUMIFS('Structure DDF Lookup'!$D:$D,'Structure DDF Lookup'!$C:$C,'Structure Inputs'!Z6,'Structure DDF Lookup'!$A:$A,'Structure Inputs'!$C6)/100,
IF('Structure Inputs'!$J6="Most Likely",SUMIFS('Structure DDF Lookup'!$E:$E,'Structure DDF Lookup'!$C:$C,'Structure Inputs'!Z6,'Structure DDF Lookup'!$A:$A,'Structure Inputs'!$C6)/100,
IF('Structure Inputs'!$J6="Maximum",SUMIFS('Structure DDF Lookup'!$F:$F,'Structure DDF Lookup'!$C:$C,'Structure Inputs'!Z6,'Structure DDF Lookup'!$A:$A,'Structure Inputs'!$C6)/100,)))))</f>
        <v>0</v>
      </c>
      <c r="U3" s="185">
        <f>IF('Structure Inputs'!AA6="",,
(IF('Structure Inputs'!$J6="Minimum",SUMIFS('Structure DDF Lookup'!$D:$D,'Structure DDF Lookup'!$C:$C,'Structure Inputs'!AA6,'Structure DDF Lookup'!$A:$A,'Structure Inputs'!$C6)/100,
IF('Structure Inputs'!$J6="Most Likely",SUMIFS('Structure DDF Lookup'!$E:$E,'Structure DDF Lookup'!$C:$C,'Structure Inputs'!AA6,'Structure DDF Lookup'!$A:$A,'Structure Inputs'!$C6)/100,
IF('Structure Inputs'!$J6="Maximum",SUMIFS('Structure DDF Lookup'!$F:$F,'Structure DDF Lookup'!$C:$C,'Structure Inputs'!AA6,'Structure DDF Lookup'!$A:$A,'Structure Inputs'!$C6)/100,)))))</f>
        <v>0</v>
      </c>
      <c r="V3" s="185">
        <f>IF('Structure Inputs'!AB6="",,
(IF('Structure Inputs'!$J6="Minimum",SUMIFS('Structure DDF Lookup'!$D:$D,'Structure DDF Lookup'!$C:$C,'Structure Inputs'!AB6,'Structure DDF Lookup'!$A:$A,'Structure Inputs'!$C6)/100,
IF('Structure Inputs'!$J6="Most Likely",SUMIFS('Structure DDF Lookup'!$E:$E,'Structure DDF Lookup'!$C:$C,'Structure Inputs'!AB6,'Structure DDF Lookup'!$A:$A,'Structure Inputs'!$C6)/100,
IF('Structure Inputs'!$J6="Maximum",SUMIFS('Structure DDF Lookup'!$F:$F,'Structure DDF Lookup'!$C:$C,'Structure Inputs'!AB6,'Structure DDF Lookup'!$A:$A,'Structure Inputs'!$C6)/100,)))))</f>
        <v>0</v>
      </c>
      <c r="W3" s="185">
        <f>IF('Structure Inputs'!AC6="",,
(IF('Structure Inputs'!$J6="Minimum",SUMIFS('Structure DDF Lookup'!$D:$D,'Structure DDF Lookup'!$C:$C,'Structure Inputs'!AC6,'Structure DDF Lookup'!$A:$A,'Structure Inputs'!$C6)/100,
IF('Structure Inputs'!$J6="Most Likely",SUMIFS('Structure DDF Lookup'!$E:$E,'Structure DDF Lookup'!$C:$C,'Structure Inputs'!AC6,'Structure DDF Lookup'!$A:$A,'Structure Inputs'!$C6)/100,
IF('Structure Inputs'!$J6="Maximum",SUMIFS('Structure DDF Lookup'!$F:$F,'Structure DDF Lookup'!$C:$C,'Structure Inputs'!AC6,'Structure DDF Lookup'!$A:$A,'Structure Inputs'!$C6)/100,)))))</f>
        <v>0</v>
      </c>
      <c r="Y3" s="25">
        <f t="shared" ref="Y3:Y66" si="1">$D3*$H3*$J3*L3</f>
        <v>0</v>
      </c>
      <c r="Z3" s="25">
        <f t="shared" si="0"/>
        <v>0</v>
      </c>
      <c r="AA3" s="25">
        <f t="shared" si="0"/>
        <v>0</v>
      </c>
      <c r="AB3" s="25">
        <f t="shared" si="0"/>
        <v>0</v>
      </c>
      <c r="AC3" s="25">
        <f t="shared" si="0"/>
        <v>0</v>
      </c>
      <c r="AD3" s="25">
        <f t="shared" si="0"/>
        <v>0</v>
      </c>
      <c r="AE3" s="25">
        <f t="shared" si="0"/>
        <v>0</v>
      </c>
      <c r="AF3" s="25">
        <f t="shared" si="0"/>
        <v>0</v>
      </c>
      <c r="AG3" s="25">
        <f t="shared" si="0"/>
        <v>0</v>
      </c>
      <c r="AH3" s="25">
        <f t="shared" si="0"/>
        <v>0</v>
      </c>
      <c r="AI3" s="25">
        <f t="shared" si="0"/>
        <v>0</v>
      </c>
      <c r="AJ3" s="25">
        <f t="shared" si="0"/>
        <v>0</v>
      </c>
    </row>
    <row r="4" spans="1:36" x14ac:dyDescent="0.25">
      <c r="A4" s="17">
        <f t="shared" ref="A4:A21" si="2">A3+1</f>
        <v>3</v>
      </c>
      <c r="B4" s="27" t="str">
        <f>IF('Structure Inputs'!C7="","",'Structure Inputs'!C7)</f>
        <v/>
      </c>
      <c r="D4" s="42">
        <f>'Structure Inputs'!$D7</f>
        <v>0</v>
      </c>
      <c r="F4" s="18" t="str">
        <f>IF('Structure Inputs'!F7="","No","Yes")</f>
        <v>No</v>
      </c>
      <c r="H4" s="24">
        <f>IF($F4="Yes",'Structure Inputs'!$F7,SUMIFS('General Assumptions_Back End'!$C:$C,'General Assumptions_Back End'!$A:$A,$B4,'General Assumptions_Back End'!$B:$B,H$1))</f>
        <v>0</v>
      </c>
      <c r="J4" s="186">
        <f>SUMIFS('General Assumptions_Back End'!$C:$C,'General Assumptions_Back End'!$A:$A,$B4,'General Assumptions_Back End'!$B:$B,J$1)</f>
        <v>0</v>
      </c>
      <c r="L4" s="185">
        <f>IF('Structure Inputs'!R7="",,
(IF('Structure Inputs'!$J7="Minimum",SUMIFS('Structure DDF Lookup'!$D:$D,'Structure DDF Lookup'!$C:$C,'Structure Inputs'!R7,'Structure DDF Lookup'!$A:$A,'Structure Inputs'!$C7)/100,
IF('Structure Inputs'!$J7="Most Likely",SUMIFS('Structure DDF Lookup'!$E:$E,'Structure DDF Lookup'!$C:$C,'Structure Inputs'!R7,'Structure DDF Lookup'!$A:$A,'Structure Inputs'!$C7)/100,
IF('Structure Inputs'!$J7="Maximum",SUMIFS('Structure DDF Lookup'!$F:$F,'Structure DDF Lookup'!$C:$C,'Structure Inputs'!R7,'Structure DDF Lookup'!$A:$A,'Structure Inputs'!$C7)/100,)))))</f>
        <v>0</v>
      </c>
      <c r="M4" s="185">
        <f>IF('Structure Inputs'!S7="",,
(IF('Structure Inputs'!$J7="Minimum",SUMIFS('Structure DDF Lookup'!$D:$D,'Structure DDF Lookup'!$C:$C,'Structure Inputs'!S7,'Structure DDF Lookup'!$A:$A,'Structure Inputs'!$C7)/100,
IF('Structure Inputs'!$J7="Most Likely",SUMIFS('Structure DDF Lookup'!$E:$E,'Structure DDF Lookup'!$C:$C,'Structure Inputs'!S7,'Structure DDF Lookup'!$A:$A,'Structure Inputs'!$C7)/100,
IF('Structure Inputs'!$J7="Maximum",SUMIFS('Structure DDF Lookup'!$F:$F,'Structure DDF Lookup'!$C:$C,'Structure Inputs'!S7,'Structure DDF Lookup'!$A:$A,'Structure Inputs'!$C7)/100,)))))</f>
        <v>0</v>
      </c>
      <c r="N4" s="185">
        <f>IF('Structure Inputs'!T7="",,
(IF('Structure Inputs'!$J7="Minimum",SUMIFS('Structure DDF Lookup'!$D:$D,'Structure DDF Lookup'!$C:$C,'Structure Inputs'!T7,'Structure DDF Lookup'!$A:$A,'Structure Inputs'!$C7)/100,
IF('Structure Inputs'!$J7="Most Likely",SUMIFS('Structure DDF Lookup'!$E:$E,'Structure DDF Lookup'!$C:$C,'Structure Inputs'!T7,'Structure DDF Lookup'!$A:$A,'Structure Inputs'!$C7)/100,
IF('Structure Inputs'!$J7="Maximum",SUMIFS('Structure DDF Lookup'!$F:$F,'Structure DDF Lookup'!$C:$C,'Structure Inputs'!T7,'Structure DDF Lookup'!$A:$A,'Structure Inputs'!$C7)/100,)))))</f>
        <v>0</v>
      </c>
      <c r="O4" s="185">
        <f>IF('Structure Inputs'!U7="",,
(IF('Structure Inputs'!$J7="Minimum",SUMIFS('Structure DDF Lookup'!$D:$D,'Structure DDF Lookup'!$C:$C,'Structure Inputs'!U7,'Structure DDF Lookup'!$A:$A,'Structure Inputs'!$C7)/100,
IF('Structure Inputs'!$J7="Most Likely",SUMIFS('Structure DDF Lookup'!$E:$E,'Structure DDF Lookup'!$C:$C,'Structure Inputs'!U7,'Structure DDF Lookup'!$A:$A,'Structure Inputs'!$C7)/100,
IF('Structure Inputs'!$J7="Maximum",SUMIFS('Structure DDF Lookup'!$F:$F,'Structure DDF Lookup'!$C:$C,'Structure Inputs'!U7,'Structure DDF Lookup'!$A:$A,'Structure Inputs'!$C7)/100,)))))</f>
        <v>0</v>
      </c>
      <c r="P4" s="185">
        <f>IF('Structure Inputs'!V7="",,
(IF('Structure Inputs'!$J7="Minimum",SUMIFS('Structure DDF Lookup'!$D:$D,'Structure DDF Lookup'!$C:$C,'Structure Inputs'!V7,'Structure DDF Lookup'!$A:$A,'Structure Inputs'!$C7)/100,
IF('Structure Inputs'!$J7="Most Likely",SUMIFS('Structure DDF Lookup'!$E:$E,'Structure DDF Lookup'!$C:$C,'Structure Inputs'!V7,'Structure DDF Lookup'!$A:$A,'Structure Inputs'!$C7)/100,
IF('Structure Inputs'!$J7="Maximum",SUMIFS('Structure DDF Lookup'!$F:$F,'Structure DDF Lookup'!$C:$C,'Structure Inputs'!V7,'Structure DDF Lookup'!$A:$A,'Structure Inputs'!$C7)/100,)))))</f>
        <v>0</v>
      </c>
      <c r="Q4" s="185">
        <f>IF('Structure Inputs'!W7="",,
(IF('Structure Inputs'!$J7="Minimum",SUMIFS('Structure DDF Lookup'!$D:$D,'Structure DDF Lookup'!$C:$C,'Structure Inputs'!W7,'Structure DDF Lookup'!$A:$A,'Structure Inputs'!$C7)/100,
IF('Structure Inputs'!$J7="Most Likely",SUMIFS('Structure DDF Lookup'!$E:$E,'Structure DDF Lookup'!$C:$C,'Structure Inputs'!W7,'Structure DDF Lookup'!$A:$A,'Structure Inputs'!$C7)/100,
IF('Structure Inputs'!$J7="Maximum",SUMIFS('Structure DDF Lookup'!$F:$F,'Structure DDF Lookup'!$C:$C,'Structure Inputs'!W7,'Structure DDF Lookup'!$A:$A,'Structure Inputs'!$C7)/100,)))))</f>
        <v>0</v>
      </c>
      <c r="R4" s="185">
        <f>IF('Structure Inputs'!X7="",,
(IF('Structure Inputs'!$J7="Minimum",SUMIFS('Structure DDF Lookup'!$D:$D,'Structure DDF Lookup'!$C:$C,'Structure Inputs'!X7,'Structure DDF Lookup'!$A:$A,'Structure Inputs'!$C7)/100,
IF('Structure Inputs'!$J7="Most Likely",SUMIFS('Structure DDF Lookup'!$E:$E,'Structure DDF Lookup'!$C:$C,'Structure Inputs'!X7,'Structure DDF Lookup'!$A:$A,'Structure Inputs'!$C7)/100,
IF('Structure Inputs'!$J7="Maximum",SUMIFS('Structure DDF Lookup'!$F:$F,'Structure DDF Lookup'!$C:$C,'Structure Inputs'!X7,'Structure DDF Lookup'!$A:$A,'Structure Inputs'!$C7)/100,)))))</f>
        <v>0</v>
      </c>
      <c r="S4" s="185">
        <f>IF('Structure Inputs'!Y7="",,
(IF('Structure Inputs'!$J7="Minimum",SUMIFS('Structure DDF Lookup'!$D:$D,'Structure DDF Lookup'!$C:$C,'Structure Inputs'!Y7,'Structure DDF Lookup'!$A:$A,'Structure Inputs'!$C7)/100,
IF('Structure Inputs'!$J7="Most Likely",SUMIFS('Structure DDF Lookup'!$E:$E,'Structure DDF Lookup'!$C:$C,'Structure Inputs'!Y7,'Structure DDF Lookup'!$A:$A,'Structure Inputs'!$C7)/100,
IF('Structure Inputs'!$J7="Maximum",SUMIFS('Structure DDF Lookup'!$F:$F,'Structure DDF Lookup'!$C:$C,'Structure Inputs'!Y7,'Structure DDF Lookup'!$A:$A,'Structure Inputs'!$C7)/100,)))))</f>
        <v>0</v>
      </c>
      <c r="T4" s="185">
        <f>IF('Structure Inputs'!Z7="",,
(IF('Structure Inputs'!$J7="Minimum",SUMIFS('Structure DDF Lookup'!$D:$D,'Structure DDF Lookup'!$C:$C,'Structure Inputs'!Z7,'Structure DDF Lookup'!$A:$A,'Structure Inputs'!$C7)/100,
IF('Structure Inputs'!$J7="Most Likely",SUMIFS('Structure DDF Lookup'!$E:$E,'Structure DDF Lookup'!$C:$C,'Structure Inputs'!Z7,'Structure DDF Lookup'!$A:$A,'Structure Inputs'!$C7)/100,
IF('Structure Inputs'!$J7="Maximum",SUMIFS('Structure DDF Lookup'!$F:$F,'Structure DDF Lookup'!$C:$C,'Structure Inputs'!Z7,'Structure DDF Lookup'!$A:$A,'Structure Inputs'!$C7)/100,)))))</f>
        <v>0</v>
      </c>
      <c r="U4" s="185">
        <f>IF('Structure Inputs'!AA7="",,
(IF('Structure Inputs'!$J7="Minimum",SUMIFS('Structure DDF Lookup'!$D:$D,'Structure DDF Lookup'!$C:$C,'Structure Inputs'!AA7,'Structure DDF Lookup'!$A:$A,'Structure Inputs'!$C7)/100,
IF('Structure Inputs'!$J7="Most Likely",SUMIFS('Structure DDF Lookup'!$E:$E,'Structure DDF Lookup'!$C:$C,'Structure Inputs'!AA7,'Structure DDF Lookup'!$A:$A,'Structure Inputs'!$C7)/100,
IF('Structure Inputs'!$J7="Maximum",SUMIFS('Structure DDF Lookup'!$F:$F,'Structure DDF Lookup'!$C:$C,'Structure Inputs'!AA7,'Structure DDF Lookup'!$A:$A,'Structure Inputs'!$C7)/100,)))))</f>
        <v>0</v>
      </c>
      <c r="V4" s="185">
        <f>IF('Structure Inputs'!AB7="",,
(IF('Structure Inputs'!$J7="Minimum",SUMIFS('Structure DDF Lookup'!$D:$D,'Structure DDF Lookup'!$C:$C,'Structure Inputs'!AB7,'Structure DDF Lookup'!$A:$A,'Structure Inputs'!$C7)/100,
IF('Structure Inputs'!$J7="Most Likely",SUMIFS('Structure DDF Lookup'!$E:$E,'Structure DDF Lookup'!$C:$C,'Structure Inputs'!AB7,'Structure DDF Lookup'!$A:$A,'Structure Inputs'!$C7)/100,
IF('Structure Inputs'!$J7="Maximum",SUMIFS('Structure DDF Lookup'!$F:$F,'Structure DDF Lookup'!$C:$C,'Structure Inputs'!AB7,'Structure DDF Lookup'!$A:$A,'Structure Inputs'!$C7)/100,)))))</f>
        <v>0</v>
      </c>
      <c r="W4" s="185">
        <f>IF('Structure Inputs'!AC7="",,
(IF('Structure Inputs'!$J7="Minimum",SUMIFS('Structure DDF Lookup'!$D:$D,'Structure DDF Lookup'!$C:$C,'Structure Inputs'!AC7,'Structure DDF Lookup'!$A:$A,'Structure Inputs'!$C7)/100,
IF('Structure Inputs'!$J7="Most Likely",SUMIFS('Structure DDF Lookup'!$E:$E,'Structure DDF Lookup'!$C:$C,'Structure Inputs'!AC7,'Structure DDF Lookup'!$A:$A,'Structure Inputs'!$C7)/100,
IF('Structure Inputs'!$J7="Maximum",SUMIFS('Structure DDF Lookup'!$F:$F,'Structure DDF Lookup'!$C:$C,'Structure Inputs'!AC7,'Structure DDF Lookup'!$A:$A,'Structure Inputs'!$C7)/100,)))))</f>
        <v>0</v>
      </c>
      <c r="Y4" s="25">
        <f t="shared" si="1"/>
        <v>0</v>
      </c>
      <c r="Z4" s="25">
        <f t="shared" si="0"/>
        <v>0</v>
      </c>
      <c r="AA4" s="25">
        <f t="shared" si="0"/>
        <v>0</v>
      </c>
      <c r="AB4" s="25">
        <f t="shared" si="0"/>
        <v>0</v>
      </c>
      <c r="AC4" s="25">
        <f t="shared" si="0"/>
        <v>0</v>
      </c>
      <c r="AD4" s="25">
        <f t="shared" si="0"/>
        <v>0</v>
      </c>
      <c r="AE4" s="25">
        <f t="shared" si="0"/>
        <v>0</v>
      </c>
      <c r="AF4" s="25">
        <f t="shared" si="0"/>
        <v>0</v>
      </c>
      <c r="AG4" s="25">
        <f t="shared" si="0"/>
        <v>0</v>
      </c>
      <c r="AH4" s="25">
        <f t="shared" si="0"/>
        <v>0</v>
      </c>
      <c r="AI4" s="25">
        <f t="shared" si="0"/>
        <v>0</v>
      </c>
      <c r="AJ4" s="25">
        <f t="shared" si="0"/>
        <v>0</v>
      </c>
    </row>
    <row r="5" spans="1:36" x14ac:dyDescent="0.25">
      <c r="A5" s="17">
        <f t="shared" si="2"/>
        <v>4</v>
      </c>
      <c r="B5" s="27" t="str">
        <f>IF('Structure Inputs'!C8="","",'Structure Inputs'!C8)</f>
        <v/>
      </c>
      <c r="D5" s="42">
        <f>'Structure Inputs'!$D8</f>
        <v>0</v>
      </c>
      <c r="F5" s="18" t="str">
        <f>IF('Structure Inputs'!F8="","No","Yes")</f>
        <v>No</v>
      </c>
      <c r="H5" s="24">
        <f>IF($F5="Yes",'Structure Inputs'!$F8,SUMIFS('General Assumptions_Back End'!$C:$C,'General Assumptions_Back End'!$A:$A,$B5,'General Assumptions_Back End'!$B:$B,H$1))</f>
        <v>0</v>
      </c>
      <c r="J5" s="186">
        <f>SUMIFS('General Assumptions_Back End'!$C:$C,'General Assumptions_Back End'!$A:$A,$B5,'General Assumptions_Back End'!$B:$B,J$1)</f>
        <v>0</v>
      </c>
      <c r="L5" s="185">
        <f>IF('Structure Inputs'!R8="",,
(IF('Structure Inputs'!$J8="Minimum",SUMIFS('Structure DDF Lookup'!$D:$D,'Structure DDF Lookup'!$C:$C,'Structure Inputs'!R8,'Structure DDF Lookup'!$A:$A,'Structure Inputs'!$C8)/100,
IF('Structure Inputs'!$J8="Most Likely",SUMIFS('Structure DDF Lookup'!$E:$E,'Structure DDF Lookup'!$C:$C,'Structure Inputs'!R8,'Structure DDF Lookup'!$A:$A,'Structure Inputs'!$C8)/100,
IF('Structure Inputs'!$J8="Maximum",SUMIFS('Structure DDF Lookup'!$F:$F,'Structure DDF Lookup'!$C:$C,'Structure Inputs'!R8,'Structure DDF Lookup'!$A:$A,'Structure Inputs'!$C8)/100,)))))</f>
        <v>0</v>
      </c>
      <c r="M5" s="185">
        <f>IF('Structure Inputs'!S8="",,
(IF('Structure Inputs'!$J8="Minimum",SUMIFS('Structure DDF Lookup'!$D:$D,'Structure DDF Lookup'!$C:$C,'Structure Inputs'!S8,'Structure DDF Lookup'!$A:$A,'Structure Inputs'!$C8)/100,
IF('Structure Inputs'!$J8="Most Likely",SUMIFS('Structure DDF Lookup'!$E:$E,'Structure DDF Lookup'!$C:$C,'Structure Inputs'!S8,'Structure DDF Lookup'!$A:$A,'Structure Inputs'!$C8)/100,
IF('Structure Inputs'!$J8="Maximum",SUMIFS('Structure DDF Lookup'!$F:$F,'Structure DDF Lookup'!$C:$C,'Structure Inputs'!S8,'Structure DDF Lookup'!$A:$A,'Structure Inputs'!$C8)/100,)))))</f>
        <v>0</v>
      </c>
      <c r="N5" s="185">
        <f>IF('Structure Inputs'!T8="",,
(IF('Structure Inputs'!$J8="Minimum",SUMIFS('Structure DDF Lookup'!$D:$D,'Structure DDF Lookup'!$C:$C,'Structure Inputs'!T8,'Structure DDF Lookup'!$A:$A,'Structure Inputs'!$C8)/100,
IF('Structure Inputs'!$J8="Most Likely",SUMIFS('Structure DDF Lookup'!$E:$E,'Structure DDF Lookup'!$C:$C,'Structure Inputs'!T8,'Structure DDF Lookup'!$A:$A,'Structure Inputs'!$C8)/100,
IF('Structure Inputs'!$J8="Maximum",SUMIFS('Structure DDF Lookup'!$F:$F,'Structure DDF Lookup'!$C:$C,'Structure Inputs'!T8,'Structure DDF Lookup'!$A:$A,'Structure Inputs'!$C8)/100,)))))</f>
        <v>0</v>
      </c>
      <c r="O5" s="185">
        <f>IF('Structure Inputs'!U8="",,
(IF('Structure Inputs'!$J8="Minimum",SUMIFS('Structure DDF Lookup'!$D:$D,'Structure DDF Lookup'!$C:$C,'Structure Inputs'!U8,'Structure DDF Lookup'!$A:$A,'Structure Inputs'!$C8)/100,
IF('Structure Inputs'!$J8="Most Likely",SUMIFS('Structure DDF Lookup'!$E:$E,'Structure DDF Lookup'!$C:$C,'Structure Inputs'!U8,'Structure DDF Lookup'!$A:$A,'Structure Inputs'!$C8)/100,
IF('Structure Inputs'!$J8="Maximum",SUMIFS('Structure DDF Lookup'!$F:$F,'Structure DDF Lookup'!$C:$C,'Structure Inputs'!U8,'Structure DDF Lookup'!$A:$A,'Structure Inputs'!$C8)/100,)))))</f>
        <v>0</v>
      </c>
      <c r="P5" s="185">
        <f>IF('Structure Inputs'!V8="",,
(IF('Structure Inputs'!$J8="Minimum",SUMIFS('Structure DDF Lookup'!$D:$D,'Structure DDF Lookup'!$C:$C,'Structure Inputs'!V8,'Structure DDF Lookup'!$A:$A,'Structure Inputs'!$C8)/100,
IF('Structure Inputs'!$J8="Most Likely",SUMIFS('Structure DDF Lookup'!$E:$E,'Structure DDF Lookup'!$C:$C,'Structure Inputs'!V8,'Structure DDF Lookup'!$A:$A,'Structure Inputs'!$C8)/100,
IF('Structure Inputs'!$J8="Maximum",SUMIFS('Structure DDF Lookup'!$F:$F,'Structure DDF Lookup'!$C:$C,'Structure Inputs'!V8,'Structure DDF Lookup'!$A:$A,'Structure Inputs'!$C8)/100,)))))</f>
        <v>0</v>
      </c>
      <c r="Q5" s="185">
        <f>IF('Structure Inputs'!W8="",,
(IF('Structure Inputs'!$J8="Minimum",SUMIFS('Structure DDF Lookup'!$D:$D,'Structure DDF Lookup'!$C:$C,'Structure Inputs'!W8,'Structure DDF Lookup'!$A:$A,'Structure Inputs'!$C8)/100,
IF('Structure Inputs'!$J8="Most Likely",SUMIFS('Structure DDF Lookup'!$E:$E,'Structure DDF Lookup'!$C:$C,'Structure Inputs'!W8,'Structure DDF Lookup'!$A:$A,'Structure Inputs'!$C8)/100,
IF('Structure Inputs'!$J8="Maximum",SUMIFS('Structure DDF Lookup'!$F:$F,'Structure DDF Lookup'!$C:$C,'Structure Inputs'!W8,'Structure DDF Lookup'!$A:$A,'Structure Inputs'!$C8)/100,)))))</f>
        <v>0</v>
      </c>
      <c r="R5" s="185">
        <f>IF('Structure Inputs'!X8="",,
(IF('Structure Inputs'!$J8="Minimum",SUMIFS('Structure DDF Lookup'!$D:$D,'Structure DDF Lookup'!$C:$C,'Structure Inputs'!X8,'Structure DDF Lookup'!$A:$A,'Structure Inputs'!$C8)/100,
IF('Structure Inputs'!$J8="Most Likely",SUMIFS('Structure DDF Lookup'!$E:$E,'Structure DDF Lookup'!$C:$C,'Structure Inputs'!X8,'Structure DDF Lookup'!$A:$A,'Structure Inputs'!$C8)/100,
IF('Structure Inputs'!$J8="Maximum",SUMIFS('Structure DDF Lookup'!$F:$F,'Structure DDF Lookup'!$C:$C,'Structure Inputs'!X8,'Structure DDF Lookup'!$A:$A,'Structure Inputs'!$C8)/100,)))))</f>
        <v>0</v>
      </c>
      <c r="S5" s="185">
        <f>IF('Structure Inputs'!Y8="",,
(IF('Structure Inputs'!$J8="Minimum",SUMIFS('Structure DDF Lookup'!$D:$D,'Structure DDF Lookup'!$C:$C,'Structure Inputs'!Y8,'Structure DDF Lookup'!$A:$A,'Structure Inputs'!$C8)/100,
IF('Structure Inputs'!$J8="Most Likely",SUMIFS('Structure DDF Lookup'!$E:$E,'Structure DDF Lookup'!$C:$C,'Structure Inputs'!Y8,'Structure DDF Lookup'!$A:$A,'Structure Inputs'!$C8)/100,
IF('Structure Inputs'!$J8="Maximum",SUMIFS('Structure DDF Lookup'!$F:$F,'Structure DDF Lookup'!$C:$C,'Structure Inputs'!Y8,'Structure DDF Lookup'!$A:$A,'Structure Inputs'!$C8)/100,)))))</f>
        <v>0</v>
      </c>
      <c r="T5" s="185">
        <f>IF('Structure Inputs'!Z8="",,
(IF('Structure Inputs'!$J8="Minimum",SUMIFS('Structure DDF Lookup'!$D:$D,'Structure DDF Lookup'!$C:$C,'Structure Inputs'!Z8,'Structure DDF Lookup'!$A:$A,'Structure Inputs'!$C8)/100,
IF('Structure Inputs'!$J8="Most Likely",SUMIFS('Structure DDF Lookup'!$E:$E,'Structure DDF Lookup'!$C:$C,'Structure Inputs'!Z8,'Structure DDF Lookup'!$A:$A,'Structure Inputs'!$C8)/100,
IF('Structure Inputs'!$J8="Maximum",SUMIFS('Structure DDF Lookup'!$F:$F,'Structure DDF Lookup'!$C:$C,'Structure Inputs'!Z8,'Structure DDF Lookup'!$A:$A,'Structure Inputs'!$C8)/100,)))))</f>
        <v>0</v>
      </c>
      <c r="U5" s="185">
        <f>IF('Structure Inputs'!AA8="",,
(IF('Structure Inputs'!$J8="Minimum",SUMIFS('Structure DDF Lookup'!$D:$D,'Structure DDF Lookup'!$C:$C,'Structure Inputs'!AA8,'Structure DDF Lookup'!$A:$A,'Structure Inputs'!$C8)/100,
IF('Structure Inputs'!$J8="Most Likely",SUMIFS('Structure DDF Lookup'!$E:$E,'Structure DDF Lookup'!$C:$C,'Structure Inputs'!AA8,'Structure DDF Lookup'!$A:$A,'Structure Inputs'!$C8)/100,
IF('Structure Inputs'!$J8="Maximum",SUMIFS('Structure DDF Lookup'!$F:$F,'Structure DDF Lookup'!$C:$C,'Structure Inputs'!AA8,'Structure DDF Lookup'!$A:$A,'Structure Inputs'!$C8)/100,)))))</f>
        <v>0</v>
      </c>
      <c r="V5" s="185">
        <f>IF('Structure Inputs'!AB8="",,
(IF('Structure Inputs'!$J8="Minimum",SUMIFS('Structure DDF Lookup'!$D:$D,'Structure DDF Lookup'!$C:$C,'Structure Inputs'!AB8,'Structure DDF Lookup'!$A:$A,'Structure Inputs'!$C8)/100,
IF('Structure Inputs'!$J8="Most Likely",SUMIFS('Structure DDF Lookup'!$E:$E,'Structure DDF Lookup'!$C:$C,'Structure Inputs'!AB8,'Structure DDF Lookup'!$A:$A,'Structure Inputs'!$C8)/100,
IF('Structure Inputs'!$J8="Maximum",SUMIFS('Structure DDF Lookup'!$F:$F,'Structure DDF Lookup'!$C:$C,'Structure Inputs'!AB8,'Structure DDF Lookup'!$A:$A,'Structure Inputs'!$C8)/100,)))))</f>
        <v>0</v>
      </c>
      <c r="W5" s="185">
        <f>IF('Structure Inputs'!AC8="",,
(IF('Structure Inputs'!$J8="Minimum",SUMIFS('Structure DDF Lookup'!$D:$D,'Structure DDF Lookup'!$C:$C,'Structure Inputs'!AC8,'Structure DDF Lookup'!$A:$A,'Structure Inputs'!$C8)/100,
IF('Structure Inputs'!$J8="Most Likely",SUMIFS('Structure DDF Lookup'!$E:$E,'Structure DDF Lookup'!$C:$C,'Structure Inputs'!AC8,'Structure DDF Lookup'!$A:$A,'Structure Inputs'!$C8)/100,
IF('Structure Inputs'!$J8="Maximum",SUMIFS('Structure DDF Lookup'!$F:$F,'Structure DDF Lookup'!$C:$C,'Structure Inputs'!AC8,'Structure DDF Lookup'!$A:$A,'Structure Inputs'!$C8)/100,)))))</f>
        <v>0</v>
      </c>
      <c r="Y5" s="25">
        <f t="shared" si="1"/>
        <v>0</v>
      </c>
      <c r="Z5" s="25">
        <f t="shared" si="0"/>
        <v>0</v>
      </c>
      <c r="AA5" s="25">
        <f t="shared" si="0"/>
        <v>0</v>
      </c>
      <c r="AB5" s="25">
        <f t="shared" si="0"/>
        <v>0</v>
      </c>
      <c r="AC5" s="25">
        <f t="shared" si="0"/>
        <v>0</v>
      </c>
      <c r="AD5" s="25">
        <f t="shared" si="0"/>
        <v>0</v>
      </c>
      <c r="AE5" s="25">
        <f t="shared" si="0"/>
        <v>0</v>
      </c>
      <c r="AF5" s="25">
        <f t="shared" si="0"/>
        <v>0</v>
      </c>
      <c r="AG5" s="25">
        <f t="shared" si="0"/>
        <v>0</v>
      </c>
      <c r="AH5" s="25">
        <f t="shared" si="0"/>
        <v>0</v>
      </c>
      <c r="AI5" s="25">
        <f t="shared" si="0"/>
        <v>0</v>
      </c>
      <c r="AJ5" s="25">
        <f t="shared" si="0"/>
        <v>0</v>
      </c>
    </row>
    <row r="6" spans="1:36" x14ac:dyDescent="0.25">
      <c r="A6" s="17">
        <f t="shared" si="2"/>
        <v>5</v>
      </c>
      <c r="B6" s="27" t="str">
        <f>IF('Structure Inputs'!C9="","",'Structure Inputs'!C9)</f>
        <v/>
      </c>
      <c r="D6" s="42">
        <f>'Structure Inputs'!$D9</f>
        <v>0</v>
      </c>
      <c r="F6" s="18" t="str">
        <f>IF('Structure Inputs'!F9="","No","Yes")</f>
        <v>No</v>
      </c>
      <c r="H6" s="24">
        <f>IF($F6="Yes",'Structure Inputs'!$F9,SUMIFS('General Assumptions_Back End'!$C:$C,'General Assumptions_Back End'!$A:$A,$B6,'General Assumptions_Back End'!$B:$B,H$1))</f>
        <v>0</v>
      </c>
      <c r="J6" s="186">
        <f>SUMIFS('General Assumptions_Back End'!$C:$C,'General Assumptions_Back End'!$A:$A,$B6,'General Assumptions_Back End'!$B:$B,J$1)</f>
        <v>0</v>
      </c>
      <c r="L6" s="185">
        <f>IF('Structure Inputs'!R9="",,
(IF('Structure Inputs'!$J9="Minimum",SUMIFS('Structure DDF Lookup'!$D:$D,'Structure DDF Lookup'!$C:$C,'Structure Inputs'!R9,'Structure DDF Lookup'!$A:$A,'Structure Inputs'!$C9)/100,
IF('Structure Inputs'!$J9="Most Likely",SUMIFS('Structure DDF Lookup'!$E:$E,'Structure DDF Lookup'!$C:$C,'Structure Inputs'!R9,'Structure DDF Lookup'!$A:$A,'Structure Inputs'!$C9)/100,
IF('Structure Inputs'!$J9="Maximum",SUMIFS('Structure DDF Lookup'!$F:$F,'Structure DDF Lookup'!$C:$C,'Structure Inputs'!R9,'Structure DDF Lookup'!$A:$A,'Structure Inputs'!$C9)/100,)))))</f>
        <v>0</v>
      </c>
      <c r="M6" s="185">
        <f>IF('Structure Inputs'!S9="",,
(IF('Structure Inputs'!$J9="Minimum",SUMIFS('Structure DDF Lookup'!$D:$D,'Structure DDF Lookup'!$C:$C,'Structure Inputs'!S9,'Structure DDF Lookup'!$A:$A,'Structure Inputs'!$C9)/100,
IF('Structure Inputs'!$J9="Most Likely",SUMIFS('Structure DDF Lookup'!$E:$E,'Structure DDF Lookup'!$C:$C,'Structure Inputs'!S9,'Structure DDF Lookup'!$A:$A,'Structure Inputs'!$C9)/100,
IF('Structure Inputs'!$J9="Maximum",SUMIFS('Structure DDF Lookup'!$F:$F,'Structure DDF Lookup'!$C:$C,'Structure Inputs'!S9,'Structure DDF Lookup'!$A:$A,'Structure Inputs'!$C9)/100,)))))</f>
        <v>0</v>
      </c>
      <c r="N6" s="185">
        <f>IF('Structure Inputs'!T9="",,
(IF('Structure Inputs'!$J9="Minimum",SUMIFS('Structure DDF Lookup'!$D:$D,'Structure DDF Lookup'!$C:$C,'Structure Inputs'!T9,'Structure DDF Lookup'!$A:$A,'Structure Inputs'!$C9)/100,
IF('Structure Inputs'!$J9="Most Likely",SUMIFS('Structure DDF Lookup'!$E:$E,'Structure DDF Lookup'!$C:$C,'Structure Inputs'!T9,'Structure DDF Lookup'!$A:$A,'Structure Inputs'!$C9)/100,
IF('Structure Inputs'!$J9="Maximum",SUMIFS('Structure DDF Lookup'!$F:$F,'Structure DDF Lookup'!$C:$C,'Structure Inputs'!T9,'Structure DDF Lookup'!$A:$A,'Structure Inputs'!$C9)/100,)))))</f>
        <v>0</v>
      </c>
      <c r="O6" s="185">
        <f>IF('Structure Inputs'!U9="",,
(IF('Structure Inputs'!$J9="Minimum",SUMIFS('Structure DDF Lookup'!$D:$D,'Structure DDF Lookup'!$C:$C,'Structure Inputs'!U9,'Structure DDF Lookup'!$A:$A,'Structure Inputs'!$C9)/100,
IF('Structure Inputs'!$J9="Most Likely",SUMIFS('Structure DDF Lookup'!$E:$E,'Structure DDF Lookup'!$C:$C,'Structure Inputs'!U9,'Structure DDF Lookup'!$A:$A,'Structure Inputs'!$C9)/100,
IF('Structure Inputs'!$J9="Maximum",SUMIFS('Structure DDF Lookup'!$F:$F,'Structure DDF Lookup'!$C:$C,'Structure Inputs'!U9,'Structure DDF Lookup'!$A:$A,'Structure Inputs'!$C9)/100,)))))</f>
        <v>0</v>
      </c>
      <c r="P6" s="185">
        <f>IF('Structure Inputs'!V9="",,
(IF('Structure Inputs'!$J9="Minimum",SUMIFS('Structure DDF Lookup'!$D:$D,'Structure DDF Lookup'!$C:$C,'Structure Inputs'!V9,'Structure DDF Lookup'!$A:$A,'Structure Inputs'!$C9)/100,
IF('Structure Inputs'!$J9="Most Likely",SUMIFS('Structure DDF Lookup'!$E:$E,'Structure DDF Lookup'!$C:$C,'Structure Inputs'!V9,'Structure DDF Lookup'!$A:$A,'Structure Inputs'!$C9)/100,
IF('Structure Inputs'!$J9="Maximum",SUMIFS('Structure DDF Lookup'!$F:$F,'Structure DDF Lookup'!$C:$C,'Structure Inputs'!V9,'Structure DDF Lookup'!$A:$A,'Structure Inputs'!$C9)/100,)))))</f>
        <v>0</v>
      </c>
      <c r="Q6" s="185">
        <f>IF('Structure Inputs'!W9="",,
(IF('Structure Inputs'!$J9="Minimum",SUMIFS('Structure DDF Lookup'!$D:$D,'Structure DDF Lookup'!$C:$C,'Structure Inputs'!W9,'Structure DDF Lookup'!$A:$A,'Structure Inputs'!$C9)/100,
IF('Structure Inputs'!$J9="Most Likely",SUMIFS('Structure DDF Lookup'!$E:$E,'Structure DDF Lookup'!$C:$C,'Structure Inputs'!W9,'Structure DDF Lookup'!$A:$A,'Structure Inputs'!$C9)/100,
IF('Structure Inputs'!$J9="Maximum",SUMIFS('Structure DDF Lookup'!$F:$F,'Structure DDF Lookup'!$C:$C,'Structure Inputs'!W9,'Structure DDF Lookup'!$A:$A,'Structure Inputs'!$C9)/100,)))))</f>
        <v>0</v>
      </c>
      <c r="R6" s="185">
        <f>IF('Structure Inputs'!X9="",,
(IF('Structure Inputs'!$J9="Minimum",SUMIFS('Structure DDF Lookup'!$D:$D,'Structure DDF Lookup'!$C:$C,'Structure Inputs'!X9,'Structure DDF Lookup'!$A:$A,'Structure Inputs'!$C9)/100,
IF('Structure Inputs'!$J9="Most Likely",SUMIFS('Structure DDF Lookup'!$E:$E,'Structure DDF Lookup'!$C:$C,'Structure Inputs'!X9,'Structure DDF Lookup'!$A:$A,'Structure Inputs'!$C9)/100,
IF('Structure Inputs'!$J9="Maximum",SUMIFS('Structure DDF Lookup'!$F:$F,'Structure DDF Lookup'!$C:$C,'Structure Inputs'!X9,'Structure DDF Lookup'!$A:$A,'Structure Inputs'!$C9)/100,)))))</f>
        <v>0</v>
      </c>
      <c r="S6" s="185">
        <f>IF('Structure Inputs'!Y9="",,
(IF('Structure Inputs'!$J9="Minimum",SUMIFS('Structure DDF Lookup'!$D:$D,'Structure DDF Lookup'!$C:$C,'Structure Inputs'!Y9,'Structure DDF Lookup'!$A:$A,'Structure Inputs'!$C9)/100,
IF('Structure Inputs'!$J9="Most Likely",SUMIFS('Structure DDF Lookup'!$E:$E,'Structure DDF Lookup'!$C:$C,'Structure Inputs'!Y9,'Structure DDF Lookup'!$A:$A,'Structure Inputs'!$C9)/100,
IF('Structure Inputs'!$J9="Maximum",SUMIFS('Structure DDF Lookup'!$F:$F,'Structure DDF Lookup'!$C:$C,'Structure Inputs'!Y9,'Structure DDF Lookup'!$A:$A,'Structure Inputs'!$C9)/100,)))))</f>
        <v>0</v>
      </c>
      <c r="T6" s="185">
        <f>IF('Structure Inputs'!Z9="",,
(IF('Structure Inputs'!$J9="Minimum",SUMIFS('Structure DDF Lookup'!$D:$D,'Structure DDF Lookup'!$C:$C,'Structure Inputs'!Z9,'Structure DDF Lookup'!$A:$A,'Structure Inputs'!$C9)/100,
IF('Structure Inputs'!$J9="Most Likely",SUMIFS('Structure DDF Lookup'!$E:$E,'Structure DDF Lookup'!$C:$C,'Structure Inputs'!Z9,'Structure DDF Lookup'!$A:$A,'Structure Inputs'!$C9)/100,
IF('Structure Inputs'!$J9="Maximum",SUMIFS('Structure DDF Lookup'!$F:$F,'Structure DDF Lookup'!$C:$C,'Structure Inputs'!Z9,'Structure DDF Lookup'!$A:$A,'Structure Inputs'!$C9)/100,)))))</f>
        <v>0</v>
      </c>
      <c r="U6" s="185">
        <f>IF('Structure Inputs'!AA9="",,
(IF('Structure Inputs'!$J9="Minimum",SUMIFS('Structure DDF Lookup'!$D:$D,'Structure DDF Lookup'!$C:$C,'Structure Inputs'!AA9,'Structure DDF Lookup'!$A:$A,'Structure Inputs'!$C9)/100,
IF('Structure Inputs'!$J9="Most Likely",SUMIFS('Structure DDF Lookup'!$E:$E,'Structure DDF Lookup'!$C:$C,'Structure Inputs'!AA9,'Structure DDF Lookup'!$A:$A,'Structure Inputs'!$C9)/100,
IF('Structure Inputs'!$J9="Maximum",SUMIFS('Structure DDF Lookup'!$F:$F,'Structure DDF Lookup'!$C:$C,'Structure Inputs'!AA9,'Structure DDF Lookup'!$A:$A,'Structure Inputs'!$C9)/100,)))))</f>
        <v>0</v>
      </c>
      <c r="V6" s="185">
        <f>IF('Structure Inputs'!AB9="",,
(IF('Structure Inputs'!$J9="Minimum",SUMIFS('Structure DDF Lookup'!$D:$D,'Structure DDF Lookup'!$C:$C,'Structure Inputs'!AB9,'Structure DDF Lookup'!$A:$A,'Structure Inputs'!$C9)/100,
IF('Structure Inputs'!$J9="Most Likely",SUMIFS('Structure DDF Lookup'!$E:$E,'Structure DDF Lookup'!$C:$C,'Structure Inputs'!AB9,'Structure DDF Lookup'!$A:$A,'Structure Inputs'!$C9)/100,
IF('Structure Inputs'!$J9="Maximum",SUMIFS('Structure DDF Lookup'!$F:$F,'Structure DDF Lookup'!$C:$C,'Structure Inputs'!AB9,'Structure DDF Lookup'!$A:$A,'Structure Inputs'!$C9)/100,)))))</f>
        <v>0</v>
      </c>
      <c r="W6" s="185">
        <f>IF('Structure Inputs'!AC9="",,
(IF('Structure Inputs'!$J9="Minimum",SUMIFS('Structure DDF Lookup'!$D:$D,'Structure DDF Lookup'!$C:$C,'Structure Inputs'!AC9,'Structure DDF Lookup'!$A:$A,'Structure Inputs'!$C9)/100,
IF('Structure Inputs'!$J9="Most Likely",SUMIFS('Structure DDF Lookup'!$E:$E,'Structure DDF Lookup'!$C:$C,'Structure Inputs'!AC9,'Structure DDF Lookup'!$A:$A,'Structure Inputs'!$C9)/100,
IF('Structure Inputs'!$J9="Maximum",SUMIFS('Structure DDF Lookup'!$F:$F,'Structure DDF Lookup'!$C:$C,'Structure Inputs'!AC9,'Structure DDF Lookup'!$A:$A,'Structure Inputs'!$C9)/100,)))))</f>
        <v>0</v>
      </c>
      <c r="Y6" s="25">
        <f t="shared" si="1"/>
        <v>0</v>
      </c>
      <c r="Z6" s="25">
        <f t="shared" si="0"/>
        <v>0</v>
      </c>
      <c r="AA6" s="25">
        <f t="shared" si="0"/>
        <v>0</v>
      </c>
      <c r="AB6" s="25">
        <f t="shared" si="0"/>
        <v>0</v>
      </c>
      <c r="AC6" s="25">
        <f t="shared" si="0"/>
        <v>0</v>
      </c>
      <c r="AD6" s="25">
        <f t="shared" si="0"/>
        <v>0</v>
      </c>
      <c r="AE6" s="25">
        <f t="shared" si="0"/>
        <v>0</v>
      </c>
      <c r="AF6" s="25">
        <f t="shared" si="0"/>
        <v>0</v>
      </c>
      <c r="AG6" s="25">
        <f t="shared" si="0"/>
        <v>0</v>
      </c>
      <c r="AH6" s="25">
        <f t="shared" si="0"/>
        <v>0</v>
      </c>
      <c r="AI6" s="25">
        <f t="shared" si="0"/>
        <v>0</v>
      </c>
      <c r="AJ6" s="25">
        <f t="shared" si="0"/>
        <v>0</v>
      </c>
    </row>
    <row r="7" spans="1:36" x14ac:dyDescent="0.25">
      <c r="A7" s="17">
        <f t="shared" si="2"/>
        <v>6</v>
      </c>
      <c r="B7" s="27" t="str">
        <f>IF('Structure Inputs'!C10="","",'Structure Inputs'!C10)</f>
        <v/>
      </c>
      <c r="D7" s="42">
        <f>'Structure Inputs'!$D10</f>
        <v>0</v>
      </c>
      <c r="F7" s="18" t="str">
        <f>IF('Structure Inputs'!F10="","No","Yes")</f>
        <v>No</v>
      </c>
      <c r="H7" s="24">
        <f>IF($F7="Yes",'Structure Inputs'!$F10,SUMIFS('General Assumptions_Back End'!$C:$C,'General Assumptions_Back End'!$A:$A,$B7,'General Assumptions_Back End'!$B:$B,H$1))</f>
        <v>0</v>
      </c>
      <c r="J7" s="186">
        <f>SUMIFS('General Assumptions_Back End'!$C:$C,'General Assumptions_Back End'!$A:$A,$B7,'General Assumptions_Back End'!$B:$B,J$1)</f>
        <v>0</v>
      </c>
      <c r="L7" s="185">
        <f>IF('Structure Inputs'!R10="",,
(IF('Structure Inputs'!$J10="Minimum",SUMIFS('Structure DDF Lookup'!$D:$D,'Structure DDF Lookup'!$C:$C,'Structure Inputs'!R10,'Structure DDF Lookup'!$A:$A,'Structure Inputs'!$C10)/100,
IF('Structure Inputs'!$J10="Most Likely",SUMIFS('Structure DDF Lookup'!$E:$E,'Structure DDF Lookup'!$C:$C,'Structure Inputs'!R10,'Structure DDF Lookup'!$A:$A,'Structure Inputs'!$C10)/100,
IF('Structure Inputs'!$J10="Maximum",SUMIFS('Structure DDF Lookup'!$F:$F,'Structure DDF Lookup'!$C:$C,'Structure Inputs'!R10,'Structure DDF Lookup'!$A:$A,'Structure Inputs'!$C10)/100,)))))</f>
        <v>0</v>
      </c>
      <c r="M7" s="185">
        <f>IF('Structure Inputs'!S10="",,
(IF('Structure Inputs'!$J10="Minimum",SUMIFS('Structure DDF Lookup'!$D:$D,'Structure DDF Lookup'!$C:$C,'Structure Inputs'!S10,'Structure DDF Lookup'!$A:$A,'Structure Inputs'!$C10)/100,
IF('Structure Inputs'!$J10="Most Likely",SUMIFS('Structure DDF Lookup'!$E:$E,'Structure DDF Lookup'!$C:$C,'Structure Inputs'!S10,'Structure DDF Lookup'!$A:$A,'Structure Inputs'!$C10)/100,
IF('Structure Inputs'!$J10="Maximum",SUMIFS('Structure DDF Lookup'!$F:$F,'Structure DDF Lookup'!$C:$C,'Structure Inputs'!S10,'Structure DDF Lookup'!$A:$A,'Structure Inputs'!$C10)/100,)))))</f>
        <v>0</v>
      </c>
      <c r="N7" s="185">
        <f>IF('Structure Inputs'!T10="",,
(IF('Structure Inputs'!$J10="Minimum",SUMIFS('Structure DDF Lookup'!$D:$D,'Structure DDF Lookup'!$C:$C,'Structure Inputs'!T10,'Structure DDF Lookup'!$A:$A,'Structure Inputs'!$C10)/100,
IF('Structure Inputs'!$J10="Most Likely",SUMIFS('Structure DDF Lookup'!$E:$E,'Structure DDF Lookup'!$C:$C,'Structure Inputs'!T10,'Structure DDF Lookup'!$A:$A,'Structure Inputs'!$C10)/100,
IF('Structure Inputs'!$J10="Maximum",SUMIFS('Structure DDF Lookup'!$F:$F,'Structure DDF Lookup'!$C:$C,'Structure Inputs'!T10,'Structure DDF Lookup'!$A:$A,'Structure Inputs'!$C10)/100,)))))</f>
        <v>0</v>
      </c>
      <c r="O7" s="185">
        <f>IF('Structure Inputs'!U10="",,
(IF('Structure Inputs'!$J10="Minimum",SUMIFS('Structure DDF Lookup'!$D:$D,'Structure DDF Lookup'!$C:$C,'Structure Inputs'!U10,'Structure DDF Lookup'!$A:$A,'Structure Inputs'!$C10)/100,
IF('Structure Inputs'!$J10="Most Likely",SUMIFS('Structure DDF Lookup'!$E:$E,'Structure DDF Lookup'!$C:$C,'Structure Inputs'!U10,'Structure DDF Lookup'!$A:$A,'Structure Inputs'!$C10)/100,
IF('Structure Inputs'!$J10="Maximum",SUMIFS('Structure DDF Lookup'!$F:$F,'Structure DDF Lookup'!$C:$C,'Structure Inputs'!U10,'Structure DDF Lookup'!$A:$A,'Structure Inputs'!$C10)/100,)))))</f>
        <v>0</v>
      </c>
      <c r="P7" s="185">
        <f>IF('Structure Inputs'!V10="",,
(IF('Structure Inputs'!$J10="Minimum",SUMIFS('Structure DDF Lookup'!$D:$D,'Structure DDF Lookup'!$C:$C,'Structure Inputs'!V10,'Structure DDF Lookup'!$A:$A,'Structure Inputs'!$C10)/100,
IF('Structure Inputs'!$J10="Most Likely",SUMIFS('Structure DDF Lookup'!$E:$E,'Structure DDF Lookup'!$C:$C,'Structure Inputs'!V10,'Structure DDF Lookup'!$A:$A,'Structure Inputs'!$C10)/100,
IF('Structure Inputs'!$J10="Maximum",SUMIFS('Structure DDF Lookup'!$F:$F,'Structure DDF Lookup'!$C:$C,'Structure Inputs'!V10,'Structure DDF Lookup'!$A:$A,'Structure Inputs'!$C10)/100,)))))</f>
        <v>0</v>
      </c>
      <c r="Q7" s="185">
        <f>IF('Structure Inputs'!W10="",,
(IF('Structure Inputs'!$J10="Minimum",SUMIFS('Structure DDF Lookup'!$D:$D,'Structure DDF Lookup'!$C:$C,'Structure Inputs'!W10,'Structure DDF Lookup'!$A:$A,'Structure Inputs'!$C10)/100,
IF('Structure Inputs'!$J10="Most Likely",SUMIFS('Structure DDF Lookup'!$E:$E,'Structure DDF Lookup'!$C:$C,'Structure Inputs'!W10,'Structure DDF Lookup'!$A:$A,'Structure Inputs'!$C10)/100,
IF('Structure Inputs'!$J10="Maximum",SUMIFS('Structure DDF Lookup'!$F:$F,'Structure DDF Lookup'!$C:$C,'Structure Inputs'!W10,'Structure DDF Lookup'!$A:$A,'Structure Inputs'!$C10)/100,)))))</f>
        <v>0</v>
      </c>
      <c r="R7" s="185">
        <f>IF('Structure Inputs'!X10="",,
(IF('Structure Inputs'!$J10="Minimum",SUMIFS('Structure DDF Lookup'!$D:$D,'Structure DDF Lookup'!$C:$C,'Structure Inputs'!X10,'Structure DDF Lookup'!$A:$A,'Structure Inputs'!$C10)/100,
IF('Structure Inputs'!$J10="Most Likely",SUMIFS('Structure DDF Lookup'!$E:$E,'Structure DDF Lookup'!$C:$C,'Structure Inputs'!X10,'Structure DDF Lookup'!$A:$A,'Structure Inputs'!$C10)/100,
IF('Structure Inputs'!$J10="Maximum",SUMIFS('Structure DDF Lookup'!$F:$F,'Structure DDF Lookup'!$C:$C,'Structure Inputs'!X10,'Structure DDF Lookup'!$A:$A,'Structure Inputs'!$C10)/100,)))))</f>
        <v>0</v>
      </c>
      <c r="S7" s="185">
        <f>IF('Structure Inputs'!Y10="",,
(IF('Structure Inputs'!$J10="Minimum",SUMIFS('Structure DDF Lookup'!$D:$D,'Structure DDF Lookup'!$C:$C,'Structure Inputs'!Y10,'Structure DDF Lookup'!$A:$A,'Structure Inputs'!$C10)/100,
IF('Structure Inputs'!$J10="Most Likely",SUMIFS('Structure DDF Lookup'!$E:$E,'Structure DDF Lookup'!$C:$C,'Structure Inputs'!Y10,'Structure DDF Lookup'!$A:$A,'Structure Inputs'!$C10)/100,
IF('Structure Inputs'!$J10="Maximum",SUMIFS('Structure DDF Lookup'!$F:$F,'Structure DDF Lookup'!$C:$C,'Structure Inputs'!Y10,'Structure DDF Lookup'!$A:$A,'Structure Inputs'!$C10)/100,)))))</f>
        <v>0</v>
      </c>
      <c r="T7" s="185">
        <f>IF('Structure Inputs'!Z10="",,
(IF('Structure Inputs'!$J10="Minimum",SUMIFS('Structure DDF Lookup'!$D:$D,'Structure DDF Lookup'!$C:$C,'Structure Inputs'!Z10,'Structure DDF Lookup'!$A:$A,'Structure Inputs'!$C10)/100,
IF('Structure Inputs'!$J10="Most Likely",SUMIFS('Structure DDF Lookup'!$E:$E,'Structure DDF Lookup'!$C:$C,'Structure Inputs'!Z10,'Structure DDF Lookup'!$A:$A,'Structure Inputs'!$C10)/100,
IF('Structure Inputs'!$J10="Maximum",SUMIFS('Structure DDF Lookup'!$F:$F,'Structure DDF Lookup'!$C:$C,'Structure Inputs'!Z10,'Structure DDF Lookup'!$A:$A,'Structure Inputs'!$C10)/100,)))))</f>
        <v>0</v>
      </c>
      <c r="U7" s="185">
        <f>IF('Structure Inputs'!AA10="",,
(IF('Structure Inputs'!$J10="Minimum",SUMIFS('Structure DDF Lookup'!$D:$D,'Structure DDF Lookup'!$C:$C,'Structure Inputs'!AA10,'Structure DDF Lookup'!$A:$A,'Structure Inputs'!$C10)/100,
IF('Structure Inputs'!$J10="Most Likely",SUMIFS('Structure DDF Lookup'!$E:$E,'Structure DDF Lookup'!$C:$C,'Structure Inputs'!AA10,'Structure DDF Lookup'!$A:$A,'Structure Inputs'!$C10)/100,
IF('Structure Inputs'!$J10="Maximum",SUMIFS('Structure DDF Lookup'!$F:$F,'Structure DDF Lookup'!$C:$C,'Structure Inputs'!AA10,'Structure DDF Lookup'!$A:$A,'Structure Inputs'!$C10)/100,)))))</f>
        <v>0</v>
      </c>
      <c r="V7" s="185">
        <f>IF('Structure Inputs'!AB10="",,
(IF('Structure Inputs'!$J10="Minimum",SUMIFS('Structure DDF Lookup'!$D:$D,'Structure DDF Lookup'!$C:$C,'Structure Inputs'!AB10,'Structure DDF Lookup'!$A:$A,'Structure Inputs'!$C10)/100,
IF('Structure Inputs'!$J10="Most Likely",SUMIFS('Structure DDF Lookup'!$E:$E,'Structure DDF Lookup'!$C:$C,'Structure Inputs'!AB10,'Structure DDF Lookup'!$A:$A,'Structure Inputs'!$C10)/100,
IF('Structure Inputs'!$J10="Maximum",SUMIFS('Structure DDF Lookup'!$F:$F,'Structure DDF Lookup'!$C:$C,'Structure Inputs'!AB10,'Structure DDF Lookup'!$A:$A,'Structure Inputs'!$C10)/100,)))))</f>
        <v>0</v>
      </c>
      <c r="W7" s="185">
        <f>IF('Structure Inputs'!AC10="",,
(IF('Structure Inputs'!$J10="Minimum",SUMIFS('Structure DDF Lookup'!$D:$D,'Structure DDF Lookup'!$C:$C,'Structure Inputs'!AC10,'Structure DDF Lookup'!$A:$A,'Structure Inputs'!$C10)/100,
IF('Structure Inputs'!$J10="Most Likely",SUMIFS('Structure DDF Lookup'!$E:$E,'Structure DDF Lookup'!$C:$C,'Structure Inputs'!AC10,'Structure DDF Lookup'!$A:$A,'Structure Inputs'!$C10)/100,
IF('Structure Inputs'!$J10="Maximum",SUMIFS('Structure DDF Lookup'!$F:$F,'Structure DDF Lookup'!$C:$C,'Structure Inputs'!AC10,'Structure DDF Lookup'!$A:$A,'Structure Inputs'!$C10)/100,)))))</f>
        <v>0</v>
      </c>
      <c r="Y7" s="25">
        <f t="shared" si="1"/>
        <v>0</v>
      </c>
      <c r="Z7" s="25">
        <f t="shared" si="0"/>
        <v>0</v>
      </c>
      <c r="AA7" s="25">
        <f t="shared" si="0"/>
        <v>0</v>
      </c>
      <c r="AB7" s="25">
        <f t="shared" si="0"/>
        <v>0</v>
      </c>
      <c r="AC7" s="25">
        <f t="shared" si="0"/>
        <v>0</v>
      </c>
      <c r="AD7" s="25">
        <f t="shared" si="0"/>
        <v>0</v>
      </c>
      <c r="AE7" s="25">
        <f t="shared" si="0"/>
        <v>0</v>
      </c>
      <c r="AF7" s="25">
        <f t="shared" si="0"/>
        <v>0</v>
      </c>
      <c r="AG7" s="25">
        <f t="shared" si="0"/>
        <v>0</v>
      </c>
      <c r="AH7" s="25">
        <f t="shared" si="0"/>
        <v>0</v>
      </c>
      <c r="AI7" s="25">
        <f t="shared" si="0"/>
        <v>0</v>
      </c>
      <c r="AJ7" s="25">
        <f t="shared" si="0"/>
        <v>0</v>
      </c>
    </row>
    <row r="8" spans="1:36" x14ac:dyDescent="0.25">
      <c r="A8" s="17">
        <f t="shared" si="2"/>
        <v>7</v>
      </c>
      <c r="B8" s="27" t="str">
        <f>IF('Structure Inputs'!C11="","",'Structure Inputs'!C11)</f>
        <v/>
      </c>
      <c r="D8" s="42">
        <f>'Structure Inputs'!$D11</f>
        <v>0</v>
      </c>
      <c r="F8" s="18" t="str">
        <f>IF('Structure Inputs'!F11="","No","Yes")</f>
        <v>No</v>
      </c>
      <c r="H8" s="24">
        <f>IF($F8="Yes",'Structure Inputs'!$F11,SUMIFS('General Assumptions_Back End'!$C:$C,'General Assumptions_Back End'!$A:$A,$B8,'General Assumptions_Back End'!$B:$B,H$1))</f>
        <v>0</v>
      </c>
      <c r="J8" s="186">
        <f>SUMIFS('General Assumptions_Back End'!$C:$C,'General Assumptions_Back End'!$A:$A,$B8,'General Assumptions_Back End'!$B:$B,J$1)</f>
        <v>0</v>
      </c>
      <c r="L8" s="185">
        <f>IF('Structure Inputs'!R11="",,
(IF('Structure Inputs'!$J11="Minimum",SUMIFS('Structure DDF Lookup'!$D:$D,'Structure DDF Lookup'!$C:$C,'Structure Inputs'!R11,'Structure DDF Lookup'!$A:$A,'Structure Inputs'!$C11)/100,
IF('Structure Inputs'!$J11="Most Likely",SUMIFS('Structure DDF Lookup'!$E:$E,'Structure DDF Lookup'!$C:$C,'Structure Inputs'!R11,'Structure DDF Lookup'!$A:$A,'Structure Inputs'!$C11)/100,
IF('Structure Inputs'!$J11="Maximum",SUMIFS('Structure DDF Lookup'!$F:$F,'Structure DDF Lookup'!$C:$C,'Structure Inputs'!R11,'Structure DDF Lookup'!$A:$A,'Structure Inputs'!$C11)/100,)))))</f>
        <v>0</v>
      </c>
      <c r="M8" s="185">
        <f>IF('Structure Inputs'!S11="",,
(IF('Structure Inputs'!$J11="Minimum",SUMIFS('Structure DDF Lookup'!$D:$D,'Structure DDF Lookup'!$C:$C,'Structure Inputs'!S11,'Structure DDF Lookup'!$A:$A,'Structure Inputs'!$C11)/100,
IF('Structure Inputs'!$J11="Most Likely",SUMIFS('Structure DDF Lookup'!$E:$E,'Structure DDF Lookup'!$C:$C,'Structure Inputs'!S11,'Structure DDF Lookup'!$A:$A,'Structure Inputs'!$C11)/100,
IF('Structure Inputs'!$J11="Maximum",SUMIFS('Structure DDF Lookup'!$F:$F,'Structure DDF Lookup'!$C:$C,'Structure Inputs'!S11,'Structure DDF Lookup'!$A:$A,'Structure Inputs'!$C11)/100,)))))</f>
        <v>0</v>
      </c>
      <c r="N8" s="185">
        <f>IF('Structure Inputs'!T11="",,
(IF('Structure Inputs'!$J11="Minimum",SUMIFS('Structure DDF Lookup'!$D:$D,'Structure DDF Lookup'!$C:$C,'Structure Inputs'!T11,'Structure DDF Lookup'!$A:$A,'Structure Inputs'!$C11)/100,
IF('Structure Inputs'!$J11="Most Likely",SUMIFS('Structure DDF Lookup'!$E:$E,'Structure DDF Lookup'!$C:$C,'Structure Inputs'!T11,'Structure DDF Lookup'!$A:$A,'Structure Inputs'!$C11)/100,
IF('Structure Inputs'!$J11="Maximum",SUMIFS('Structure DDF Lookup'!$F:$F,'Structure DDF Lookup'!$C:$C,'Structure Inputs'!T11,'Structure DDF Lookup'!$A:$A,'Structure Inputs'!$C11)/100,)))))</f>
        <v>0</v>
      </c>
      <c r="O8" s="185">
        <f>IF('Structure Inputs'!U11="",,
(IF('Structure Inputs'!$J11="Minimum",SUMIFS('Structure DDF Lookup'!$D:$D,'Structure DDF Lookup'!$C:$C,'Structure Inputs'!U11,'Structure DDF Lookup'!$A:$A,'Structure Inputs'!$C11)/100,
IF('Structure Inputs'!$J11="Most Likely",SUMIFS('Structure DDF Lookup'!$E:$E,'Structure DDF Lookup'!$C:$C,'Structure Inputs'!U11,'Structure DDF Lookup'!$A:$A,'Structure Inputs'!$C11)/100,
IF('Structure Inputs'!$J11="Maximum",SUMIFS('Structure DDF Lookup'!$F:$F,'Structure DDF Lookup'!$C:$C,'Structure Inputs'!U11,'Structure DDF Lookup'!$A:$A,'Structure Inputs'!$C11)/100,)))))</f>
        <v>0</v>
      </c>
      <c r="P8" s="185">
        <f>IF('Structure Inputs'!V11="",,
(IF('Structure Inputs'!$J11="Minimum",SUMIFS('Structure DDF Lookup'!$D:$D,'Structure DDF Lookup'!$C:$C,'Structure Inputs'!V11,'Structure DDF Lookup'!$A:$A,'Structure Inputs'!$C11)/100,
IF('Structure Inputs'!$J11="Most Likely",SUMIFS('Structure DDF Lookup'!$E:$E,'Structure DDF Lookup'!$C:$C,'Structure Inputs'!V11,'Structure DDF Lookup'!$A:$A,'Structure Inputs'!$C11)/100,
IF('Structure Inputs'!$J11="Maximum",SUMIFS('Structure DDF Lookup'!$F:$F,'Structure DDF Lookup'!$C:$C,'Structure Inputs'!V11,'Structure DDF Lookup'!$A:$A,'Structure Inputs'!$C11)/100,)))))</f>
        <v>0</v>
      </c>
      <c r="Q8" s="185">
        <f>IF('Structure Inputs'!W11="",,
(IF('Structure Inputs'!$J11="Minimum",SUMIFS('Structure DDF Lookup'!$D:$D,'Structure DDF Lookup'!$C:$C,'Structure Inputs'!W11,'Structure DDF Lookup'!$A:$A,'Structure Inputs'!$C11)/100,
IF('Structure Inputs'!$J11="Most Likely",SUMIFS('Structure DDF Lookup'!$E:$E,'Structure DDF Lookup'!$C:$C,'Structure Inputs'!W11,'Structure DDF Lookup'!$A:$A,'Structure Inputs'!$C11)/100,
IF('Structure Inputs'!$J11="Maximum",SUMIFS('Structure DDF Lookup'!$F:$F,'Structure DDF Lookup'!$C:$C,'Structure Inputs'!W11,'Structure DDF Lookup'!$A:$A,'Structure Inputs'!$C11)/100,)))))</f>
        <v>0</v>
      </c>
      <c r="R8" s="185">
        <f>IF('Structure Inputs'!X11="",,
(IF('Structure Inputs'!$J11="Minimum",SUMIFS('Structure DDF Lookup'!$D:$D,'Structure DDF Lookup'!$C:$C,'Structure Inputs'!X11,'Structure DDF Lookup'!$A:$A,'Structure Inputs'!$C11)/100,
IF('Structure Inputs'!$J11="Most Likely",SUMIFS('Structure DDF Lookup'!$E:$E,'Structure DDF Lookup'!$C:$C,'Structure Inputs'!X11,'Structure DDF Lookup'!$A:$A,'Structure Inputs'!$C11)/100,
IF('Structure Inputs'!$J11="Maximum",SUMIFS('Structure DDF Lookup'!$F:$F,'Structure DDF Lookup'!$C:$C,'Structure Inputs'!X11,'Structure DDF Lookup'!$A:$A,'Structure Inputs'!$C11)/100,)))))</f>
        <v>0</v>
      </c>
      <c r="S8" s="185">
        <f>IF('Structure Inputs'!Y11="",,
(IF('Structure Inputs'!$J11="Minimum",SUMIFS('Structure DDF Lookup'!$D:$D,'Structure DDF Lookup'!$C:$C,'Structure Inputs'!Y11,'Structure DDF Lookup'!$A:$A,'Structure Inputs'!$C11)/100,
IF('Structure Inputs'!$J11="Most Likely",SUMIFS('Structure DDF Lookup'!$E:$E,'Structure DDF Lookup'!$C:$C,'Structure Inputs'!Y11,'Structure DDF Lookup'!$A:$A,'Structure Inputs'!$C11)/100,
IF('Structure Inputs'!$J11="Maximum",SUMIFS('Structure DDF Lookup'!$F:$F,'Structure DDF Lookup'!$C:$C,'Structure Inputs'!Y11,'Structure DDF Lookup'!$A:$A,'Structure Inputs'!$C11)/100,)))))</f>
        <v>0</v>
      </c>
      <c r="T8" s="185">
        <f>IF('Structure Inputs'!Z11="",,
(IF('Structure Inputs'!$J11="Minimum",SUMIFS('Structure DDF Lookup'!$D:$D,'Structure DDF Lookup'!$C:$C,'Structure Inputs'!Z11,'Structure DDF Lookup'!$A:$A,'Structure Inputs'!$C11)/100,
IF('Structure Inputs'!$J11="Most Likely",SUMIFS('Structure DDF Lookup'!$E:$E,'Structure DDF Lookup'!$C:$C,'Structure Inputs'!Z11,'Structure DDF Lookup'!$A:$A,'Structure Inputs'!$C11)/100,
IF('Structure Inputs'!$J11="Maximum",SUMIFS('Structure DDF Lookup'!$F:$F,'Structure DDF Lookup'!$C:$C,'Structure Inputs'!Z11,'Structure DDF Lookup'!$A:$A,'Structure Inputs'!$C11)/100,)))))</f>
        <v>0</v>
      </c>
      <c r="U8" s="185">
        <f>IF('Structure Inputs'!AA11="",,
(IF('Structure Inputs'!$J11="Minimum",SUMIFS('Structure DDF Lookup'!$D:$D,'Structure DDF Lookup'!$C:$C,'Structure Inputs'!AA11,'Structure DDF Lookup'!$A:$A,'Structure Inputs'!$C11)/100,
IF('Structure Inputs'!$J11="Most Likely",SUMIFS('Structure DDF Lookup'!$E:$E,'Structure DDF Lookup'!$C:$C,'Structure Inputs'!AA11,'Structure DDF Lookup'!$A:$A,'Structure Inputs'!$C11)/100,
IF('Structure Inputs'!$J11="Maximum",SUMIFS('Structure DDF Lookup'!$F:$F,'Structure DDF Lookup'!$C:$C,'Structure Inputs'!AA11,'Structure DDF Lookup'!$A:$A,'Structure Inputs'!$C11)/100,)))))</f>
        <v>0</v>
      </c>
      <c r="V8" s="185">
        <f>IF('Structure Inputs'!AB11="",,
(IF('Structure Inputs'!$J11="Minimum",SUMIFS('Structure DDF Lookup'!$D:$D,'Structure DDF Lookup'!$C:$C,'Structure Inputs'!AB11,'Structure DDF Lookup'!$A:$A,'Structure Inputs'!$C11)/100,
IF('Structure Inputs'!$J11="Most Likely",SUMIFS('Structure DDF Lookup'!$E:$E,'Structure DDF Lookup'!$C:$C,'Structure Inputs'!AB11,'Structure DDF Lookup'!$A:$A,'Structure Inputs'!$C11)/100,
IF('Structure Inputs'!$J11="Maximum",SUMIFS('Structure DDF Lookup'!$F:$F,'Structure DDF Lookup'!$C:$C,'Structure Inputs'!AB11,'Structure DDF Lookup'!$A:$A,'Structure Inputs'!$C11)/100,)))))</f>
        <v>0</v>
      </c>
      <c r="W8" s="185">
        <f>IF('Structure Inputs'!AC11="",,
(IF('Structure Inputs'!$J11="Minimum",SUMIFS('Structure DDF Lookup'!$D:$D,'Structure DDF Lookup'!$C:$C,'Structure Inputs'!AC11,'Structure DDF Lookup'!$A:$A,'Structure Inputs'!$C11)/100,
IF('Structure Inputs'!$J11="Most Likely",SUMIFS('Structure DDF Lookup'!$E:$E,'Structure DDF Lookup'!$C:$C,'Structure Inputs'!AC11,'Structure DDF Lookup'!$A:$A,'Structure Inputs'!$C11)/100,
IF('Structure Inputs'!$J11="Maximum",SUMIFS('Structure DDF Lookup'!$F:$F,'Structure DDF Lookup'!$C:$C,'Structure Inputs'!AC11,'Structure DDF Lookup'!$A:$A,'Structure Inputs'!$C11)/100,)))))</f>
        <v>0</v>
      </c>
      <c r="Y8" s="25">
        <f t="shared" si="1"/>
        <v>0</v>
      </c>
      <c r="Z8" s="25">
        <f t="shared" si="0"/>
        <v>0</v>
      </c>
      <c r="AA8" s="25">
        <f t="shared" si="0"/>
        <v>0</v>
      </c>
      <c r="AB8" s="25">
        <f t="shared" si="0"/>
        <v>0</v>
      </c>
      <c r="AC8" s="25">
        <f t="shared" si="0"/>
        <v>0</v>
      </c>
      <c r="AD8" s="25">
        <f t="shared" si="0"/>
        <v>0</v>
      </c>
      <c r="AE8" s="25">
        <f t="shared" si="0"/>
        <v>0</v>
      </c>
      <c r="AF8" s="25">
        <f t="shared" si="0"/>
        <v>0</v>
      </c>
      <c r="AG8" s="25">
        <f t="shared" si="0"/>
        <v>0</v>
      </c>
      <c r="AH8" s="25">
        <f t="shared" si="0"/>
        <v>0</v>
      </c>
      <c r="AI8" s="25">
        <f t="shared" si="0"/>
        <v>0</v>
      </c>
      <c r="AJ8" s="25">
        <f t="shared" si="0"/>
        <v>0</v>
      </c>
    </row>
    <row r="9" spans="1:36" x14ac:dyDescent="0.25">
      <c r="A9" s="17">
        <f t="shared" si="2"/>
        <v>8</v>
      </c>
      <c r="B9" s="27" t="str">
        <f>IF('Structure Inputs'!C12="","",'Structure Inputs'!C12)</f>
        <v/>
      </c>
      <c r="D9" s="42">
        <f>'Structure Inputs'!$D12</f>
        <v>0</v>
      </c>
      <c r="F9" s="18" t="str">
        <f>IF('Structure Inputs'!F12="","No","Yes")</f>
        <v>No</v>
      </c>
      <c r="H9" s="24">
        <f>IF($F9="Yes",'Structure Inputs'!$F12,SUMIFS('General Assumptions_Back End'!$C:$C,'General Assumptions_Back End'!$A:$A,$B9,'General Assumptions_Back End'!$B:$B,H$1))</f>
        <v>0</v>
      </c>
      <c r="J9" s="186">
        <f>SUMIFS('General Assumptions_Back End'!$C:$C,'General Assumptions_Back End'!$A:$A,$B9,'General Assumptions_Back End'!$B:$B,J$1)</f>
        <v>0</v>
      </c>
      <c r="L9" s="185">
        <f>IF('Structure Inputs'!R12="",,
(IF('Structure Inputs'!$J12="Minimum",SUMIFS('Structure DDF Lookup'!$D:$D,'Structure DDF Lookup'!$C:$C,'Structure Inputs'!R12,'Structure DDF Lookup'!$A:$A,'Structure Inputs'!$C12)/100,
IF('Structure Inputs'!$J12="Most Likely",SUMIFS('Structure DDF Lookup'!$E:$E,'Structure DDF Lookup'!$C:$C,'Structure Inputs'!R12,'Structure DDF Lookup'!$A:$A,'Structure Inputs'!$C12)/100,
IF('Structure Inputs'!$J12="Maximum",SUMIFS('Structure DDF Lookup'!$F:$F,'Structure DDF Lookup'!$C:$C,'Structure Inputs'!R12,'Structure DDF Lookup'!$A:$A,'Structure Inputs'!$C12)/100,)))))</f>
        <v>0</v>
      </c>
      <c r="M9" s="185">
        <f>IF('Structure Inputs'!S12="",,
(IF('Structure Inputs'!$J12="Minimum",SUMIFS('Structure DDF Lookup'!$D:$D,'Structure DDF Lookup'!$C:$C,'Structure Inputs'!S12,'Structure DDF Lookup'!$A:$A,'Structure Inputs'!$C12)/100,
IF('Structure Inputs'!$J12="Most Likely",SUMIFS('Structure DDF Lookup'!$E:$E,'Structure DDF Lookup'!$C:$C,'Structure Inputs'!S12,'Structure DDF Lookup'!$A:$A,'Structure Inputs'!$C12)/100,
IF('Structure Inputs'!$J12="Maximum",SUMIFS('Structure DDF Lookup'!$F:$F,'Structure DDF Lookup'!$C:$C,'Structure Inputs'!S12,'Structure DDF Lookup'!$A:$A,'Structure Inputs'!$C12)/100,)))))</f>
        <v>0</v>
      </c>
      <c r="N9" s="185">
        <f>IF('Structure Inputs'!T12="",,
(IF('Structure Inputs'!$J12="Minimum",SUMIFS('Structure DDF Lookup'!$D:$D,'Structure DDF Lookup'!$C:$C,'Structure Inputs'!T12,'Structure DDF Lookup'!$A:$A,'Structure Inputs'!$C12)/100,
IF('Structure Inputs'!$J12="Most Likely",SUMIFS('Structure DDF Lookup'!$E:$E,'Structure DDF Lookup'!$C:$C,'Structure Inputs'!T12,'Structure DDF Lookup'!$A:$A,'Structure Inputs'!$C12)/100,
IF('Structure Inputs'!$J12="Maximum",SUMIFS('Structure DDF Lookup'!$F:$F,'Structure DDF Lookup'!$C:$C,'Structure Inputs'!T12,'Structure DDF Lookup'!$A:$A,'Structure Inputs'!$C12)/100,)))))</f>
        <v>0</v>
      </c>
      <c r="O9" s="185">
        <f>IF('Structure Inputs'!U12="",,
(IF('Structure Inputs'!$J12="Minimum",SUMIFS('Structure DDF Lookup'!$D:$D,'Structure DDF Lookup'!$C:$C,'Structure Inputs'!U12,'Structure DDF Lookup'!$A:$A,'Structure Inputs'!$C12)/100,
IF('Structure Inputs'!$J12="Most Likely",SUMIFS('Structure DDF Lookup'!$E:$E,'Structure DDF Lookup'!$C:$C,'Structure Inputs'!U12,'Structure DDF Lookup'!$A:$A,'Structure Inputs'!$C12)/100,
IF('Structure Inputs'!$J12="Maximum",SUMIFS('Structure DDF Lookup'!$F:$F,'Structure DDF Lookup'!$C:$C,'Structure Inputs'!U12,'Structure DDF Lookup'!$A:$A,'Structure Inputs'!$C12)/100,)))))</f>
        <v>0</v>
      </c>
      <c r="P9" s="185">
        <f>IF('Structure Inputs'!V12="",,
(IF('Structure Inputs'!$J12="Minimum",SUMIFS('Structure DDF Lookup'!$D:$D,'Structure DDF Lookup'!$C:$C,'Structure Inputs'!V12,'Structure DDF Lookup'!$A:$A,'Structure Inputs'!$C12)/100,
IF('Structure Inputs'!$J12="Most Likely",SUMIFS('Structure DDF Lookup'!$E:$E,'Structure DDF Lookup'!$C:$C,'Structure Inputs'!V12,'Structure DDF Lookup'!$A:$A,'Structure Inputs'!$C12)/100,
IF('Structure Inputs'!$J12="Maximum",SUMIFS('Structure DDF Lookup'!$F:$F,'Structure DDF Lookup'!$C:$C,'Structure Inputs'!V12,'Structure DDF Lookup'!$A:$A,'Structure Inputs'!$C12)/100,)))))</f>
        <v>0</v>
      </c>
      <c r="Q9" s="185">
        <f>IF('Structure Inputs'!W12="",,
(IF('Structure Inputs'!$J12="Minimum",SUMIFS('Structure DDF Lookup'!$D:$D,'Structure DDF Lookup'!$C:$C,'Structure Inputs'!W12,'Structure DDF Lookup'!$A:$A,'Structure Inputs'!$C12)/100,
IF('Structure Inputs'!$J12="Most Likely",SUMIFS('Structure DDF Lookup'!$E:$E,'Structure DDF Lookup'!$C:$C,'Structure Inputs'!W12,'Structure DDF Lookup'!$A:$A,'Structure Inputs'!$C12)/100,
IF('Structure Inputs'!$J12="Maximum",SUMIFS('Structure DDF Lookup'!$F:$F,'Structure DDF Lookup'!$C:$C,'Structure Inputs'!W12,'Structure DDF Lookup'!$A:$A,'Structure Inputs'!$C12)/100,)))))</f>
        <v>0</v>
      </c>
      <c r="R9" s="185">
        <f>IF('Structure Inputs'!X12="",,
(IF('Structure Inputs'!$J12="Minimum",SUMIFS('Structure DDF Lookup'!$D:$D,'Structure DDF Lookup'!$C:$C,'Structure Inputs'!X12,'Structure DDF Lookup'!$A:$A,'Structure Inputs'!$C12)/100,
IF('Structure Inputs'!$J12="Most Likely",SUMIFS('Structure DDF Lookup'!$E:$E,'Structure DDF Lookup'!$C:$C,'Structure Inputs'!X12,'Structure DDF Lookup'!$A:$A,'Structure Inputs'!$C12)/100,
IF('Structure Inputs'!$J12="Maximum",SUMIFS('Structure DDF Lookup'!$F:$F,'Structure DDF Lookup'!$C:$C,'Structure Inputs'!X12,'Structure DDF Lookup'!$A:$A,'Structure Inputs'!$C12)/100,)))))</f>
        <v>0</v>
      </c>
      <c r="S9" s="185">
        <f>IF('Structure Inputs'!Y12="",,
(IF('Structure Inputs'!$J12="Minimum",SUMIFS('Structure DDF Lookup'!$D:$D,'Structure DDF Lookup'!$C:$C,'Structure Inputs'!Y12,'Structure DDF Lookup'!$A:$A,'Structure Inputs'!$C12)/100,
IF('Structure Inputs'!$J12="Most Likely",SUMIFS('Structure DDF Lookup'!$E:$E,'Structure DDF Lookup'!$C:$C,'Structure Inputs'!Y12,'Structure DDF Lookup'!$A:$A,'Structure Inputs'!$C12)/100,
IF('Structure Inputs'!$J12="Maximum",SUMIFS('Structure DDF Lookup'!$F:$F,'Structure DDF Lookup'!$C:$C,'Structure Inputs'!Y12,'Structure DDF Lookup'!$A:$A,'Structure Inputs'!$C12)/100,)))))</f>
        <v>0</v>
      </c>
      <c r="T9" s="185">
        <f>IF('Structure Inputs'!Z12="",,
(IF('Structure Inputs'!$J12="Minimum",SUMIFS('Structure DDF Lookup'!$D:$D,'Structure DDF Lookup'!$C:$C,'Structure Inputs'!Z12,'Structure DDF Lookup'!$A:$A,'Structure Inputs'!$C12)/100,
IF('Structure Inputs'!$J12="Most Likely",SUMIFS('Structure DDF Lookup'!$E:$E,'Structure DDF Lookup'!$C:$C,'Structure Inputs'!Z12,'Structure DDF Lookup'!$A:$A,'Structure Inputs'!$C12)/100,
IF('Structure Inputs'!$J12="Maximum",SUMIFS('Structure DDF Lookup'!$F:$F,'Structure DDF Lookup'!$C:$C,'Structure Inputs'!Z12,'Structure DDF Lookup'!$A:$A,'Structure Inputs'!$C12)/100,)))))</f>
        <v>0</v>
      </c>
      <c r="U9" s="185">
        <f>IF('Structure Inputs'!AA12="",,
(IF('Structure Inputs'!$J12="Minimum",SUMIFS('Structure DDF Lookup'!$D:$D,'Structure DDF Lookup'!$C:$C,'Structure Inputs'!AA12,'Structure DDF Lookup'!$A:$A,'Structure Inputs'!$C12)/100,
IF('Structure Inputs'!$J12="Most Likely",SUMIFS('Structure DDF Lookup'!$E:$E,'Structure DDF Lookup'!$C:$C,'Structure Inputs'!AA12,'Structure DDF Lookup'!$A:$A,'Structure Inputs'!$C12)/100,
IF('Structure Inputs'!$J12="Maximum",SUMIFS('Structure DDF Lookup'!$F:$F,'Structure DDF Lookup'!$C:$C,'Structure Inputs'!AA12,'Structure DDF Lookup'!$A:$A,'Structure Inputs'!$C12)/100,)))))</f>
        <v>0</v>
      </c>
      <c r="V9" s="185">
        <f>IF('Structure Inputs'!AB12="",,
(IF('Structure Inputs'!$J12="Minimum",SUMIFS('Structure DDF Lookup'!$D:$D,'Structure DDF Lookup'!$C:$C,'Structure Inputs'!AB12,'Structure DDF Lookup'!$A:$A,'Structure Inputs'!$C12)/100,
IF('Structure Inputs'!$J12="Most Likely",SUMIFS('Structure DDF Lookup'!$E:$E,'Structure DDF Lookup'!$C:$C,'Structure Inputs'!AB12,'Structure DDF Lookup'!$A:$A,'Structure Inputs'!$C12)/100,
IF('Structure Inputs'!$J12="Maximum",SUMIFS('Structure DDF Lookup'!$F:$F,'Structure DDF Lookup'!$C:$C,'Structure Inputs'!AB12,'Structure DDF Lookup'!$A:$A,'Structure Inputs'!$C12)/100,)))))</f>
        <v>0</v>
      </c>
      <c r="W9" s="185">
        <f>IF('Structure Inputs'!AC12="",,
(IF('Structure Inputs'!$J12="Minimum",SUMIFS('Structure DDF Lookup'!$D:$D,'Structure DDF Lookup'!$C:$C,'Structure Inputs'!AC12,'Structure DDF Lookup'!$A:$A,'Structure Inputs'!$C12)/100,
IF('Structure Inputs'!$J12="Most Likely",SUMIFS('Structure DDF Lookup'!$E:$E,'Structure DDF Lookup'!$C:$C,'Structure Inputs'!AC12,'Structure DDF Lookup'!$A:$A,'Structure Inputs'!$C12)/100,
IF('Structure Inputs'!$J12="Maximum",SUMIFS('Structure DDF Lookup'!$F:$F,'Structure DDF Lookup'!$C:$C,'Structure Inputs'!AC12,'Structure DDF Lookup'!$A:$A,'Structure Inputs'!$C12)/100,)))))</f>
        <v>0</v>
      </c>
      <c r="Y9" s="25">
        <f t="shared" si="1"/>
        <v>0</v>
      </c>
      <c r="Z9" s="25">
        <f t="shared" si="0"/>
        <v>0</v>
      </c>
      <c r="AA9" s="25">
        <f t="shared" si="0"/>
        <v>0</v>
      </c>
      <c r="AB9" s="25">
        <f t="shared" si="0"/>
        <v>0</v>
      </c>
      <c r="AC9" s="25">
        <f t="shared" si="0"/>
        <v>0</v>
      </c>
      <c r="AD9" s="25">
        <f t="shared" si="0"/>
        <v>0</v>
      </c>
      <c r="AE9" s="25">
        <f t="shared" si="0"/>
        <v>0</v>
      </c>
      <c r="AF9" s="25">
        <f t="shared" si="0"/>
        <v>0</v>
      </c>
      <c r="AG9" s="25">
        <f t="shared" si="0"/>
        <v>0</v>
      </c>
      <c r="AH9" s="25">
        <f t="shared" si="0"/>
        <v>0</v>
      </c>
      <c r="AI9" s="25">
        <f t="shared" si="0"/>
        <v>0</v>
      </c>
      <c r="AJ9" s="25">
        <f t="shared" si="0"/>
        <v>0</v>
      </c>
    </row>
    <row r="10" spans="1:36" x14ac:dyDescent="0.25">
      <c r="A10" s="17">
        <f t="shared" si="2"/>
        <v>9</v>
      </c>
      <c r="B10" s="27" t="str">
        <f>IF('Structure Inputs'!C13="","",'Structure Inputs'!C13)</f>
        <v/>
      </c>
      <c r="D10" s="42">
        <f>'Structure Inputs'!$D13</f>
        <v>0</v>
      </c>
      <c r="F10" s="18" t="str">
        <f>IF('Structure Inputs'!F13="","No","Yes")</f>
        <v>No</v>
      </c>
      <c r="H10" s="24">
        <f>IF($F10="Yes",'Structure Inputs'!$F13,SUMIFS('General Assumptions_Back End'!$C:$C,'General Assumptions_Back End'!$A:$A,$B10,'General Assumptions_Back End'!$B:$B,H$1))</f>
        <v>0</v>
      </c>
      <c r="J10" s="186">
        <f>SUMIFS('General Assumptions_Back End'!$C:$C,'General Assumptions_Back End'!$A:$A,$B10,'General Assumptions_Back End'!$B:$B,J$1)</f>
        <v>0</v>
      </c>
      <c r="L10" s="185">
        <f>IF('Structure Inputs'!R13="",,
(IF('Structure Inputs'!$J13="Minimum",SUMIFS('Structure DDF Lookup'!$D:$D,'Structure DDF Lookup'!$C:$C,'Structure Inputs'!R13,'Structure DDF Lookup'!$A:$A,'Structure Inputs'!$C13)/100,
IF('Structure Inputs'!$J13="Most Likely",SUMIFS('Structure DDF Lookup'!$E:$E,'Structure DDF Lookup'!$C:$C,'Structure Inputs'!R13,'Structure DDF Lookup'!$A:$A,'Structure Inputs'!$C13)/100,
IF('Structure Inputs'!$J13="Maximum",SUMIFS('Structure DDF Lookup'!$F:$F,'Structure DDF Lookup'!$C:$C,'Structure Inputs'!R13,'Structure DDF Lookup'!$A:$A,'Structure Inputs'!$C13)/100,)))))</f>
        <v>0</v>
      </c>
      <c r="M10" s="185">
        <f>IF('Structure Inputs'!S13="",,
(IF('Structure Inputs'!$J13="Minimum",SUMIFS('Structure DDF Lookup'!$D:$D,'Structure DDF Lookup'!$C:$C,'Structure Inputs'!S13,'Structure DDF Lookup'!$A:$A,'Structure Inputs'!$C13)/100,
IF('Structure Inputs'!$J13="Most Likely",SUMIFS('Structure DDF Lookup'!$E:$E,'Structure DDF Lookup'!$C:$C,'Structure Inputs'!S13,'Structure DDF Lookup'!$A:$A,'Structure Inputs'!$C13)/100,
IF('Structure Inputs'!$J13="Maximum",SUMIFS('Structure DDF Lookup'!$F:$F,'Structure DDF Lookup'!$C:$C,'Structure Inputs'!S13,'Structure DDF Lookup'!$A:$A,'Structure Inputs'!$C13)/100,)))))</f>
        <v>0</v>
      </c>
      <c r="N10" s="185">
        <f>IF('Structure Inputs'!T13="",,
(IF('Structure Inputs'!$J13="Minimum",SUMIFS('Structure DDF Lookup'!$D:$D,'Structure DDF Lookup'!$C:$C,'Structure Inputs'!T13,'Structure DDF Lookup'!$A:$A,'Structure Inputs'!$C13)/100,
IF('Structure Inputs'!$J13="Most Likely",SUMIFS('Structure DDF Lookup'!$E:$E,'Structure DDF Lookup'!$C:$C,'Structure Inputs'!T13,'Structure DDF Lookup'!$A:$A,'Structure Inputs'!$C13)/100,
IF('Structure Inputs'!$J13="Maximum",SUMIFS('Structure DDF Lookup'!$F:$F,'Structure DDF Lookup'!$C:$C,'Structure Inputs'!T13,'Structure DDF Lookup'!$A:$A,'Structure Inputs'!$C13)/100,)))))</f>
        <v>0</v>
      </c>
      <c r="O10" s="185">
        <f>IF('Structure Inputs'!U13="",,
(IF('Structure Inputs'!$J13="Minimum",SUMIFS('Structure DDF Lookup'!$D:$D,'Structure DDF Lookup'!$C:$C,'Structure Inputs'!U13,'Structure DDF Lookup'!$A:$A,'Structure Inputs'!$C13)/100,
IF('Structure Inputs'!$J13="Most Likely",SUMIFS('Structure DDF Lookup'!$E:$E,'Structure DDF Lookup'!$C:$C,'Structure Inputs'!U13,'Structure DDF Lookup'!$A:$A,'Structure Inputs'!$C13)/100,
IF('Structure Inputs'!$J13="Maximum",SUMIFS('Structure DDF Lookup'!$F:$F,'Structure DDF Lookup'!$C:$C,'Structure Inputs'!U13,'Structure DDF Lookup'!$A:$A,'Structure Inputs'!$C13)/100,)))))</f>
        <v>0</v>
      </c>
      <c r="P10" s="185">
        <f>IF('Structure Inputs'!V13="",,
(IF('Structure Inputs'!$J13="Minimum",SUMIFS('Structure DDF Lookup'!$D:$D,'Structure DDF Lookup'!$C:$C,'Structure Inputs'!V13,'Structure DDF Lookup'!$A:$A,'Structure Inputs'!$C13)/100,
IF('Structure Inputs'!$J13="Most Likely",SUMIFS('Structure DDF Lookup'!$E:$E,'Structure DDF Lookup'!$C:$C,'Structure Inputs'!V13,'Structure DDF Lookup'!$A:$A,'Structure Inputs'!$C13)/100,
IF('Structure Inputs'!$J13="Maximum",SUMIFS('Structure DDF Lookup'!$F:$F,'Structure DDF Lookup'!$C:$C,'Structure Inputs'!V13,'Structure DDF Lookup'!$A:$A,'Structure Inputs'!$C13)/100,)))))</f>
        <v>0</v>
      </c>
      <c r="Q10" s="185">
        <f>IF('Structure Inputs'!W13="",,
(IF('Structure Inputs'!$J13="Minimum",SUMIFS('Structure DDF Lookup'!$D:$D,'Structure DDF Lookup'!$C:$C,'Structure Inputs'!W13,'Structure DDF Lookup'!$A:$A,'Structure Inputs'!$C13)/100,
IF('Structure Inputs'!$J13="Most Likely",SUMIFS('Structure DDF Lookup'!$E:$E,'Structure DDF Lookup'!$C:$C,'Structure Inputs'!W13,'Structure DDF Lookup'!$A:$A,'Structure Inputs'!$C13)/100,
IF('Structure Inputs'!$J13="Maximum",SUMIFS('Structure DDF Lookup'!$F:$F,'Structure DDF Lookup'!$C:$C,'Structure Inputs'!W13,'Structure DDF Lookup'!$A:$A,'Structure Inputs'!$C13)/100,)))))</f>
        <v>0</v>
      </c>
      <c r="R10" s="185">
        <f>IF('Structure Inputs'!X13="",,
(IF('Structure Inputs'!$J13="Minimum",SUMIFS('Structure DDF Lookup'!$D:$D,'Structure DDF Lookup'!$C:$C,'Structure Inputs'!X13,'Structure DDF Lookup'!$A:$A,'Structure Inputs'!$C13)/100,
IF('Structure Inputs'!$J13="Most Likely",SUMIFS('Structure DDF Lookup'!$E:$E,'Structure DDF Lookup'!$C:$C,'Structure Inputs'!X13,'Structure DDF Lookup'!$A:$A,'Structure Inputs'!$C13)/100,
IF('Structure Inputs'!$J13="Maximum",SUMIFS('Structure DDF Lookup'!$F:$F,'Structure DDF Lookup'!$C:$C,'Structure Inputs'!X13,'Structure DDF Lookup'!$A:$A,'Structure Inputs'!$C13)/100,)))))</f>
        <v>0</v>
      </c>
      <c r="S10" s="185">
        <f>IF('Structure Inputs'!Y13="",,
(IF('Structure Inputs'!$J13="Minimum",SUMIFS('Structure DDF Lookup'!$D:$D,'Structure DDF Lookup'!$C:$C,'Structure Inputs'!Y13,'Structure DDF Lookup'!$A:$A,'Structure Inputs'!$C13)/100,
IF('Structure Inputs'!$J13="Most Likely",SUMIFS('Structure DDF Lookup'!$E:$E,'Structure DDF Lookup'!$C:$C,'Structure Inputs'!Y13,'Structure DDF Lookup'!$A:$A,'Structure Inputs'!$C13)/100,
IF('Structure Inputs'!$J13="Maximum",SUMIFS('Structure DDF Lookup'!$F:$F,'Structure DDF Lookup'!$C:$C,'Structure Inputs'!Y13,'Structure DDF Lookup'!$A:$A,'Structure Inputs'!$C13)/100,)))))</f>
        <v>0</v>
      </c>
      <c r="T10" s="185">
        <f>IF('Structure Inputs'!Z13="",,
(IF('Structure Inputs'!$J13="Minimum",SUMIFS('Structure DDF Lookup'!$D:$D,'Structure DDF Lookup'!$C:$C,'Structure Inputs'!Z13,'Structure DDF Lookup'!$A:$A,'Structure Inputs'!$C13)/100,
IF('Structure Inputs'!$J13="Most Likely",SUMIFS('Structure DDF Lookup'!$E:$E,'Structure DDF Lookup'!$C:$C,'Structure Inputs'!Z13,'Structure DDF Lookup'!$A:$A,'Structure Inputs'!$C13)/100,
IF('Structure Inputs'!$J13="Maximum",SUMIFS('Structure DDF Lookup'!$F:$F,'Structure DDF Lookup'!$C:$C,'Structure Inputs'!Z13,'Structure DDF Lookup'!$A:$A,'Structure Inputs'!$C13)/100,)))))</f>
        <v>0</v>
      </c>
      <c r="U10" s="185">
        <f>IF('Structure Inputs'!AA13="",,
(IF('Structure Inputs'!$J13="Minimum",SUMIFS('Structure DDF Lookup'!$D:$D,'Structure DDF Lookup'!$C:$C,'Structure Inputs'!AA13,'Structure DDF Lookup'!$A:$A,'Structure Inputs'!$C13)/100,
IF('Structure Inputs'!$J13="Most Likely",SUMIFS('Structure DDF Lookup'!$E:$E,'Structure DDF Lookup'!$C:$C,'Structure Inputs'!AA13,'Structure DDF Lookup'!$A:$A,'Structure Inputs'!$C13)/100,
IF('Structure Inputs'!$J13="Maximum",SUMIFS('Structure DDF Lookup'!$F:$F,'Structure DDF Lookup'!$C:$C,'Structure Inputs'!AA13,'Structure DDF Lookup'!$A:$A,'Structure Inputs'!$C13)/100,)))))</f>
        <v>0</v>
      </c>
      <c r="V10" s="185">
        <f>IF('Structure Inputs'!AB13="",,
(IF('Structure Inputs'!$J13="Minimum",SUMIFS('Structure DDF Lookup'!$D:$D,'Structure DDF Lookup'!$C:$C,'Structure Inputs'!AB13,'Structure DDF Lookup'!$A:$A,'Structure Inputs'!$C13)/100,
IF('Structure Inputs'!$J13="Most Likely",SUMIFS('Structure DDF Lookup'!$E:$E,'Structure DDF Lookup'!$C:$C,'Structure Inputs'!AB13,'Structure DDF Lookup'!$A:$A,'Structure Inputs'!$C13)/100,
IF('Structure Inputs'!$J13="Maximum",SUMIFS('Structure DDF Lookup'!$F:$F,'Structure DDF Lookup'!$C:$C,'Structure Inputs'!AB13,'Structure DDF Lookup'!$A:$A,'Structure Inputs'!$C13)/100,)))))</f>
        <v>0</v>
      </c>
      <c r="W10" s="185">
        <f>IF('Structure Inputs'!AC13="",,
(IF('Structure Inputs'!$J13="Minimum",SUMIFS('Structure DDF Lookup'!$D:$D,'Structure DDF Lookup'!$C:$C,'Structure Inputs'!AC13,'Structure DDF Lookup'!$A:$A,'Structure Inputs'!$C13)/100,
IF('Structure Inputs'!$J13="Most Likely",SUMIFS('Structure DDF Lookup'!$E:$E,'Structure DDF Lookup'!$C:$C,'Structure Inputs'!AC13,'Structure DDF Lookup'!$A:$A,'Structure Inputs'!$C13)/100,
IF('Structure Inputs'!$J13="Maximum",SUMIFS('Structure DDF Lookup'!$F:$F,'Structure DDF Lookup'!$C:$C,'Structure Inputs'!AC13,'Structure DDF Lookup'!$A:$A,'Structure Inputs'!$C13)/100,)))))</f>
        <v>0</v>
      </c>
      <c r="Y10" s="25">
        <f t="shared" si="1"/>
        <v>0</v>
      </c>
      <c r="Z10" s="25">
        <f t="shared" si="0"/>
        <v>0</v>
      </c>
      <c r="AA10" s="25">
        <f t="shared" si="0"/>
        <v>0</v>
      </c>
      <c r="AB10" s="25">
        <f t="shared" si="0"/>
        <v>0</v>
      </c>
      <c r="AC10" s="25">
        <f t="shared" si="0"/>
        <v>0</v>
      </c>
      <c r="AD10" s="25">
        <f t="shared" si="0"/>
        <v>0</v>
      </c>
      <c r="AE10" s="25">
        <f t="shared" si="0"/>
        <v>0</v>
      </c>
      <c r="AF10" s="25">
        <f t="shared" si="0"/>
        <v>0</v>
      </c>
      <c r="AG10" s="25">
        <f t="shared" si="0"/>
        <v>0</v>
      </c>
      <c r="AH10" s="25">
        <f t="shared" si="0"/>
        <v>0</v>
      </c>
      <c r="AI10" s="25">
        <f t="shared" si="0"/>
        <v>0</v>
      </c>
      <c r="AJ10" s="25">
        <f t="shared" si="0"/>
        <v>0</v>
      </c>
    </row>
    <row r="11" spans="1:36" x14ac:dyDescent="0.25">
      <c r="A11" s="17">
        <f t="shared" si="2"/>
        <v>10</v>
      </c>
      <c r="B11" s="27" t="str">
        <f>IF('Structure Inputs'!C14="","",'Structure Inputs'!C14)</f>
        <v/>
      </c>
      <c r="D11" s="42">
        <f>'Structure Inputs'!$D14</f>
        <v>0</v>
      </c>
      <c r="F11" s="18" t="str">
        <f>IF('Structure Inputs'!F14="","No","Yes")</f>
        <v>No</v>
      </c>
      <c r="H11" s="24">
        <f>IF($F11="Yes",'Structure Inputs'!$F14,SUMIFS('General Assumptions_Back End'!$C:$C,'General Assumptions_Back End'!$A:$A,$B11,'General Assumptions_Back End'!$B:$B,H$1))</f>
        <v>0</v>
      </c>
      <c r="J11" s="186">
        <f>SUMIFS('General Assumptions_Back End'!$C:$C,'General Assumptions_Back End'!$A:$A,$B11,'General Assumptions_Back End'!$B:$B,J$1)</f>
        <v>0</v>
      </c>
      <c r="L11" s="185">
        <f>IF('Structure Inputs'!R14="",,
(IF('Structure Inputs'!$J14="Minimum",SUMIFS('Structure DDF Lookup'!$D:$D,'Structure DDF Lookup'!$C:$C,'Structure Inputs'!R14,'Structure DDF Lookup'!$A:$A,'Structure Inputs'!$C14)/100,
IF('Structure Inputs'!$J14="Most Likely",SUMIFS('Structure DDF Lookup'!$E:$E,'Structure DDF Lookup'!$C:$C,'Structure Inputs'!R14,'Structure DDF Lookup'!$A:$A,'Structure Inputs'!$C14)/100,
IF('Structure Inputs'!$J14="Maximum",SUMIFS('Structure DDF Lookup'!$F:$F,'Structure DDF Lookup'!$C:$C,'Structure Inputs'!R14,'Structure DDF Lookup'!$A:$A,'Structure Inputs'!$C14)/100,)))))</f>
        <v>0</v>
      </c>
      <c r="M11" s="185">
        <f>IF('Structure Inputs'!S14="",,
(IF('Structure Inputs'!$J14="Minimum",SUMIFS('Structure DDF Lookup'!$D:$D,'Structure DDF Lookup'!$C:$C,'Structure Inputs'!S14,'Structure DDF Lookup'!$A:$A,'Structure Inputs'!$C14)/100,
IF('Structure Inputs'!$J14="Most Likely",SUMIFS('Structure DDF Lookup'!$E:$E,'Structure DDF Lookup'!$C:$C,'Structure Inputs'!S14,'Structure DDF Lookup'!$A:$A,'Structure Inputs'!$C14)/100,
IF('Structure Inputs'!$J14="Maximum",SUMIFS('Structure DDF Lookup'!$F:$F,'Structure DDF Lookup'!$C:$C,'Structure Inputs'!S14,'Structure DDF Lookup'!$A:$A,'Structure Inputs'!$C14)/100,)))))</f>
        <v>0</v>
      </c>
      <c r="N11" s="185">
        <f>IF('Structure Inputs'!T14="",,
(IF('Structure Inputs'!$J14="Minimum",SUMIFS('Structure DDF Lookup'!$D:$D,'Structure DDF Lookup'!$C:$C,'Structure Inputs'!T14,'Structure DDF Lookup'!$A:$A,'Structure Inputs'!$C14)/100,
IF('Structure Inputs'!$J14="Most Likely",SUMIFS('Structure DDF Lookup'!$E:$E,'Structure DDF Lookup'!$C:$C,'Structure Inputs'!T14,'Structure DDF Lookup'!$A:$A,'Structure Inputs'!$C14)/100,
IF('Structure Inputs'!$J14="Maximum",SUMIFS('Structure DDF Lookup'!$F:$F,'Structure DDF Lookup'!$C:$C,'Structure Inputs'!T14,'Structure DDF Lookup'!$A:$A,'Structure Inputs'!$C14)/100,)))))</f>
        <v>0</v>
      </c>
      <c r="O11" s="185">
        <f>IF('Structure Inputs'!U14="",,
(IF('Structure Inputs'!$J14="Minimum",SUMIFS('Structure DDF Lookup'!$D:$D,'Structure DDF Lookup'!$C:$C,'Structure Inputs'!U14,'Structure DDF Lookup'!$A:$A,'Structure Inputs'!$C14)/100,
IF('Structure Inputs'!$J14="Most Likely",SUMIFS('Structure DDF Lookup'!$E:$E,'Structure DDF Lookup'!$C:$C,'Structure Inputs'!U14,'Structure DDF Lookup'!$A:$A,'Structure Inputs'!$C14)/100,
IF('Structure Inputs'!$J14="Maximum",SUMIFS('Structure DDF Lookup'!$F:$F,'Structure DDF Lookup'!$C:$C,'Structure Inputs'!U14,'Structure DDF Lookup'!$A:$A,'Structure Inputs'!$C14)/100,)))))</f>
        <v>0</v>
      </c>
      <c r="P11" s="185">
        <f>IF('Structure Inputs'!V14="",,
(IF('Structure Inputs'!$J14="Minimum",SUMIFS('Structure DDF Lookup'!$D:$D,'Structure DDF Lookup'!$C:$C,'Structure Inputs'!V14,'Structure DDF Lookup'!$A:$A,'Structure Inputs'!$C14)/100,
IF('Structure Inputs'!$J14="Most Likely",SUMIFS('Structure DDF Lookup'!$E:$E,'Structure DDF Lookup'!$C:$C,'Structure Inputs'!V14,'Structure DDF Lookup'!$A:$A,'Structure Inputs'!$C14)/100,
IF('Structure Inputs'!$J14="Maximum",SUMIFS('Structure DDF Lookup'!$F:$F,'Structure DDF Lookup'!$C:$C,'Structure Inputs'!V14,'Structure DDF Lookup'!$A:$A,'Structure Inputs'!$C14)/100,)))))</f>
        <v>0</v>
      </c>
      <c r="Q11" s="185">
        <f>IF('Structure Inputs'!W14="",,
(IF('Structure Inputs'!$J14="Minimum",SUMIFS('Structure DDF Lookup'!$D:$D,'Structure DDF Lookup'!$C:$C,'Structure Inputs'!W14,'Structure DDF Lookup'!$A:$A,'Structure Inputs'!$C14)/100,
IF('Structure Inputs'!$J14="Most Likely",SUMIFS('Structure DDF Lookup'!$E:$E,'Structure DDF Lookup'!$C:$C,'Structure Inputs'!W14,'Structure DDF Lookup'!$A:$A,'Structure Inputs'!$C14)/100,
IF('Structure Inputs'!$J14="Maximum",SUMIFS('Structure DDF Lookup'!$F:$F,'Structure DDF Lookup'!$C:$C,'Structure Inputs'!W14,'Structure DDF Lookup'!$A:$A,'Structure Inputs'!$C14)/100,)))))</f>
        <v>0</v>
      </c>
      <c r="R11" s="185">
        <f>IF('Structure Inputs'!X14="",,
(IF('Structure Inputs'!$J14="Minimum",SUMIFS('Structure DDF Lookup'!$D:$D,'Structure DDF Lookup'!$C:$C,'Structure Inputs'!X14,'Structure DDF Lookup'!$A:$A,'Structure Inputs'!$C14)/100,
IF('Structure Inputs'!$J14="Most Likely",SUMIFS('Structure DDF Lookup'!$E:$E,'Structure DDF Lookup'!$C:$C,'Structure Inputs'!X14,'Structure DDF Lookup'!$A:$A,'Structure Inputs'!$C14)/100,
IF('Structure Inputs'!$J14="Maximum",SUMIFS('Structure DDF Lookup'!$F:$F,'Structure DDF Lookup'!$C:$C,'Structure Inputs'!X14,'Structure DDF Lookup'!$A:$A,'Structure Inputs'!$C14)/100,)))))</f>
        <v>0</v>
      </c>
      <c r="S11" s="185">
        <f>IF('Structure Inputs'!Y14="",,
(IF('Structure Inputs'!$J14="Minimum",SUMIFS('Structure DDF Lookup'!$D:$D,'Structure DDF Lookup'!$C:$C,'Structure Inputs'!Y14,'Structure DDF Lookup'!$A:$A,'Structure Inputs'!$C14)/100,
IF('Structure Inputs'!$J14="Most Likely",SUMIFS('Structure DDF Lookup'!$E:$E,'Structure DDF Lookup'!$C:$C,'Structure Inputs'!Y14,'Structure DDF Lookup'!$A:$A,'Structure Inputs'!$C14)/100,
IF('Structure Inputs'!$J14="Maximum",SUMIFS('Structure DDF Lookup'!$F:$F,'Structure DDF Lookup'!$C:$C,'Structure Inputs'!Y14,'Structure DDF Lookup'!$A:$A,'Structure Inputs'!$C14)/100,)))))</f>
        <v>0</v>
      </c>
      <c r="T11" s="185">
        <f>IF('Structure Inputs'!Z14="",,
(IF('Structure Inputs'!$J14="Minimum",SUMIFS('Structure DDF Lookup'!$D:$D,'Structure DDF Lookup'!$C:$C,'Structure Inputs'!Z14,'Structure DDF Lookup'!$A:$A,'Structure Inputs'!$C14)/100,
IF('Structure Inputs'!$J14="Most Likely",SUMIFS('Structure DDF Lookup'!$E:$E,'Structure DDF Lookup'!$C:$C,'Structure Inputs'!Z14,'Structure DDF Lookup'!$A:$A,'Structure Inputs'!$C14)/100,
IF('Structure Inputs'!$J14="Maximum",SUMIFS('Structure DDF Lookup'!$F:$F,'Structure DDF Lookup'!$C:$C,'Structure Inputs'!Z14,'Structure DDF Lookup'!$A:$A,'Structure Inputs'!$C14)/100,)))))</f>
        <v>0</v>
      </c>
      <c r="U11" s="185">
        <f>IF('Structure Inputs'!AA14="",,
(IF('Structure Inputs'!$J14="Minimum",SUMIFS('Structure DDF Lookup'!$D:$D,'Structure DDF Lookup'!$C:$C,'Structure Inputs'!AA14,'Structure DDF Lookup'!$A:$A,'Structure Inputs'!$C14)/100,
IF('Structure Inputs'!$J14="Most Likely",SUMIFS('Structure DDF Lookup'!$E:$E,'Structure DDF Lookup'!$C:$C,'Structure Inputs'!AA14,'Structure DDF Lookup'!$A:$A,'Structure Inputs'!$C14)/100,
IF('Structure Inputs'!$J14="Maximum",SUMIFS('Structure DDF Lookup'!$F:$F,'Structure DDF Lookup'!$C:$C,'Structure Inputs'!AA14,'Structure DDF Lookup'!$A:$A,'Structure Inputs'!$C14)/100,)))))</f>
        <v>0</v>
      </c>
      <c r="V11" s="185">
        <f>IF('Structure Inputs'!AB14="",,
(IF('Structure Inputs'!$J14="Minimum",SUMIFS('Structure DDF Lookup'!$D:$D,'Structure DDF Lookup'!$C:$C,'Structure Inputs'!AB14,'Structure DDF Lookup'!$A:$A,'Structure Inputs'!$C14)/100,
IF('Structure Inputs'!$J14="Most Likely",SUMIFS('Structure DDF Lookup'!$E:$E,'Structure DDF Lookup'!$C:$C,'Structure Inputs'!AB14,'Structure DDF Lookup'!$A:$A,'Structure Inputs'!$C14)/100,
IF('Structure Inputs'!$J14="Maximum",SUMIFS('Structure DDF Lookup'!$F:$F,'Structure DDF Lookup'!$C:$C,'Structure Inputs'!AB14,'Structure DDF Lookup'!$A:$A,'Structure Inputs'!$C14)/100,)))))</f>
        <v>0</v>
      </c>
      <c r="W11" s="185">
        <f>IF('Structure Inputs'!AC14="",,
(IF('Structure Inputs'!$J14="Minimum",SUMIFS('Structure DDF Lookup'!$D:$D,'Structure DDF Lookup'!$C:$C,'Structure Inputs'!AC14,'Structure DDF Lookup'!$A:$A,'Structure Inputs'!$C14)/100,
IF('Structure Inputs'!$J14="Most Likely",SUMIFS('Structure DDF Lookup'!$E:$E,'Structure DDF Lookup'!$C:$C,'Structure Inputs'!AC14,'Structure DDF Lookup'!$A:$A,'Structure Inputs'!$C14)/100,
IF('Structure Inputs'!$J14="Maximum",SUMIFS('Structure DDF Lookup'!$F:$F,'Structure DDF Lookup'!$C:$C,'Structure Inputs'!AC14,'Structure DDF Lookup'!$A:$A,'Structure Inputs'!$C14)/100,)))))</f>
        <v>0</v>
      </c>
      <c r="Y11" s="25">
        <f t="shared" si="1"/>
        <v>0</v>
      </c>
      <c r="Z11" s="25">
        <f t="shared" si="0"/>
        <v>0</v>
      </c>
      <c r="AA11" s="25">
        <f t="shared" si="0"/>
        <v>0</v>
      </c>
      <c r="AB11" s="25">
        <f t="shared" si="0"/>
        <v>0</v>
      </c>
      <c r="AC11" s="25">
        <f t="shared" si="0"/>
        <v>0</v>
      </c>
      <c r="AD11" s="25">
        <f t="shared" si="0"/>
        <v>0</v>
      </c>
      <c r="AE11" s="25">
        <f t="shared" si="0"/>
        <v>0</v>
      </c>
      <c r="AF11" s="25">
        <f t="shared" si="0"/>
        <v>0</v>
      </c>
      <c r="AG11" s="25">
        <f t="shared" si="0"/>
        <v>0</v>
      </c>
      <c r="AH11" s="25">
        <f t="shared" si="0"/>
        <v>0</v>
      </c>
      <c r="AI11" s="25">
        <f t="shared" si="0"/>
        <v>0</v>
      </c>
      <c r="AJ11" s="25">
        <f t="shared" si="0"/>
        <v>0</v>
      </c>
    </row>
    <row r="12" spans="1:36" x14ac:dyDescent="0.25">
      <c r="A12" s="17">
        <f t="shared" si="2"/>
        <v>11</v>
      </c>
      <c r="B12" s="27" t="str">
        <f>IF('Structure Inputs'!C15="","",'Structure Inputs'!C15)</f>
        <v/>
      </c>
      <c r="D12" s="42">
        <f>'Structure Inputs'!$D15</f>
        <v>0</v>
      </c>
      <c r="F12" s="18" t="str">
        <f>IF('Structure Inputs'!F15="","No","Yes")</f>
        <v>No</v>
      </c>
      <c r="H12" s="24">
        <f>IF($F12="Yes",'Structure Inputs'!$F15,SUMIFS('General Assumptions_Back End'!$C:$C,'General Assumptions_Back End'!$A:$A,$B12,'General Assumptions_Back End'!$B:$B,H$1))</f>
        <v>0</v>
      </c>
      <c r="J12" s="186">
        <f>SUMIFS('General Assumptions_Back End'!$C:$C,'General Assumptions_Back End'!$A:$A,$B12,'General Assumptions_Back End'!$B:$B,J$1)</f>
        <v>0</v>
      </c>
      <c r="L12" s="185">
        <f>IF('Structure Inputs'!R15="",,
(IF('Structure Inputs'!$J15="Minimum",SUMIFS('Structure DDF Lookup'!$D:$D,'Structure DDF Lookup'!$C:$C,'Structure Inputs'!R15,'Structure DDF Lookup'!$A:$A,'Structure Inputs'!$C15)/100,
IF('Structure Inputs'!$J15="Most Likely",SUMIFS('Structure DDF Lookup'!$E:$E,'Structure DDF Lookup'!$C:$C,'Structure Inputs'!R15,'Structure DDF Lookup'!$A:$A,'Structure Inputs'!$C15)/100,
IF('Structure Inputs'!$J15="Maximum",SUMIFS('Structure DDF Lookup'!$F:$F,'Structure DDF Lookup'!$C:$C,'Structure Inputs'!R15,'Structure DDF Lookup'!$A:$A,'Structure Inputs'!$C15)/100,)))))</f>
        <v>0</v>
      </c>
      <c r="M12" s="185">
        <f>IF('Structure Inputs'!S15="",,
(IF('Structure Inputs'!$J15="Minimum",SUMIFS('Structure DDF Lookup'!$D:$D,'Structure DDF Lookup'!$C:$C,'Structure Inputs'!S15,'Structure DDF Lookup'!$A:$A,'Structure Inputs'!$C15)/100,
IF('Structure Inputs'!$J15="Most Likely",SUMIFS('Structure DDF Lookup'!$E:$E,'Structure DDF Lookup'!$C:$C,'Structure Inputs'!S15,'Structure DDF Lookup'!$A:$A,'Structure Inputs'!$C15)/100,
IF('Structure Inputs'!$J15="Maximum",SUMIFS('Structure DDF Lookup'!$F:$F,'Structure DDF Lookup'!$C:$C,'Structure Inputs'!S15,'Structure DDF Lookup'!$A:$A,'Structure Inputs'!$C15)/100,)))))</f>
        <v>0</v>
      </c>
      <c r="N12" s="185">
        <f>IF('Structure Inputs'!T15="",,
(IF('Structure Inputs'!$J15="Minimum",SUMIFS('Structure DDF Lookup'!$D:$D,'Structure DDF Lookup'!$C:$C,'Structure Inputs'!T15,'Structure DDF Lookup'!$A:$A,'Structure Inputs'!$C15)/100,
IF('Structure Inputs'!$J15="Most Likely",SUMIFS('Structure DDF Lookup'!$E:$E,'Structure DDF Lookup'!$C:$C,'Structure Inputs'!T15,'Structure DDF Lookup'!$A:$A,'Structure Inputs'!$C15)/100,
IF('Structure Inputs'!$J15="Maximum",SUMIFS('Structure DDF Lookup'!$F:$F,'Structure DDF Lookup'!$C:$C,'Structure Inputs'!T15,'Structure DDF Lookup'!$A:$A,'Structure Inputs'!$C15)/100,)))))</f>
        <v>0</v>
      </c>
      <c r="O12" s="185">
        <f>IF('Structure Inputs'!U15="",,
(IF('Structure Inputs'!$J15="Minimum",SUMIFS('Structure DDF Lookup'!$D:$D,'Structure DDF Lookup'!$C:$C,'Structure Inputs'!U15,'Structure DDF Lookup'!$A:$A,'Structure Inputs'!$C15)/100,
IF('Structure Inputs'!$J15="Most Likely",SUMIFS('Structure DDF Lookup'!$E:$E,'Structure DDF Lookup'!$C:$C,'Structure Inputs'!U15,'Structure DDF Lookup'!$A:$A,'Structure Inputs'!$C15)/100,
IF('Structure Inputs'!$J15="Maximum",SUMIFS('Structure DDF Lookup'!$F:$F,'Structure DDF Lookup'!$C:$C,'Structure Inputs'!U15,'Structure DDF Lookup'!$A:$A,'Structure Inputs'!$C15)/100,)))))</f>
        <v>0</v>
      </c>
      <c r="P12" s="185">
        <f>IF('Structure Inputs'!V15="",,
(IF('Structure Inputs'!$J15="Minimum",SUMIFS('Structure DDF Lookup'!$D:$D,'Structure DDF Lookup'!$C:$C,'Structure Inputs'!V15,'Structure DDF Lookup'!$A:$A,'Structure Inputs'!$C15)/100,
IF('Structure Inputs'!$J15="Most Likely",SUMIFS('Structure DDF Lookup'!$E:$E,'Structure DDF Lookup'!$C:$C,'Structure Inputs'!V15,'Structure DDF Lookup'!$A:$A,'Structure Inputs'!$C15)/100,
IF('Structure Inputs'!$J15="Maximum",SUMIFS('Structure DDF Lookup'!$F:$F,'Structure DDF Lookup'!$C:$C,'Structure Inputs'!V15,'Structure DDF Lookup'!$A:$A,'Structure Inputs'!$C15)/100,)))))</f>
        <v>0</v>
      </c>
      <c r="Q12" s="185">
        <f>IF('Structure Inputs'!W15="",,
(IF('Structure Inputs'!$J15="Minimum",SUMIFS('Structure DDF Lookup'!$D:$D,'Structure DDF Lookup'!$C:$C,'Structure Inputs'!W15,'Structure DDF Lookup'!$A:$A,'Structure Inputs'!$C15)/100,
IF('Structure Inputs'!$J15="Most Likely",SUMIFS('Structure DDF Lookup'!$E:$E,'Structure DDF Lookup'!$C:$C,'Structure Inputs'!W15,'Structure DDF Lookup'!$A:$A,'Structure Inputs'!$C15)/100,
IF('Structure Inputs'!$J15="Maximum",SUMIFS('Structure DDF Lookup'!$F:$F,'Structure DDF Lookup'!$C:$C,'Structure Inputs'!W15,'Structure DDF Lookup'!$A:$A,'Structure Inputs'!$C15)/100,)))))</f>
        <v>0</v>
      </c>
      <c r="R12" s="185">
        <f>IF('Structure Inputs'!X15="",,
(IF('Structure Inputs'!$J15="Minimum",SUMIFS('Structure DDF Lookup'!$D:$D,'Structure DDF Lookup'!$C:$C,'Structure Inputs'!X15,'Structure DDF Lookup'!$A:$A,'Structure Inputs'!$C15)/100,
IF('Structure Inputs'!$J15="Most Likely",SUMIFS('Structure DDF Lookup'!$E:$E,'Structure DDF Lookup'!$C:$C,'Structure Inputs'!X15,'Structure DDF Lookup'!$A:$A,'Structure Inputs'!$C15)/100,
IF('Structure Inputs'!$J15="Maximum",SUMIFS('Structure DDF Lookup'!$F:$F,'Structure DDF Lookup'!$C:$C,'Structure Inputs'!X15,'Structure DDF Lookup'!$A:$A,'Structure Inputs'!$C15)/100,)))))</f>
        <v>0</v>
      </c>
      <c r="S12" s="185">
        <f>IF('Structure Inputs'!Y15="",,
(IF('Structure Inputs'!$J15="Minimum",SUMIFS('Structure DDF Lookup'!$D:$D,'Structure DDF Lookup'!$C:$C,'Structure Inputs'!Y15,'Structure DDF Lookup'!$A:$A,'Structure Inputs'!$C15)/100,
IF('Structure Inputs'!$J15="Most Likely",SUMIFS('Structure DDF Lookup'!$E:$E,'Structure DDF Lookup'!$C:$C,'Structure Inputs'!Y15,'Structure DDF Lookup'!$A:$A,'Structure Inputs'!$C15)/100,
IF('Structure Inputs'!$J15="Maximum",SUMIFS('Structure DDF Lookup'!$F:$F,'Structure DDF Lookup'!$C:$C,'Structure Inputs'!Y15,'Structure DDF Lookup'!$A:$A,'Structure Inputs'!$C15)/100,)))))</f>
        <v>0</v>
      </c>
      <c r="T12" s="185">
        <f>IF('Structure Inputs'!Z15="",,
(IF('Structure Inputs'!$J15="Minimum",SUMIFS('Structure DDF Lookup'!$D:$D,'Structure DDF Lookup'!$C:$C,'Structure Inputs'!Z15,'Structure DDF Lookup'!$A:$A,'Structure Inputs'!$C15)/100,
IF('Structure Inputs'!$J15="Most Likely",SUMIFS('Structure DDF Lookup'!$E:$E,'Structure DDF Lookup'!$C:$C,'Structure Inputs'!Z15,'Structure DDF Lookup'!$A:$A,'Structure Inputs'!$C15)/100,
IF('Structure Inputs'!$J15="Maximum",SUMIFS('Structure DDF Lookup'!$F:$F,'Structure DDF Lookup'!$C:$C,'Structure Inputs'!Z15,'Structure DDF Lookup'!$A:$A,'Structure Inputs'!$C15)/100,)))))</f>
        <v>0</v>
      </c>
      <c r="U12" s="185">
        <f>IF('Structure Inputs'!AA15="",,
(IF('Structure Inputs'!$J15="Minimum",SUMIFS('Structure DDF Lookup'!$D:$D,'Structure DDF Lookup'!$C:$C,'Structure Inputs'!AA15,'Structure DDF Lookup'!$A:$A,'Structure Inputs'!$C15)/100,
IF('Structure Inputs'!$J15="Most Likely",SUMIFS('Structure DDF Lookup'!$E:$E,'Structure DDF Lookup'!$C:$C,'Structure Inputs'!AA15,'Structure DDF Lookup'!$A:$A,'Structure Inputs'!$C15)/100,
IF('Structure Inputs'!$J15="Maximum",SUMIFS('Structure DDF Lookup'!$F:$F,'Structure DDF Lookup'!$C:$C,'Structure Inputs'!AA15,'Structure DDF Lookup'!$A:$A,'Structure Inputs'!$C15)/100,)))))</f>
        <v>0</v>
      </c>
      <c r="V12" s="185">
        <f>IF('Structure Inputs'!AB15="",,
(IF('Structure Inputs'!$J15="Minimum",SUMIFS('Structure DDF Lookup'!$D:$D,'Structure DDF Lookup'!$C:$C,'Structure Inputs'!AB15,'Structure DDF Lookup'!$A:$A,'Structure Inputs'!$C15)/100,
IF('Structure Inputs'!$J15="Most Likely",SUMIFS('Structure DDF Lookup'!$E:$E,'Structure DDF Lookup'!$C:$C,'Structure Inputs'!AB15,'Structure DDF Lookup'!$A:$A,'Structure Inputs'!$C15)/100,
IF('Structure Inputs'!$J15="Maximum",SUMIFS('Structure DDF Lookup'!$F:$F,'Structure DDF Lookup'!$C:$C,'Structure Inputs'!AB15,'Structure DDF Lookup'!$A:$A,'Structure Inputs'!$C15)/100,)))))</f>
        <v>0</v>
      </c>
      <c r="W12" s="185">
        <f>IF('Structure Inputs'!AC15="",,
(IF('Structure Inputs'!$J15="Minimum",SUMIFS('Structure DDF Lookup'!$D:$D,'Structure DDF Lookup'!$C:$C,'Structure Inputs'!AC15,'Structure DDF Lookup'!$A:$A,'Structure Inputs'!$C15)/100,
IF('Structure Inputs'!$J15="Most Likely",SUMIFS('Structure DDF Lookup'!$E:$E,'Structure DDF Lookup'!$C:$C,'Structure Inputs'!AC15,'Structure DDF Lookup'!$A:$A,'Structure Inputs'!$C15)/100,
IF('Structure Inputs'!$J15="Maximum",SUMIFS('Structure DDF Lookup'!$F:$F,'Structure DDF Lookup'!$C:$C,'Structure Inputs'!AC15,'Structure DDF Lookup'!$A:$A,'Structure Inputs'!$C15)/100,)))))</f>
        <v>0</v>
      </c>
      <c r="Y12" s="25">
        <f t="shared" si="1"/>
        <v>0</v>
      </c>
      <c r="Z12" s="25">
        <f t="shared" si="0"/>
        <v>0</v>
      </c>
      <c r="AA12" s="25">
        <f t="shared" si="0"/>
        <v>0</v>
      </c>
      <c r="AB12" s="25">
        <f t="shared" si="0"/>
        <v>0</v>
      </c>
      <c r="AC12" s="25">
        <f t="shared" si="0"/>
        <v>0</v>
      </c>
      <c r="AD12" s="25">
        <f t="shared" si="0"/>
        <v>0</v>
      </c>
      <c r="AE12" s="25">
        <f t="shared" si="0"/>
        <v>0</v>
      </c>
      <c r="AF12" s="25">
        <f t="shared" si="0"/>
        <v>0</v>
      </c>
      <c r="AG12" s="25">
        <f t="shared" si="0"/>
        <v>0</v>
      </c>
      <c r="AH12" s="25">
        <f t="shared" si="0"/>
        <v>0</v>
      </c>
      <c r="AI12" s="25">
        <f t="shared" si="0"/>
        <v>0</v>
      </c>
      <c r="AJ12" s="25">
        <f t="shared" si="0"/>
        <v>0</v>
      </c>
    </row>
    <row r="13" spans="1:36" x14ac:dyDescent="0.25">
      <c r="A13" s="17">
        <f t="shared" si="2"/>
        <v>12</v>
      </c>
      <c r="B13" s="27" t="str">
        <f>IF('Structure Inputs'!C16="","",'Structure Inputs'!C16)</f>
        <v/>
      </c>
      <c r="D13" s="42">
        <f>'Structure Inputs'!$D16</f>
        <v>0</v>
      </c>
      <c r="F13" s="18" t="str">
        <f>IF('Structure Inputs'!F16="","No","Yes")</f>
        <v>No</v>
      </c>
      <c r="H13" s="24">
        <f>IF($F13="Yes",'Structure Inputs'!$F16,SUMIFS('General Assumptions_Back End'!$C:$C,'General Assumptions_Back End'!$A:$A,$B13,'General Assumptions_Back End'!$B:$B,H$1))</f>
        <v>0</v>
      </c>
      <c r="J13" s="186">
        <f>SUMIFS('General Assumptions_Back End'!$C:$C,'General Assumptions_Back End'!$A:$A,$B13,'General Assumptions_Back End'!$B:$B,J$1)</f>
        <v>0</v>
      </c>
      <c r="L13" s="185">
        <f>IF('Structure Inputs'!R16="",,
(IF('Structure Inputs'!$J16="Minimum",SUMIFS('Structure DDF Lookup'!$D:$D,'Structure DDF Lookup'!$C:$C,'Structure Inputs'!R16,'Structure DDF Lookup'!$A:$A,'Structure Inputs'!$C16)/100,
IF('Structure Inputs'!$J16="Most Likely",SUMIFS('Structure DDF Lookup'!$E:$E,'Structure DDF Lookup'!$C:$C,'Structure Inputs'!R16,'Structure DDF Lookup'!$A:$A,'Structure Inputs'!$C16)/100,
IF('Structure Inputs'!$J16="Maximum",SUMIFS('Structure DDF Lookup'!$F:$F,'Structure DDF Lookup'!$C:$C,'Structure Inputs'!R16,'Structure DDF Lookup'!$A:$A,'Structure Inputs'!$C16)/100,)))))</f>
        <v>0</v>
      </c>
      <c r="M13" s="185">
        <f>IF('Structure Inputs'!S16="",,
(IF('Structure Inputs'!$J16="Minimum",SUMIFS('Structure DDF Lookup'!$D:$D,'Structure DDF Lookup'!$C:$C,'Structure Inputs'!S16,'Structure DDF Lookup'!$A:$A,'Structure Inputs'!$C16)/100,
IF('Structure Inputs'!$J16="Most Likely",SUMIFS('Structure DDF Lookup'!$E:$E,'Structure DDF Lookup'!$C:$C,'Structure Inputs'!S16,'Structure DDF Lookup'!$A:$A,'Structure Inputs'!$C16)/100,
IF('Structure Inputs'!$J16="Maximum",SUMIFS('Structure DDF Lookup'!$F:$F,'Structure DDF Lookup'!$C:$C,'Structure Inputs'!S16,'Structure DDF Lookup'!$A:$A,'Structure Inputs'!$C16)/100,)))))</f>
        <v>0</v>
      </c>
      <c r="N13" s="185">
        <f>IF('Structure Inputs'!T16="",,
(IF('Structure Inputs'!$J16="Minimum",SUMIFS('Structure DDF Lookup'!$D:$D,'Structure DDF Lookup'!$C:$C,'Structure Inputs'!T16,'Structure DDF Lookup'!$A:$A,'Structure Inputs'!$C16)/100,
IF('Structure Inputs'!$J16="Most Likely",SUMIFS('Structure DDF Lookup'!$E:$E,'Structure DDF Lookup'!$C:$C,'Structure Inputs'!T16,'Structure DDF Lookup'!$A:$A,'Structure Inputs'!$C16)/100,
IF('Structure Inputs'!$J16="Maximum",SUMIFS('Structure DDF Lookup'!$F:$F,'Structure DDF Lookup'!$C:$C,'Structure Inputs'!T16,'Structure DDF Lookup'!$A:$A,'Structure Inputs'!$C16)/100,)))))</f>
        <v>0</v>
      </c>
      <c r="O13" s="185">
        <f>IF('Structure Inputs'!U16="",,
(IF('Structure Inputs'!$J16="Minimum",SUMIFS('Structure DDF Lookup'!$D:$D,'Structure DDF Lookup'!$C:$C,'Structure Inputs'!U16,'Structure DDF Lookup'!$A:$A,'Structure Inputs'!$C16)/100,
IF('Structure Inputs'!$J16="Most Likely",SUMIFS('Structure DDF Lookup'!$E:$E,'Structure DDF Lookup'!$C:$C,'Structure Inputs'!U16,'Structure DDF Lookup'!$A:$A,'Structure Inputs'!$C16)/100,
IF('Structure Inputs'!$J16="Maximum",SUMIFS('Structure DDF Lookup'!$F:$F,'Structure DDF Lookup'!$C:$C,'Structure Inputs'!U16,'Structure DDF Lookup'!$A:$A,'Structure Inputs'!$C16)/100,)))))</f>
        <v>0</v>
      </c>
      <c r="P13" s="185">
        <f>IF('Structure Inputs'!V16="",,
(IF('Structure Inputs'!$J16="Minimum",SUMIFS('Structure DDF Lookup'!$D:$D,'Structure DDF Lookup'!$C:$C,'Structure Inputs'!V16,'Structure DDF Lookup'!$A:$A,'Structure Inputs'!$C16)/100,
IF('Structure Inputs'!$J16="Most Likely",SUMIFS('Structure DDF Lookup'!$E:$E,'Structure DDF Lookup'!$C:$C,'Structure Inputs'!V16,'Structure DDF Lookup'!$A:$A,'Structure Inputs'!$C16)/100,
IF('Structure Inputs'!$J16="Maximum",SUMIFS('Structure DDF Lookup'!$F:$F,'Structure DDF Lookup'!$C:$C,'Structure Inputs'!V16,'Structure DDF Lookup'!$A:$A,'Structure Inputs'!$C16)/100,)))))</f>
        <v>0</v>
      </c>
      <c r="Q13" s="185">
        <f>IF('Structure Inputs'!W16="",,
(IF('Structure Inputs'!$J16="Minimum",SUMIFS('Structure DDF Lookup'!$D:$D,'Structure DDF Lookup'!$C:$C,'Structure Inputs'!W16,'Structure DDF Lookup'!$A:$A,'Structure Inputs'!$C16)/100,
IF('Structure Inputs'!$J16="Most Likely",SUMIFS('Structure DDF Lookup'!$E:$E,'Structure DDF Lookup'!$C:$C,'Structure Inputs'!W16,'Structure DDF Lookup'!$A:$A,'Structure Inputs'!$C16)/100,
IF('Structure Inputs'!$J16="Maximum",SUMIFS('Structure DDF Lookup'!$F:$F,'Structure DDF Lookup'!$C:$C,'Structure Inputs'!W16,'Structure DDF Lookup'!$A:$A,'Structure Inputs'!$C16)/100,)))))</f>
        <v>0</v>
      </c>
      <c r="R13" s="185">
        <f>IF('Structure Inputs'!X16="",,
(IF('Structure Inputs'!$J16="Minimum",SUMIFS('Structure DDF Lookup'!$D:$D,'Structure DDF Lookup'!$C:$C,'Structure Inputs'!X16,'Structure DDF Lookup'!$A:$A,'Structure Inputs'!$C16)/100,
IF('Structure Inputs'!$J16="Most Likely",SUMIFS('Structure DDF Lookup'!$E:$E,'Structure DDF Lookup'!$C:$C,'Structure Inputs'!X16,'Structure DDF Lookup'!$A:$A,'Structure Inputs'!$C16)/100,
IF('Structure Inputs'!$J16="Maximum",SUMIFS('Structure DDF Lookup'!$F:$F,'Structure DDF Lookup'!$C:$C,'Structure Inputs'!X16,'Structure DDF Lookup'!$A:$A,'Structure Inputs'!$C16)/100,)))))</f>
        <v>0</v>
      </c>
      <c r="S13" s="185">
        <f>IF('Structure Inputs'!Y16="",,
(IF('Structure Inputs'!$J16="Minimum",SUMIFS('Structure DDF Lookup'!$D:$D,'Structure DDF Lookup'!$C:$C,'Structure Inputs'!Y16,'Structure DDF Lookup'!$A:$A,'Structure Inputs'!$C16)/100,
IF('Structure Inputs'!$J16="Most Likely",SUMIFS('Structure DDF Lookup'!$E:$E,'Structure DDF Lookup'!$C:$C,'Structure Inputs'!Y16,'Structure DDF Lookup'!$A:$A,'Structure Inputs'!$C16)/100,
IF('Structure Inputs'!$J16="Maximum",SUMIFS('Structure DDF Lookup'!$F:$F,'Structure DDF Lookup'!$C:$C,'Structure Inputs'!Y16,'Structure DDF Lookup'!$A:$A,'Structure Inputs'!$C16)/100,)))))</f>
        <v>0</v>
      </c>
      <c r="T13" s="185">
        <f>IF('Structure Inputs'!Z16="",,
(IF('Structure Inputs'!$J16="Minimum",SUMIFS('Structure DDF Lookup'!$D:$D,'Structure DDF Lookup'!$C:$C,'Structure Inputs'!Z16,'Structure DDF Lookup'!$A:$A,'Structure Inputs'!$C16)/100,
IF('Structure Inputs'!$J16="Most Likely",SUMIFS('Structure DDF Lookup'!$E:$E,'Structure DDF Lookup'!$C:$C,'Structure Inputs'!Z16,'Structure DDF Lookup'!$A:$A,'Structure Inputs'!$C16)/100,
IF('Structure Inputs'!$J16="Maximum",SUMIFS('Structure DDF Lookup'!$F:$F,'Structure DDF Lookup'!$C:$C,'Structure Inputs'!Z16,'Structure DDF Lookup'!$A:$A,'Structure Inputs'!$C16)/100,)))))</f>
        <v>0</v>
      </c>
      <c r="U13" s="185">
        <f>IF('Structure Inputs'!AA16="",,
(IF('Structure Inputs'!$J16="Minimum",SUMIFS('Structure DDF Lookup'!$D:$D,'Structure DDF Lookup'!$C:$C,'Structure Inputs'!AA16,'Structure DDF Lookup'!$A:$A,'Structure Inputs'!$C16)/100,
IF('Structure Inputs'!$J16="Most Likely",SUMIFS('Structure DDF Lookup'!$E:$E,'Structure DDF Lookup'!$C:$C,'Structure Inputs'!AA16,'Structure DDF Lookup'!$A:$A,'Structure Inputs'!$C16)/100,
IF('Structure Inputs'!$J16="Maximum",SUMIFS('Structure DDF Lookup'!$F:$F,'Structure DDF Lookup'!$C:$C,'Structure Inputs'!AA16,'Structure DDF Lookup'!$A:$A,'Structure Inputs'!$C16)/100,)))))</f>
        <v>0</v>
      </c>
      <c r="V13" s="185">
        <f>IF('Structure Inputs'!AB16="",,
(IF('Structure Inputs'!$J16="Minimum",SUMIFS('Structure DDF Lookup'!$D:$D,'Structure DDF Lookup'!$C:$C,'Structure Inputs'!AB16,'Structure DDF Lookup'!$A:$A,'Structure Inputs'!$C16)/100,
IF('Structure Inputs'!$J16="Most Likely",SUMIFS('Structure DDF Lookup'!$E:$E,'Structure DDF Lookup'!$C:$C,'Structure Inputs'!AB16,'Structure DDF Lookup'!$A:$A,'Structure Inputs'!$C16)/100,
IF('Structure Inputs'!$J16="Maximum",SUMIFS('Structure DDF Lookup'!$F:$F,'Structure DDF Lookup'!$C:$C,'Structure Inputs'!AB16,'Structure DDF Lookup'!$A:$A,'Structure Inputs'!$C16)/100,)))))</f>
        <v>0</v>
      </c>
      <c r="W13" s="185">
        <f>IF('Structure Inputs'!AC16="",,
(IF('Structure Inputs'!$J16="Minimum",SUMIFS('Structure DDF Lookup'!$D:$D,'Structure DDF Lookup'!$C:$C,'Structure Inputs'!AC16,'Structure DDF Lookup'!$A:$A,'Structure Inputs'!$C16)/100,
IF('Structure Inputs'!$J16="Most Likely",SUMIFS('Structure DDF Lookup'!$E:$E,'Structure DDF Lookup'!$C:$C,'Structure Inputs'!AC16,'Structure DDF Lookup'!$A:$A,'Structure Inputs'!$C16)/100,
IF('Structure Inputs'!$J16="Maximum",SUMIFS('Structure DDF Lookup'!$F:$F,'Structure DDF Lookup'!$C:$C,'Structure Inputs'!AC16,'Structure DDF Lookup'!$A:$A,'Structure Inputs'!$C16)/100,)))))</f>
        <v>0</v>
      </c>
      <c r="Y13" s="25">
        <f t="shared" si="1"/>
        <v>0</v>
      </c>
      <c r="Z13" s="25">
        <f t="shared" si="0"/>
        <v>0</v>
      </c>
      <c r="AA13" s="25">
        <f t="shared" si="0"/>
        <v>0</v>
      </c>
      <c r="AB13" s="25">
        <f t="shared" si="0"/>
        <v>0</v>
      </c>
      <c r="AC13" s="25">
        <f t="shared" si="0"/>
        <v>0</v>
      </c>
      <c r="AD13" s="25">
        <f t="shared" si="0"/>
        <v>0</v>
      </c>
      <c r="AE13" s="25">
        <f t="shared" si="0"/>
        <v>0</v>
      </c>
      <c r="AF13" s="25">
        <f t="shared" si="0"/>
        <v>0</v>
      </c>
      <c r="AG13" s="25">
        <f t="shared" si="0"/>
        <v>0</v>
      </c>
      <c r="AH13" s="25">
        <f t="shared" si="0"/>
        <v>0</v>
      </c>
      <c r="AI13" s="25">
        <f t="shared" si="0"/>
        <v>0</v>
      </c>
      <c r="AJ13" s="25">
        <f t="shared" si="0"/>
        <v>0</v>
      </c>
    </row>
    <row r="14" spans="1:36" x14ac:dyDescent="0.25">
      <c r="A14" s="17">
        <f t="shared" si="2"/>
        <v>13</v>
      </c>
      <c r="B14" s="27" t="str">
        <f>IF('Structure Inputs'!C17="","",'Structure Inputs'!C17)</f>
        <v/>
      </c>
      <c r="D14" s="42">
        <f>'Structure Inputs'!$D17</f>
        <v>0</v>
      </c>
      <c r="F14" s="18" t="str">
        <f>IF('Structure Inputs'!F17="","No","Yes")</f>
        <v>No</v>
      </c>
      <c r="H14" s="24">
        <f>IF($F14="Yes",'Structure Inputs'!$F17,SUMIFS('General Assumptions_Back End'!$C:$C,'General Assumptions_Back End'!$A:$A,$B14,'General Assumptions_Back End'!$B:$B,H$1))</f>
        <v>0</v>
      </c>
      <c r="J14" s="186">
        <f>SUMIFS('General Assumptions_Back End'!$C:$C,'General Assumptions_Back End'!$A:$A,$B14,'General Assumptions_Back End'!$B:$B,J$1)</f>
        <v>0</v>
      </c>
      <c r="L14" s="185">
        <f>IF('Structure Inputs'!R17="",,
(IF('Structure Inputs'!$J17="Minimum",SUMIFS('Structure DDF Lookup'!$D:$D,'Structure DDF Lookup'!$C:$C,'Structure Inputs'!R17,'Structure DDF Lookup'!$A:$A,'Structure Inputs'!$C17)/100,
IF('Structure Inputs'!$J17="Most Likely",SUMIFS('Structure DDF Lookup'!$E:$E,'Structure DDF Lookup'!$C:$C,'Structure Inputs'!R17,'Structure DDF Lookup'!$A:$A,'Structure Inputs'!$C17)/100,
IF('Structure Inputs'!$J17="Maximum",SUMIFS('Structure DDF Lookup'!$F:$F,'Structure DDF Lookup'!$C:$C,'Structure Inputs'!R17,'Structure DDF Lookup'!$A:$A,'Structure Inputs'!$C17)/100,)))))</f>
        <v>0</v>
      </c>
      <c r="M14" s="185">
        <f>IF('Structure Inputs'!S17="",,
(IF('Structure Inputs'!$J17="Minimum",SUMIFS('Structure DDF Lookup'!$D:$D,'Structure DDF Lookup'!$C:$C,'Structure Inputs'!S17,'Structure DDF Lookup'!$A:$A,'Structure Inputs'!$C17)/100,
IF('Structure Inputs'!$J17="Most Likely",SUMIFS('Structure DDF Lookup'!$E:$E,'Structure DDF Lookup'!$C:$C,'Structure Inputs'!S17,'Structure DDF Lookup'!$A:$A,'Structure Inputs'!$C17)/100,
IF('Structure Inputs'!$J17="Maximum",SUMIFS('Structure DDF Lookup'!$F:$F,'Structure DDF Lookup'!$C:$C,'Structure Inputs'!S17,'Structure DDF Lookup'!$A:$A,'Structure Inputs'!$C17)/100,)))))</f>
        <v>0</v>
      </c>
      <c r="N14" s="185">
        <f>IF('Structure Inputs'!T17="",,
(IF('Structure Inputs'!$J17="Minimum",SUMIFS('Structure DDF Lookup'!$D:$D,'Structure DDF Lookup'!$C:$C,'Structure Inputs'!T17,'Structure DDF Lookup'!$A:$A,'Structure Inputs'!$C17)/100,
IF('Structure Inputs'!$J17="Most Likely",SUMIFS('Structure DDF Lookup'!$E:$E,'Structure DDF Lookup'!$C:$C,'Structure Inputs'!T17,'Structure DDF Lookup'!$A:$A,'Structure Inputs'!$C17)/100,
IF('Structure Inputs'!$J17="Maximum",SUMIFS('Structure DDF Lookup'!$F:$F,'Structure DDF Lookup'!$C:$C,'Structure Inputs'!T17,'Structure DDF Lookup'!$A:$A,'Structure Inputs'!$C17)/100,)))))</f>
        <v>0</v>
      </c>
      <c r="O14" s="185">
        <f>IF('Structure Inputs'!U17="",,
(IF('Structure Inputs'!$J17="Minimum",SUMIFS('Structure DDF Lookup'!$D:$D,'Structure DDF Lookup'!$C:$C,'Structure Inputs'!U17,'Structure DDF Lookup'!$A:$A,'Structure Inputs'!$C17)/100,
IF('Structure Inputs'!$J17="Most Likely",SUMIFS('Structure DDF Lookup'!$E:$E,'Structure DDF Lookup'!$C:$C,'Structure Inputs'!U17,'Structure DDF Lookup'!$A:$A,'Structure Inputs'!$C17)/100,
IF('Structure Inputs'!$J17="Maximum",SUMIFS('Structure DDF Lookup'!$F:$F,'Structure DDF Lookup'!$C:$C,'Structure Inputs'!U17,'Structure DDF Lookup'!$A:$A,'Structure Inputs'!$C17)/100,)))))</f>
        <v>0</v>
      </c>
      <c r="P14" s="185">
        <f>IF('Structure Inputs'!V17="",,
(IF('Structure Inputs'!$J17="Minimum",SUMIFS('Structure DDF Lookup'!$D:$D,'Structure DDF Lookup'!$C:$C,'Structure Inputs'!V17,'Structure DDF Lookup'!$A:$A,'Structure Inputs'!$C17)/100,
IF('Structure Inputs'!$J17="Most Likely",SUMIFS('Structure DDF Lookup'!$E:$E,'Structure DDF Lookup'!$C:$C,'Structure Inputs'!V17,'Structure DDF Lookup'!$A:$A,'Structure Inputs'!$C17)/100,
IF('Structure Inputs'!$J17="Maximum",SUMIFS('Structure DDF Lookup'!$F:$F,'Structure DDF Lookup'!$C:$C,'Structure Inputs'!V17,'Structure DDF Lookup'!$A:$A,'Structure Inputs'!$C17)/100,)))))</f>
        <v>0</v>
      </c>
      <c r="Q14" s="185">
        <f>IF('Structure Inputs'!W17="",,
(IF('Structure Inputs'!$J17="Minimum",SUMIFS('Structure DDF Lookup'!$D:$D,'Structure DDF Lookup'!$C:$C,'Structure Inputs'!W17,'Structure DDF Lookup'!$A:$A,'Structure Inputs'!$C17)/100,
IF('Structure Inputs'!$J17="Most Likely",SUMIFS('Structure DDF Lookup'!$E:$E,'Structure DDF Lookup'!$C:$C,'Structure Inputs'!W17,'Structure DDF Lookup'!$A:$A,'Structure Inputs'!$C17)/100,
IF('Structure Inputs'!$J17="Maximum",SUMIFS('Structure DDF Lookup'!$F:$F,'Structure DDF Lookup'!$C:$C,'Structure Inputs'!W17,'Structure DDF Lookup'!$A:$A,'Structure Inputs'!$C17)/100,)))))</f>
        <v>0</v>
      </c>
      <c r="R14" s="185">
        <f>IF('Structure Inputs'!X17="",,
(IF('Structure Inputs'!$J17="Minimum",SUMIFS('Structure DDF Lookup'!$D:$D,'Structure DDF Lookup'!$C:$C,'Structure Inputs'!X17,'Structure DDF Lookup'!$A:$A,'Structure Inputs'!$C17)/100,
IF('Structure Inputs'!$J17="Most Likely",SUMIFS('Structure DDF Lookup'!$E:$E,'Structure DDF Lookup'!$C:$C,'Structure Inputs'!X17,'Structure DDF Lookup'!$A:$A,'Structure Inputs'!$C17)/100,
IF('Structure Inputs'!$J17="Maximum",SUMIFS('Structure DDF Lookup'!$F:$F,'Structure DDF Lookup'!$C:$C,'Structure Inputs'!X17,'Structure DDF Lookup'!$A:$A,'Structure Inputs'!$C17)/100,)))))</f>
        <v>0</v>
      </c>
      <c r="S14" s="185">
        <f>IF('Structure Inputs'!Y17="",,
(IF('Structure Inputs'!$J17="Minimum",SUMIFS('Structure DDF Lookup'!$D:$D,'Structure DDF Lookup'!$C:$C,'Structure Inputs'!Y17,'Structure DDF Lookup'!$A:$A,'Structure Inputs'!$C17)/100,
IF('Structure Inputs'!$J17="Most Likely",SUMIFS('Structure DDF Lookup'!$E:$E,'Structure DDF Lookup'!$C:$C,'Structure Inputs'!Y17,'Structure DDF Lookup'!$A:$A,'Structure Inputs'!$C17)/100,
IF('Structure Inputs'!$J17="Maximum",SUMIFS('Structure DDF Lookup'!$F:$F,'Structure DDF Lookup'!$C:$C,'Structure Inputs'!Y17,'Structure DDF Lookup'!$A:$A,'Structure Inputs'!$C17)/100,)))))</f>
        <v>0</v>
      </c>
      <c r="T14" s="185">
        <f>IF('Structure Inputs'!Z17="",,
(IF('Structure Inputs'!$J17="Minimum",SUMIFS('Structure DDF Lookup'!$D:$D,'Structure DDF Lookup'!$C:$C,'Structure Inputs'!Z17,'Structure DDF Lookup'!$A:$A,'Structure Inputs'!$C17)/100,
IF('Structure Inputs'!$J17="Most Likely",SUMIFS('Structure DDF Lookup'!$E:$E,'Structure DDF Lookup'!$C:$C,'Structure Inputs'!Z17,'Structure DDF Lookup'!$A:$A,'Structure Inputs'!$C17)/100,
IF('Structure Inputs'!$J17="Maximum",SUMIFS('Structure DDF Lookup'!$F:$F,'Structure DDF Lookup'!$C:$C,'Structure Inputs'!Z17,'Structure DDF Lookup'!$A:$A,'Structure Inputs'!$C17)/100,)))))</f>
        <v>0</v>
      </c>
      <c r="U14" s="185">
        <f>IF('Structure Inputs'!AA17="",,
(IF('Structure Inputs'!$J17="Minimum",SUMIFS('Structure DDF Lookup'!$D:$D,'Structure DDF Lookup'!$C:$C,'Structure Inputs'!AA17,'Structure DDF Lookup'!$A:$A,'Structure Inputs'!$C17)/100,
IF('Structure Inputs'!$J17="Most Likely",SUMIFS('Structure DDF Lookup'!$E:$E,'Structure DDF Lookup'!$C:$C,'Structure Inputs'!AA17,'Structure DDF Lookup'!$A:$A,'Structure Inputs'!$C17)/100,
IF('Structure Inputs'!$J17="Maximum",SUMIFS('Structure DDF Lookup'!$F:$F,'Structure DDF Lookup'!$C:$C,'Structure Inputs'!AA17,'Structure DDF Lookup'!$A:$A,'Structure Inputs'!$C17)/100,)))))</f>
        <v>0</v>
      </c>
      <c r="V14" s="185">
        <f>IF('Structure Inputs'!AB17="",,
(IF('Structure Inputs'!$J17="Minimum",SUMIFS('Structure DDF Lookup'!$D:$D,'Structure DDF Lookup'!$C:$C,'Structure Inputs'!AB17,'Structure DDF Lookup'!$A:$A,'Structure Inputs'!$C17)/100,
IF('Structure Inputs'!$J17="Most Likely",SUMIFS('Structure DDF Lookup'!$E:$E,'Structure DDF Lookup'!$C:$C,'Structure Inputs'!AB17,'Structure DDF Lookup'!$A:$A,'Structure Inputs'!$C17)/100,
IF('Structure Inputs'!$J17="Maximum",SUMIFS('Structure DDF Lookup'!$F:$F,'Structure DDF Lookup'!$C:$C,'Structure Inputs'!AB17,'Structure DDF Lookup'!$A:$A,'Structure Inputs'!$C17)/100,)))))</f>
        <v>0</v>
      </c>
      <c r="W14" s="185">
        <f>IF('Structure Inputs'!AC17="",,
(IF('Structure Inputs'!$J17="Minimum",SUMIFS('Structure DDF Lookup'!$D:$D,'Structure DDF Lookup'!$C:$C,'Structure Inputs'!AC17,'Structure DDF Lookup'!$A:$A,'Structure Inputs'!$C17)/100,
IF('Structure Inputs'!$J17="Most Likely",SUMIFS('Structure DDF Lookup'!$E:$E,'Structure DDF Lookup'!$C:$C,'Structure Inputs'!AC17,'Structure DDF Lookup'!$A:$A,'Structure Inputs'!$C17)/100,
IF('Structure Inputs'!$J17="Maximum",SUMIFS('Structure DDF Lookup'!$F:$F,'Structure DDF Lookup'!$C:$C,'Structure Inputs'!AC17,'Structure DDF Lookup'!$A:$A,'Structure Inputs'!$C17)/100,)))))</f>
        <v>0</v>
      </c>
      <c r="Y14" s="25">
        <f t="shared" si="1"/>
        <v>0</v>
      </c>
      <c r="Z14" s="25">
        <f t="shared" si="0"/>
        <v>0</v>
      </c>
      <c r="AA14" s="25">
        <f t="shared" si="0"/>
        <v>0</v>
      </c>
      <c r="AB14" s="25">
        <f t="shared" si="0"/>
        <v>0</v>
      </c>
      <c r="AC14" s="25">
        <f t="shared" si="0"/>
        <v>0</v>
      </c>
      <c r="AD14" s="25">
        <f t="shared" si="0"/>
        <v>0</v>
      </c>
      <c r="AE14" s="25">
        <f t="shared" si="0"/>
        <v>0</v>
      </c>
      <c r="AF14" s="25">
        <f t="shared" si="0"/>
        <v>0</v>
      </c>
      <c r="AG14" s="25">
        <f t="shared" si="0"/>
        <v>0</v>
      </c>
      <c r="AH14" s="25">
        <f t="shared" si="0"/>
        <v>0</v>
      </c>
      <c r="AI14" s="25">
        <f t="shared" si="0"/>
        <v>0</v>
      </c>
      <c r="AJ14" s="25">
        <f t="shared" si="0"/>
        <v>0</v>
      </c>
    </row>
    <row r="15" spans="1:36" x14ac:dyDescent="0.25">
      <c r="A15" s="17">
        <f t="shared" si="2"/>
        <v>14</v>
      </c>
      <c r="B15" s="27" t="str">
        <f>IF('Structure Inputs'!C18="","",'Structure Inputs'!C18)</f>
        <v/>
      </c>
      <c r="D15" s="42">
        <f>'Structure Inputs'!$D18</f>
        <v>0</v>
      </c>
      <c r="F15" s="18" t="str">
        <f>IF('Structure Inputs'!F18="","No","Yes")</f>
        <v>No</v>
      </c>
      <c r="H15" s="24">
        <f>IF($F15="Yes",'Structure Inputs'!$F18,SUMIFS('General Assumptions_Back End'!$C:$C,'General Assumptions_Back End'!$A:$A,$B15,'General Assumptions_Back End'!$B:$B,H$1))</f>
        <v>0</v>
      </c>
      <c r="J15" s="186">
        <f>SUMIFS('General Assumptions_Back End'!$C:$C,'General Assumptions_Back End'!$A:$A,$B15,'General Assumptions_Back End'!$B:$B,J$1)</f>
        <v>0</v>
      </c>
      <c r="L15" s="185">
        <f>IF('Structure Inputs'!R18="",,
(IF('Structure Inputs'!$J18="Minimum",SUMIFS('Structure DDF Lookup'!$D:$D,'Structure DDF Lookup'!$C:$C,'Structure Inputs'!R18,'Structure DDF Lookup'!$A:$A,'Structure Inputs'!$C18)/100,
IF('Structure Inputs'!$J18="Most Likely",SUMIFS('Structure DDF Lookup'!$E:$E,'Structure DDF Lookup'!$C:$C,'Structure Inputs'!R18,'Structure DDF Lookup'!$A:$A,'Structure Inputs'!$C18)/100,
IF('Structure Inputs'!$J18="Maximum",SUMIFS('Structure DDF Lookup'!$F:$F,'Structure DDF Lookup'!$C:$C,'Structure Inputs'!R18,'Structure DDF Lookup'!$A:$A,'Structure Inputs'!$C18)/100,)))))</f>
        <v>0</v>
      </c>
      <c r="M15" s="185">
        <f>IF('Structure Inputs'!S18="",,
(IF('Structure Inputs'!$J18="Minimum",SUMIFS('Structure DDF Lookup'!$D:$D,'Structure DDF Lookup'!$C:$C,'Structure Inputs'!S18,'Structure DDF Lookup'!$A:$A,'Structure Inputs'!$C18)/100,
IF('Structure Inputs'!$J18="Most Likely",SUMIFS('Structure DDF Lookup'!$E:$E,'Structure DDF Lookup'!$C:$C,'Structure Inputs'!S18,'Structure DDF Lookup'!$A:$A,'Structure Inputs'!$C18)/100,
IF('Structure Inputs'!$J18="Maximum",SUMIFS('Structure DDF Lookup'!$F:$F,'Structure DDF Lookup'!$C:$C,'Structure Inputs'!S18,'Structure DDF Lookup'!$A:$A,'Structure Inputs'!$C18)/100,)))))</f>
        <v>0</v>
      </c>
      <c r="N15" s="185">
        <f>IF('Structure Inputs'!T18="",,
(IF('Structure Inputs'!$J18="Minimum",SUMIFS('Structure DDF Lookup'!$D:$D,'Structure DDF Lookup'!$C:$C,'Structure Inputs'!T18,'Structure DDF Lookup'!$A:$A,'Structure Inputs'!$C18)/100,
IF('Structure Inputs'!$J18="Most Likely",SUMIFS('Structure DDF Lookup'!$E:$E,'Structure DDF Lookup'!$C:$C,'Structure Inputs'!T18,'Structure DDF Lookup'!$A:$A,'Structure Inputs'!$C18)/100,
IF('Structure Inputs'!$J18="Maximum",SUMIFS('Structure DDF Lookup'!$F:$F,'Structure DDF Lookup'!$C:$C,'Structure Inputs'!T18,'Structure DDF Lookup'!$A:$A,'Structure Inputs'!$C18)/100,)))))</f>
        <v>0</v>
      </c>
      <c r="O15" s="185">
        <f>IF('Structure Inputs'!U18="",,
(IF('Structure Inputs'!$J18="Minimum",SUMIFS('Structure DDF Lookup'!$D:$D,'Structure DDF Lookup'!$C:$C,'Structure Inputs'!U18,'Structure DDF Lookup'!$A:$A,'Structure Inputs'!$C18)/100,
IF('Structure Inputs'!$J18="Most Likely",SUMIFS('Structure DDF Lookup'!$E:$E,'Structure DDF Lookup'!$C:$C,'Structure Inputs'!U18,'Structure DDF Lookup'!$A:$A,'Structure Inputs'!$C18)/100,
IF('Structure Inputs'!$J18="Maximum",SUMIFS('Structure DDF Lookup'!$F:$F,'Structure DDF Lookup'!$C:$C,'Structure Inputs'!U18,'Structure DDF Lookup'!$A:$A,'Structure Inputs'!$C18)/100,)))))</f>
        <v>0</v>
      </c>
      <c r="P15" s="185">
        <f>IF('Structure Inputs'!V18="",,
(IF('Structure Inputs'!$J18="Minimum",SUMIFS('Structure DDF Lookup'!$D:$D,'Structure DDF Lookup'!$C:$C,'Structure Inputs'!V18,'Structure DDF Lookup'!$A:$A,'Structure Inputs'!$C18)/100,
IF('Structure Inputs'!$J18="Most Likely",SUMIFS('Structure DDF Lookup'!$E:$E,'Structure DDF Lookup'!$C:$C,'Structure Inputs'!V18,'Structure DDF Lookup'!$A:$A,'Structure Inputs'!$C18)/100,
IF('Structure Inputs'!$J18="Maximum",SUMIFS('Structure DDF Lookup'!$F:$F,'Structure DDF Lookup'!$C:$C,'Structure Inputs'!V18,'Structure DDF Lookup'!$A:$A,'Structure Inputs'!$C18)/100,)))))</f>
        <v>0</v>
      </c>
      <c r="Q15" s="185">
        <f>IF('Structure Inputs'!W18="",,
(IF('Structure Inputs'!$J18="Minimum",SUMIFS('Structure DDF Lookup'!$D:$D,'Structure DDF Lookup'!$C:$C,'Structure Inputs'!W18,'Structure DDF Lookup'!$A:$A,'Structure Inputs'!$C18)/100,
IF('Structure Inputs'!$J18="Most Likely",SUMIFS('Structure DDF Lookup'!$E:$E,'Structure DDF Lookup'!$C:$C,'Structure Inputs'!W18,'Structure DDF Lookup'!$A:$A,'Structure Inputs'!$C18)/100,
IF('Structure Inputs'!$J18="Maximum",SUMIFS('Structure DDF Lookup'!$F:$F,'Structure DDF Lookup'!$C:$C,'Structure Inputs'!W18,'Structure DDF Lookup'!$A:$A,'Structure Inputs'!$C18)/100,)))))</f>
        <v>0</v>
      </c>
      <c r="R15" s="185">
        <f>IF('Structure Inputs'!X18="",,
(IF('Structure Inputs'!$J18="Minimum",SUMIFS('Structure DDF Lookup'!$D:$D,'Structure DDF Lookup'!$C:$C,'Structure Inputs'!X18,'Structure DDF Lookup'!$A:$A,'Structure Inputs'!$C18)/100,
IF('Structure Inputs'!$J18="Most Likely",SUMIFS('Structure DDF Lookup'!$E:$E,'Structure DDF Lookup'!$C:$C,'Structure Inputs'!X18,'Structure DDF Lookup'!$A:$A,'Structure Inputs'!$C18)/100,
IF('Structure Inputs'!$J18="Maximum",SUMIFS('Structure DDF Lookup'!$F:$F,'Structure DDF Lookup'!$C:$C,'Structure Inputs'!X18,'Structure DDF Lookup'!$A:$A,'Structure Inputs'!$C18)/100,)))))</f>
        <v>0</v>
      </c>
      <c r="S15" s="185">
        <f>IF('Structure Inputs'!Y18="",,
(IF('Structure Inputs'!$J18="Minimum",SUMIFS('Structure DDF Lookup'!$D:$D,'Structure DDF Lookup'!$C:$C,'Structure Inputs'!Y18,'Structure DDF Lookup'!$A:$A,'Structure Inputs'!$C18)/100,
IF('Structure Inputs'!$J18="Most Likely",SUMIFS('Structure DDF Lookup'!$E:$E,'Structure DDF Lookup'!$C:$C,'Structure Inputs'!Y18,'Structure DDF Lookup'!$A:$A,'Structure Inputs'!$C18)/100,
IF('Structure Inputs'!$J18="Maximum",SUMIFS('Structure DDF Lookup'!$F:$F,'Structure DDF Lookup'!$C:$C,'Structure Inputs'!Y18,'Structure DDF Lookup'!$A:$A,'Structure Inputs'!$C18)/100,)))))</f>
        <v>0</v>
      </c>
      <c r="T15" s="185">
        <f>IF('Structure Inputs'!Z18="",,
(IF('Structure Inputs'!$J18="Minimum",SUMIFS('Structure DDF Lookup'!$D:$D,'Structure DDF Lookup'!$C:$C,'Structure Inputs'!Z18,'Structure DDF Lookup'!$A:$A,'Structure Inputs'!$C18)/100,
IF('Structure Inputs'!$J18="Most Likely",SUMIFS('Structure DDF Lookup'!$E:$E,'Structure DDF Lookup'!$C:$C,'Structure Inputs'!Z18,'Structure DDF Lookup'!$A:$A,'Structure Inputs'!$C18)/100,
IF('Structure Inputs'!$J18="Maximum",SUMIFS('Structure DDF Lookup'!$F:$F,'Structure DDF Lookup'!$C:$C,'Structure Inputs'!Z18,'Structure DDF Lookup'!$A:$A,'Structure Inputs'!$C18)/100,)))))</f>
        <v>0</v>
      </c>
      <c r="U15" s="185">
        <f>IF('Structure Inputs'!AA18="",,
(IF('Structure Inputs'!$J18="Minimum",SUMIFS('Structure DDF Lookup'!$D:$D,'Structure DDF Lookup'!$C:$C,'Structure Inputs'!AA18,'Structure DDF Lookup'!$A:$A,'Structure Inputs'!$C18)/100,
IF('Structure Inputs'!$J18="Most Likely",SUMIFS('Structure DDF Lookup'!$E:$E,'Structure DDF Lookup'!$C:$C,'Structure Inputs'!AA18,'Structure DDF Lookup'!$A:$A,'Structure Inputs'!$C18)/100,
IF('Structure Inputs'!$J18="Maximum",SUMIFS('Structure DDF Lookup'!$F:$F,'Structure DDF Lookup'!$C:$C,'Structure Inputs'!AA18,'Structure DDF Lookup'!$A:$A,'Structure Inputs'!$C18)/100,)))))</f>
        <v>0</v>
      </c>
      <c r="V15" s="185">
        <f>IF('Structure Inputs'!AB18="",,
(IF('Structure Inputs'!$J18="Minimum",SUMIFS('Structure DDF Lookup'!$D:$D,'Structure DDF Lookup'!$C:$C,'Structure Inputs'!AB18,'Structure DDF Lookup'!$A:$A,'Structure Inputs'!$C18)/100,
IF('Structure Inputs'!$J18="Most Likely",SUMIFS('Structure DDF Lookup'!$E:$E,'Structure DDF Lookup'!$C:$C,'Structure Inputs'!AB18,'Structure DDF Lookup'!$A:$A,'Structure Inputs'!$C18)/100,
IF('Structure Inputs'!$J18="Maximum",SUMIFS('Structure DDF Lookup'!$F:$F,'Structure DDF Lookup'!$C:$C,'Structure Inputs'!AB18,'Structure DDF Lookup'!$A:$A,'Structure Inputs'!$C18)/100,)))))</f>
        <v>0</v>
      </c>
      <c r="W15" s="185">
        <f>IF('Structure Inputs'!AC18="",,
(IF('Structure Inputs'!$J18="Minimum",SUMIFS('Structure DDF Lookup'!$D:$D,'Structure DDF Lookup'!$C:$C,'Structure Inputs'!AC18,'Structure DDF Lookup'!$A:$A,'Structure Inputs'!$C18)/100,
IF('Structure Inputs'!$J18="Most Likely",SUMIFS('Structure DDF Lookup'!$E:$E,'Structure DDF Lookup'!$C:$C,'Structure Inputs'!AC18,'Structure DDF Lookup'!$A:$A,'Structure Inputs'!$C18)/100,
IF('Structure Inputs'!$J18="Maximum",SUMIFS('Structure DDF Lookup'!$F:$F,'Structure DDF Lookup'!$C:$C,'Structure Inputs'!AC18,'Structure DDF Lookup'!$A:$A,'Structure Inputs'!$C18)/100,)))))</f>
        <v>0</v>
      </c>
      <c r="Y15" s="25">
        <f t="shared" si="1"/>
        <v>0</v>
      </c>
      <c r="Z15" s="25">
        <f t="shared" si="0"/>
        <v>0</v>
      </c>
      <c r="AA15" s="25">
        <f t="shared" si="0"/>
        <v>0</v>
      </c>
      <c r="AB15" s="25">
        <f t="shared" si="0"/>
        <v>0</v>
      </c>
      <c r="AC15" s="25">
        <f t="shared" si="0"/>
        <v>0</v>
      </c>
      <c r="AD15" s="25">
        <f t="shared" si="0"/>
        <v>0</v>
      </c>
      <c r="AE15" s="25">
        <f t="shared" si="0"/>
        <v>0</v>
      </c>
      <c r="AF15" s="25">
        <f t="shared" si="0"/>
        <v>0</v>
      </c>
      <c r="AG15" s="25">
        <f t="shared" si="0"/>
        <v>0</v>
      </c>
      <c r="AH15" s="25">
        <f t="shared" si="0"/>
        <v>0</v>
      </c>
      <c r="AI15" s="25">
        <f t="shared" si="0"/>
        <v>0</v>
      </c>
      <c r="AJ15" s="25">
        <f t="shared" si="0"/>
        <v>0</v>
      </c>
    </row>
    <row r="16" spans="1:36" x14ac:dyDescent="0.25">
      <c r="A16" s="17">
        <f t="shared" si="2"/>
        <v>15</v>
      </c>
      <c r="B16" s="27" t="str">
        <f>IF('Structure Inputs'!C19="","",'Structure Inputs'!C19)</f>
        <v/>
      </c>
      <c r="D16" s="42">
        <f>'Structure Inputs'!$D19</f>
        <v>0</v>
      </c>
      <c r="F16" s="18" t="str">
        <f>IF('Structure Inputs'!F19="","No","Yes")</f>
        <v>No</v>
      </c>
      <c r="H16" s="24">
        <f>IF($F16="Yes",'Structure Inputs'!$F19,SUMIFS('General Assumptions_Back End'!$C:$C,'General Assumptions_Back End'!$A:$A,$B16,'General Assumptions_Back End'!$B:$B,H$1))</f>
        <v>0</v>
      </c>
      <c r="J16" s="186">
        <f>SUMIFS('General Assumptions_Back End'!$C:$C,'General Assumptions_Back End'!$A:$A,$B16,'General Assumptions_Back End'!$B:$B,J$1)</f>
        <v>0</v>
      </c>
      <c r="L16" s="185">
        <f>IF('Structure Inputs'!R19="",,
(IF('Structure Inputs'!$J19="Minimum",SUMIFS('Structure DDF Lookup'!$D:$D,'Structure DDF Lookup'!$C:$C,'Structure Inputs'!R19,'Structure DDF Lookup'!$A:$A,'Structure Inputs'!$C19)/100,
IF('Structure Inputs'!$J19="Most Likely",SUMIFS('Structure DDF Lookup'!$E:$E,'Structure DDF Lookup'!$C:$C,'Structure Inputs'!R19,'Structure DDF Lookup'!$A:$A,'Structure Inputs'!$C19)/100,
IF('Structure Inputs'!$J19="Maximum",SUMIFS('Structure DDF Lookup'!$F:$F,'Structure DDF Lookup'!$C:$C,'Structure Inputs'!R19,'Structure DDF Lookup'!$A:$A,'Structure Inputs'!$C19)/100,)))))</f>
        <v>0</v>
      </c>
      <c r="M16" s="185">
        <f>IF('Structure Inputs'!S19="",,
(IF('Structure Inputs'!$J19="Minimum",SUMIFS('Structure DDF Lookup'!$D:$D,'Structure DDF Lookup'!$C:$C,'Structure Inputs'!S19,'Structure DDF Lookup'!$A:$A,'Structure Inputs'!$C19)/100,
IF('Structure Inputs'!$J19="Most Likely",SUMIFS('Structure DDF Lookup'!$E:$E,'Structure DDF Lookup'!$C:$C,'Structure Inputs'!S19,'Structure DDF Lookup'!$A:$A,'Structure Inputs'!$C19)/100,
IF('Structure Inputs'!$J19="Maximum",SUMIFS('Structure DDF Lookup'!$F:$F,'Structure DDF Lookup'!$C:$C,'Structure Inputs'!S19,'Structure DDF Lookup'!$A:$A,'Structure Inputs'!$C19)/100,)))))</f>
        <v>0</v>
      </c>
      <c r="N16" s="185">
        <f>IF('Structure Inputs'!T19="",,
(IF('Structure Inputs'!$J19="Minimum",SUMIFS('Structure DDF Lookup'!$D:$D,'Structure DDF Lookup'!$C:$C,'Structure Inputs'!T19,'Structure DDF Lookup'!$A:$A,'Structure Inputs'!$C19)/100,
IF('Structure Inputs'!$J19="Most Likely",SUMIFS('Structure DDF Lookup'!$E:$E,'Structure DDF Lookup'!$C:$C,'Structure Inputs'!T19,'Structure DDF Lookup'!$A:$A,'Structure Inputs'!$C19)/100,
IF('Structure Inputs'!$J19="Maximum",SUMIFS('Structure DDF Lookup'!$F:$F,'Structure DDF Lookup'!$C:$C,'Structure Inputs'!T19,'Structure DDF Lookup'!$A:$A,'Structure Inputs'!$C19)/100,)))))</f>
        <v>0</v>
      </c>
      <c r="O16" s="185">
        <f>IF('Structure Inputs'!U19="",,
(IF('Structure Inputs'!$J19="Minimum",SUMIFS('Structure DDF Lookup'!$D:$D,'Structure DDF Lookup'!$C:$C,'Structure Inputs'!U19,'Structure DDF Lookup'!$A:$A,'Structure Inputs'!$C19)/100,
IF('Structure Inputs'!$J19="Most Likely",SUMIFS('Structure DDF Lookup'!$E:$E,'Structure DDF Lookup'!$C:$C,'Structure Inputs'!U19,'Structure DDF Lookup'!$A:$A,'Structure Inputs'!$C19)/100,
IF('Structure Inputs'!$J19="Maximum",SUMIFS('Structure DDF Lookup'!$F:$F,'Structure DDF Lookup'!$C:$C,'Structure Inputs'!U19,'Structure DDF Lookup'!$A:$A,'Structure Inputs'!$C19)/100,)))))</f>
        <v>0</v>
      </c>
      <c r="P16" s="185">
        <f>IF('Structure Inputs'!V19="",,
(IF('Structure Inputs'!$J19="Minimum",SUMIFS('Structure DDF Lookup'!$D:$D,'Structure DDF Lookup'!$C:$C,'Structure Inputs'!V19,'Structure DDF Lookup'!$A:$A,'Structure Inputs'!$C19)/100,
IF('Structure Inputs'!$J19="Most Likely",SUMIFS('Structure DDF Lookup'!$E:$E,'Structure DDF Lookup'!$C:$C,'Structure Inputs'!V19,'Structure DDF Lookup'!$A:$A,'Structure Inputs'!$C19)/100,
IF('Structure Inputs'!$J19="Maximum",SUMIFS('Structure DDF Lookup'!$F:$F,'Structure DDF Lookup'!$C:$C,'Structure Inputs'!V19,'Structure DDF Lookup'!$A:$A,'Structure Inputs'!$C19)/100,)))))</f>
        <v>0</v>
      </c>
      <c r="Q16" s="185">
        <f>IF('Structure Inputs'!W19="",,
(IF('Structure Inputs'!$J19="Minimum",SUMIFS('Structure DDF Lookup'!$D:$D,'Structure DDF Lookup'!$C:$C,'Structure Inputs'!W19,'Structure DDF Lookup'!$A:$A,'Structure Inputs'!$C19)/100,
IF('Structure Inputs'!$J19="Most Likely",SUMIFS('Structure DDF Lookup'!$E:$E,'Structure DDF Lookup'!$C:$C,'Structure Inputs'!W19,'Structure DDF Lookup'!$A:$A,'Structure Inputs'!$C19)/100,
IF('Structure Inputs'!$J19="Maximum",SUMIFS('Structure DDF Lookup'!$F:$F,'Structure DDF Lookup'!$C:$C,'Structure Inputs'!W19,'Structure DDF Lookup'!$A:$A,'Structure Inputs'!$C19)/100,)))))</f>
        <v>0</v>
      </c>
      <c r="R16" s="185">
        <f>IF('Structure Inputs'!X19="",,
(IF('Structure Inputs'!$J19="Minimum",SUMIFS('Structure DDF Lookup'!$D:$D,'Structure DDF Lookup'!$C:$C,'Structure Inputs'!X19,'Structure DDF Lookup'!$A:$A,'Structure Inputs'!$C19)/100,
IF('Structure Inputs'!$J19="Most Likely",SUMIFS('Structure DDF Lookup'!$E:$E,'Structure DDF Lookup'!$C:$C,'Structure Inputs'!X19,'Structure DDF Lookup'!$A:$A,'Structure Inputs'!$C19)/100,
IF('Structure Inputs'!$J19="Maximum",SUMIFS('Structure DDF Lookup'!$F:$F,'Structure DDF Lookup'!$C:$C,'Structure Inputs'!X19,'Structure DDF Lookup'!$A:$A,'Structure Inputs'!$C19)/100,)))))</f>
        <v>0</v>
      </c>
      <c r="S16" s="185">
        <f>IF('Structure Inputs'!Y19="",,
(IF('Structure Inputs'!$J19="Minimum",SUMIFS('Structure DDF Lookup'!$D:$D,'Structure DDF Lookup'!$C:$C,'Structure Inputs'!Y19,'Structure DDF Lookup'!$A:$A,'Structure Inputs'!$C19)/100,
IF('Structure Inputs'!$J19="Most Likely",SUMIFS('Structure DDF Lookup'!$E:$E,'Structure DDF Lookup'!$C:$C,'Structure Inputs'!Y19,'Structure DDF Lookup'!$A:$A,'Structure Inputs'!$C19)/100,
IF('Structure Inputs'!$J19="Maximum",SUMIFS('Structure DDF Lookup'!$F:$F,'Structure DDF Lookup'!$C:$C,'Structure Inputs'!Y19,'Structure DDF Lookup'!$A:$A,'Structure Inputs'!$C19)/100,)))))</f>
        <v>0</v>
      </c>
      <c r="T16" s="185">
        <f>IF('Structure Inputs'!Z19="",,
(IF('Structure Inputs'!$J19="Minimum",SUMIFS('Structure DDF Lookup'!$D:$D,'Structure DDF Lookup'!$C:$C,'Structure Inputs'!Z19,'Structure DDF Lookup'!$A:$A,'Structure Inputs'!$C19)/100,
IF('Structure Inputs'!$J19="Most Likely",SUMIFS('Structure DDF Lookup'!$E:$E,'Structure DDF Lookup'!$C:$C,'Structure Inputs'!Z19,'Structure DDF Lookup'!$A:$A,'Structure Inputs'!$C19)/100,
IF('Structure Inputs'!$J19="Maximum",SUMIFS('Structure DDF Lookup'!$F:$F,'Structure DDF Lookup'!$C:$C,'Structure Inputs'!Z19,'Structure DDF Lookup'!$A:$A,'Structure Inputs'!$C19)/100,)))))</f>
        <v>0</v>
      </c>
      <c r="U16" s="185">
        <f>IF('Structure Inputs'!AA19="",,
(IF('Structure Inputs'!$J19="Minimum",SUMIFS('Structure DDF Lookup'!$D:$D,'Structure DDF Lookup'!$C:$C,'Structure Inputs'!AA19,'Structure DDF Lookup'!$A:$A,'Structure Inputs'!$C19)/100,
IF('Structure Inputs'!$J19="Most Likely",SUMIFS('Structure DDF Lookup'!$E:$E,'Structure DDF Lookup'!$C:$C,'Structure Inputs'!AA19,'Structure DDF Lookup'!$A:$A,'Structure Inputs'!$C19)/100,
IF('Structure Inputs'!$J19="Maximum",SUMIFS('Structure DDF Lookup'!$F:$F,'Structure DDF Lookup'!$C:$C,'Structure Inputs'!AA19,'Structure DDF Lookup'!$A:$A,'Structure Inputs'!$C19)/100,)))))</f>
        <v>0</v>
      </c>
      <c r="V16" s="185">
        <f>IF('Structure Inputs'!AB19="",,
(IF('Structure Inputs'!$J19="Minimum",SUMIFS('Structure DDF Lookup'!$D:$D,'Structure DDF Lookup'!$C:$C,'Structure Inputs'!AB19,'Structure DDF Lookup'!$A:$A,'Structure Inputs'!$C19)/100,
IF('Structure Inputs'!$J19="Most Likely",SUMIFS('Structure DDF Lookup'!$E:$E,'Structure DDF Lookup'!$C:$C,'Structure Inputs'!AB19,'Structure DDF Lookup'!$A:$A,'Structure Inputs'!$C19)/100,
IF('Structure Inputs'!$J19="Maximum",SUMIFS('Structure DDF Lookup'!$F:$F,'Structure DDF Lookup'!$C:$C,'Structure Inputs'!AB19,'Structure DDF Lookup'!$A:$A,'Structure Inputs'!$C19)/100,)))))</f>
        <v>0</v>
      </c>
      <c r="W16" s="185">
        <f>IF('Structure Inputs'!AC19="",,
(IF('Structure Inputs'!$J19="Minimum",SUMIFS('Structure DDF Lookup'!$D:$D,'Structure DDF Lookup'!$C:$C,'Structure Inputs'!AC19,'Structure DDF Lookup'!$A:$A,'Structure Inputs'!$C19)/100,
IF('Structure Inputs'!$J19="Most Likely",SUMIFS('Structure DDF Lookup'!$E:$E,'Structure DDF Lookup'!$C:$C,'Structure Inputs'!AC19,'Structure DDF Lookup'!$A:$A,'Structure Inputs'!$C19)/100,
IF('Structure Inputs'!$J19="Maximum",SUMIFS('Structure DDF Lookup'!$F:$F,'Structure DDF Lookup'!$C:$C,'Structure Inputs'!AC19,'Structure DDF Lookup'!$A:$A,'Structure Inputs'!$C19)/100,)))))</f>
        <v>0</v>
      </c>
      <c r="Y16" s="25">
        <f t="shared" si="1"/>
        <v>0</v>
      </c>
      <c r="Z16" s="25">
        <f t="shared" si="0"/>
        <v>0</v>
      </c>
      <c r="AA16" s="25">
        <f t="shared" si="0"/>
        <v>0</v>
      </c>
      <c r="AB16" s="25">
        <f t="shared" si="0"/>
        <v>0</v>
      </c>
      <c r="AC16" s="25">
        <f t="shared" si="0"/>
        <v>0</v>
      </c>
      <c r="AD16" s="25">
        <f t="shared" si="0"/>
        <v>0</v>
      </c>
      <c r="AE16" s="25">
        <f t="shared" si="0"/>
        <v>0</v>
      </c>
      <c r="AF16" s="25">
        <f t="shared" si="0"/>
        <v>0</v>
      </c>
      <c r="AG16" s="25">
        <f t="shared" si="0"/>
        <v>0</v>
      </c>
      <c r="AH16" s="25">
        <f t="shared" si="0"/>
        <v>0</v>
      </c>
      <c r="AI16" s="25">
        <f t="shared" si="0"/>
        <v>0</v>
      </c>
      <c r="AJ16" s="25">
        <f t="shared" si="0"/>
        <v>0</v>
      </c>
    </row>
    <row r="17" spans="1:36" x14ac:dyDescent="0.25">
      <c r="A17" s="17">
        <f t="shared" si="2"/>
        <v>16</v>
      </c>
      <c r="B17" s="27" t="str">
        <f>IF('Structure Inputs'!C20="","",'Structure Inputs'!C20)</f>
        <v/>
      </c>
      <c r="D17" s="42">
        <f>'Structure Inputs'!$D20</f>
        <v>0</v>
      </c>
      <c r="F17" s="18" t="str">
        <f>IF('Structure Inputs'!F20="","No","Yes")</f>
        <v>No</v>
      </c>
      <c r="H17" s="24">
        <f>IF($F17="Yes",'Structure Inputs'!$F20,SUMIFS('General Assumptions_Back End'!$C:$C,'General Assumptions_Back End'!$A:$A,$B17,'General Assumptions_Back End'!$B:$B,H$1))</f>
        <v>0</v>
      </c>
      <c r="J17" s="186">
        <f>SUMIFS('General Assumptions_Back End'!$C:$C,'General Assumptions_Back End'!$A:$A,$B17,'General Assumptions_Back End'!$B:$B,J$1)</f>
        <v>0</v>
      </c>
      <c r="L17" s="185">
        <f>IF('Structure Inputs'!R20="",,
(IF('Structure Inputs'!$J20="Minimum",SUMIFS('Structure DDF Lookup'!$D:$D,'Structure DDF Lookup'!$C:$C,'Structure Inputs'!R20,'Structure DDF Lookup'!$A:$A,'Structure Inputs'!$C20)/100,
IF('Structure Inputs'!$J20="Most Likely",SUMIFS('Structure DDF Lookup'!$E:$E,'Structure DDF Lookup'!$C:$C,'Structure Inputs'!R20,'Structure DDF Lookup'!$A:$A,'Structure Inputs'!$C20)/100,
IF('Structure Inputs'!$J20="Maximum",SUMIFS('Structure DDF Lookup'!$F:$F,'Structure DDF Lookup'!$C:$C,'Structure Inputs'!R20,'Structure DDF Lookup'!$A:$A,'Structure Inputs'!$C20)/100,)))))</f>
        <v>0</v>
      </c>
      <c r="M17" s="185">
        <f>IF('Structure Inputs'!S20="",,
(IF('Structure Inputs'!$J20="Minimum",SUMIFS('Structure DDF Lookup'!$D:$D,'Structure DDF Lookup'!$C:$C,'Structure Inputs'!S20,'Structure DDF Lookup'!$A:$A,'Structure Inputs'!$C20)/100,
IF('Structure Inputs'!$J20="Most Likely",SUMIFS('Structure DDF Lookup'!$E:$E,'Structure DDF Lookup'!$C:$C,'Structure Inputs'!S20,'Structure DDF Lookup'!$A:$A,'Structure Inputs'!$C20)/100,
IF('Structure Inputs'!$J20="Maximum",SUMIFS('Structure DDF Lookup'!$F:$F,'Structure DDF Lookup'!$C:$C,'Structure Inputs'!S20,'Structure DDF Lookup'!$A:$A,'Structure Inputs'!$C20)/100,)))))</f>
        <v>0</v>
      </c>
      <c r="N17" s="185">
        <f>IF('Structure Inputs'!T20="",,
(IF('Structure Inputs'!$J20="Minimum",SUMIFS('Structure DDF Lookup'!$D:$D,'Structure DDF Lookup'!$C:$C,'Structure Inputs'!T20,'Structure DDF Lookup'!$A:$A,'Structure Inputs'!$C20)/100,
IF('Structure Inputs'!$J20="Most Likely",SUMIFS('Structure DDF Lookup'!$E:$E,'Structure DDF Lookup'!$C:$C,'Structure Inputs'!T20,'Structure DDF Lookup'!$A:$A,'Structure Inputs'!$C20)/100,
IF('Structure Inputs'!$J20="Maximum",SUMIFS('Structure DDF Lookup'!$F:$F,'Structure DDF Lookup'!$C:$C,'Structure Inputs'!T20,'Structure DDF Lookup'!$A:$A,'Structure Inputs'!$C20)/100,)))))</f>
        <v>0</v>
      </c>
      <c r="O17" s="185">
        <f>IF('Structure Inputs'!U20="",,
(IF('Structure Inputs'!$J20="Minimum",SUMIFS('Structure DDF Lookup'!$D:$D,'Structure DDF Lookup'!$C:$C,'Structure Inputs'!U20,'Structure DDF Lookup'!$A:$A,'Structure Inputs'!$C20)/100,
IF('Structure Inputs'!$J20="Most Likely",SUMIFS('Structure DDF Lookup'!$E:$E,'Structure DDF Lookup'!$C:$C,'Structure Inputs'!U20,'Structure DDF Lookup'!$A:$A,'Structure Inputs'!$C20)/100,
IF('Structure Inputs'!$J20="Maximum",SUMIFS('Structure DDF Lookup'!$F:$F,'Structure DDF Lookup'!$C:$C,'Structure Inputs'!U20,'Structure DDF Lookup'!$A:$A,'Structure Inputs'!$C20)/100,)))))</f>
        <v>0</v>
      </c>
      <c r="P17" s="185">
        <f>IF('Structure Inputs'!V20="",,
(IF('Structure Inputs'!$J20="Minimum",SUMIFS('Structure DDF Lookup'!$D:$D,'Structure DDF Lookup'!$C:$C,'Structure Inputs'!V20,'Structure DDF Lookup'!$A:$A,'Structure Inputs'!$C20)/100,
IF('Structure Inputs'!$J20="Most Likely",SUMIFS('Structure DDF Lookup'!$E:$E,'Structure DDF Lookup'!$C:$C,'Structure Inputs'!V20,'Structure DDF Lookup'!$A:$A,'Structure Inputs'!$C20)/100,
IF('Structure Inputs'!$J20="Maximum",SUMIFS('Structure DDF Lookup'!$F:$F,'Structure DDF Lookup'!$C:$C,'Structure Inputs'!V20,'Structure DDF Lookup'!$A:$A,'Structure Inputs'!$C20)/100,)))))</f>
        <v>0</v>
      </c>
      <c r="Q17" s="185">
        <f>IF('Structure Inputs'!W20="",,
(IF('Structure Inputs'!$J20="Minimum",SUMIFS('Structure DDF Lookup'!$D:$D,'Structure DDF Lookup'!$C:$C,'Structure Inputs'!W20,'Structure DDF Lookup'!$A:$A,'Structure Inputs'!$C20)/100,
IF('Structure Inputs'!$J20="Most Likely",SUMIFS('Structure DDF Lookup'!$E:$E,'Structure DDF Lookup'!$C:$C,'Structure Inputs'!W20,'Structure DDF Lookup'!$A:$A,'Structure Inputs'!$C20)/100,
IF('Structure Inputs'!$J20="Maximum",SUMIFS('Structure DDF Lookup'!$F:$F,'Structure DDF Lookup'!$C:$C,'Structure Inputs'!W20,'Structure DDF Lookup'!$A:$A,'Structure Inputs'!$C20)/100,)))))</f>
        <v>0</v>
      </c>
      <c r="R17" s="185">
        <f>IF('Structure Inputs'!X20="",,
(IF('Structure Inputs'!$J20="Minimum",SUMIFS('Structure DDF Lookup'!$D:$D,'Structure DDF Lookup'!$C:$C,'Structure Inputs'!X20,'Structure DDF Lookup'!$A:$A,'Structure Inputs'!$C20)/100,
IF('Structure Inputs'!$J20="Most Likely",SUMIFS('Structure DDF Lookup'!$E:$E,'Structure DDF Lookup'!$C:$C,'Structure Inputs'!X20,'Structure DDF Lookup'!$A:$A,'Structure Inputs'!$C20)/100,
IF('Structure Inputs'!$J20="Maximum",SUMIFS('Structure DDF Lookup'!$F:$F,'Structure DDF Lookup'!$C:$C,'Structure Inputs'!X20,'Structure DDF Lookup'!$A:$A,'Structure Inputs'!$C20)/100,)))))</f>
        <v>0</v>
      </c>
      <c r="S17" s="185">
        <f>IF('Structure Inputs'!Y20="",,
(IF('Structure Inputs'!$J20="Minimum",SUMIFS('Structure DDF Lookup'!$D:$D,'Structure DDF Lookup'!$C:$C,'Structure Inputs'!Y20,'Structure DDF Lookup'!$A:$A,'Structure Inputs'!$C20)/100,
IF('Structure Inputs'!$J20="Most Likely",SUMIFS('Structure DDF Lookup'!$E:$E,'Structure DDF Lookup'!$C:$C,'Structure Inputs'!Y20,'Structure DDF Lookup'!$A:$A,'Structure Inputs'!$C20)/100,
IF('Structure Inputs'!$J20="Maximum",SUMIFS('Structure DDF Lookup'!$F:$F,'Structure DDF Lookup'!$C:$C,'Structure Inputs'!Y20,'Structure DDF Lookup'!$A:$A,'Structure Inputs'!$C20)/100,)))))</f>
        <v>0</v>
      </c>
      <c r="T17" s="185">
        <f>IF('Structure Inputs'!Z20="",,
(IF('Structure Inputs'!$J20="Minimum",SUMIFS('Structure DDF Lookup'!$D:$D,'Structure DDF Lookup'!$C:$C,'Structure Inputs'!Z20,'Structure DDF Lookup'!$A:$A,'Structure Inputs'!$C20)/100,
IF('Structure Inputs'!$J20="Most Likely",SUMIFS('Structure DDF Lookup'!$E:$E,'Structure DDF Lookup'!$C:$C,'Structure Inputs'!Z20,'Structure DDF Lookup'!$A:$A,'Structure Inputs'!$C20)/100,
IF('Structure Inputs'!$J20="Maximum",SUMIFS('Structure DDF Lookup'!$F:$F,'Structure DDF Lookup'!$C:$C,'Structure Inputs'!Z20,'Structure DDF Lookup'!$A:$A,'Structure Inputs'!$C20)/100,)))))</f>
        <v>0</v>
      </c>
      <c r="U17" s="185">
        <f>IF('Structure Inputs'!AA20="",,
(IF('Structure Inputs'!$J20="Minimum",SUMIFS('Structure DDF Lookup'!$D:$D,'Structure DDF Lookup'!$C:$C,'Structure Inputs'!AA20,'Structure DDF Lookup'!$A:$A,'Structure Inputs'!$C20)/100,
IF('Structure Inputs'!$J20="Most Likely",SUMIFS('Structure DDF Lookup'!$E:$E,'Structure DDF Lookup'!$C:$C,'Structure Inputs'!AA20,'Structure DDF Lookup'!$A:$A,'Structure Inputs'!$C20)/100,
IF('Structure Inputs'!$J20="Maximum",SUMIFS('Structure DDF Lookup'!$F:$F,'Structure DDF Lookup'!$C:$C,'Structure Inputs'!AA20,'Structure DDF Lookup'!$A:$A,'Structure Inputs'!$C20)/100,)))))</f>
        <v>0</v>
      </c>
      <c r="V17" s="185">
        <f>IF('Structure Inputs'!AB20="",,
(IF('Structure Inputs'!$J20="Minimum",SUMIFS('Structure DDF Lookup'!$D:$D,'Structure DDF Lookup'!$C:$C,'Structure Inputs'!AB20,'Structure DDF Lookup'!$A:$A,'Structure Inputs'!$C20)/100,
IF('Structure Inputs'!$J20="Most Likely",SUMIFS('Structure DDF Lookup'!$E:$E,'Structure DDF Lookup'!$C:$C,'Structure Inputs'!AB20,'Structure DDF Lookup'!$A:$A,'Structure Inputs'!$C20)/100,
IF('Structure Inputs'!$J20="Maximum",SUMIFS('Structure DDF Lookup'!$F:$F,'Structure DDF Lookup'!$C:$C,'Structure Inputs'!AB20,'Structure DDF Lookup'!$A:$A,'Structure Inputs'!$C20)/100,)))))</f>
        <v>0</v>
      </c>
      <c r="W17" s="185">
        <f>IF('Structure Inputs'!AC20="",,
(IF('Structure Inputs'!$J20="Minimum",SUMIFS('Structure DDF Lookup'!$D:$D,'Structure DDF Lookup'!$C:$C,'Structure Inputs'!AC20,'Structure DDF Lookup'!$A:$A,'Structure Inputs'!$C20)/100,
IF('Structure Inputs'!$J20="Most Likely",SUMIFS('Structure DDF Lookup'!$E:$E,'Structure DDF Lookup'!$C:$C,'Structure Inputs'!AC20,'Structure DDF Lookup'!$A:$A,'Structure Inputs'!$C20)/100,
IF('Structure Inputs'!$J20="Maximum",SUMIFS('Structure DDF Lookup'!$F:$F,'Structure DDF Lookup'!$C:$C,'Structure Inputs'!AC20,'Structure DDF Lookup'!$A:$A,'Structure Inputs'!$C20)/100,)))))</f>
        <v>0</v>
      </c>
      <c r="Y17" s="25">
        <f t="shared" si="1"/>
        <v>0</v>
      </c>
      <c r="Z17" s="25">
        <f t="shared" si="0"/>
        <v>0</v>
      </c>
      <c r="AA17" s="25">
        <f t="shared" si="0"/>
        <v>0</v>
      </c>
      <c r="AB17" s="25">
        <f t="shared" si="0"/>
        <v>0</v>
      </c>
      <c r="AC17" s="25">
        <f t="shared" si="0"/>
        <v>0</v>
      </c>
      <c r="AD17" s="25">
        <f t="shared" si="0"/>
        <v>0</v>
      </c>
      <c r="AE17" s="25">
        <f t="shared" si="0"/>
        <v>0</v>
      </c>
      <c r="AF17" s="25">
        <f t="shared" si="0"/>
        <v>0</v>
      </c>
      <c r="AG17" s="25">
        <f t="shared" si="0"/>
        <v>0</v>
      </c>
      <c r="AH17" s="25">
        <f t="shared" si="0"/>
        <v>0</v>
      </c>
      <c r="AI17" s="25">
        <f t="shared" si="0"/>
        <v>0</v>
      </c>
      <c r="AJ17" s="25">
        <f t="shared" si="0"/>
        <v>0</v>
      </c>
    </row>
    <row r="18" spans="1:36" x14ac:dyDescent="0.25">
      <c r="A18" s="17">
        <f t="shared" si="2"/>
        <v>17</v>
      </c>
      <c r="B18" s="27" t="str">
        <f>IF('Structure Inputs'!C21="","",'Structure Inputs'!C21)</f>
        <v/>
      </c>
      <c r="D18" s="42">
        <f>'Structure Inputs'!$D21</f>
        <v>0</v>
      </c>
      <c r="F18" s="18" t="str">
        <f>IF('Structure Inputs'!F21="","No","Yes")</f>
        <v>No</v>
      </c>
      <c r="H18" s="24">
        <f>IF($F18="Yes",'Structure Inputs'!$F21,SUMIFS('General Assumptions_Back End'!$C:$C,'General Assumptions_Back End'!$A:$A,$B18,'General Assumptions_Back End'!$B:$B,H$1))</f>
        <v>0</v>
      </c>
      <c r="J18" s="186">
        <f>SUMIFS('General Assumptions_Back End'!$C:$C,'General Assumptions_Back End'!$A:$A,$B18,'General Assumptions_Back End'!$B:$B,J$1)</f>
        <v>0</v>
      </c>
      <c r="L18" s="185">
        <f>IF('Structure Inputs'!R21="",,
(IF('Structure Inputs'!$J21="Minimum",SUMIFS('Structure DDF Lookup'!$D:$D,'Structure DDF Lookup'!$C:$C,'Structure Inputs'!R21,'Structure DDF Lookup'!$A:$A,'Structure Inputs'!$C21)/100,
IF('Structure Inputs'!$J21="Most Likely",SUMIFS('Structure DDF Lookup'!$E:$E,'Structure DDF Lookup'!$C:$C,'Structure Inputs'!R21,'Structure DDF Lookup'!$A:$A,'Structure Inputs'!$C21)/100,
IF('Structure Inputs'!$J21="Maximum",SUMIFS('Structure DDF Lookup'!$F:$F,'Structure DDF Lookup'!$C:$C,'Structure Inputs'!R21,'Structure DDF Lookup'!$A:$A,'Structure Inputs'!$C21)/100,)))))</f>
        <v>0</v>
      </c>
      <c r="M18" s="185">
        <f>IF('Structure Inputs'!S21="",,
(IF('Structure Inputs'!$J21="Minimum",SUMIFS('Structure DDF Lookup'!$D:$D,'Structure DDF Lookup'!$C:$C,'Structure Inputs'!S21,'Structure DDF Lookup'!$A:$A,'Structure Inputs'!$C21)/100,
IF('Structure Inputs'!$J21="Most Likely",SUMIFS('Structure DDF Lookup'!$E:$E,'Structure DDF Lookup'!$C:$C,'Structure Inputs'!S21,'Structure DDF Lookup'!$A:$A,'Structure Inputs'!$C21)/100,
IF('Structure Inputs'!$J21="Maximum",SUMIFS('Structure DDF Lookup'!$F:$F,'Structure DDF Lookup'!$C:$C,'Structure Inputs'!S21,'Structure DDF Lookup'!$A:$A,'Structure Inputs'!$C21)/100,)))))</f>
        <v>0</v>
      </c>
      <c r="N18" s="185">
        <f>IF('Structure Inputs'!T21="",,
(IF('Structure Inputs'!$J21="Minimum",SUMIFS('Structure DDF Lookup'!$D:$D,'Structure DDF Lookup'!$C:$C,'Structure Inputs'!T21,'Structure DDF Lookup'!$A:$A,'Structure Inputs'!$C21)/100,
IF('Structure Inputs'!$J21="Most Likely",SUMIFS('Structure DDF Lookup'!$E:$E,'Structure DDF Lookup'!$C:$C,'Structure Inputs'!T21,'Structure DDF Lookup'!$A:$A,'Structure Inputs'!$C21)/100,
IF('Structure Inputs'!$J21="Maximum",SUMIFS('Structure DDF Lookup'!$F:$F,'Structure DDF Lookup'!$C:$C,'Structure Inputs'!T21,'Structure DDF Lookup'!$A:$A,'Structure Inputs'!$C21)/100,)))))</f>
        <v>0</v>
      </c>
      <c r="O18" s="185">
        <f>IF('Structure Inputs'!U21="",,
(IF('Structure Inputs'!$J21="Minimum",SUMIFS('Structure DDF Lookup'!$D:$D,'Structure DDF Lookup'!$C:$C,'Structure Inputs'!U21,'Structure DDF Lookup'!$A:$A,'Structure Inputs'!$C21)/100,
IF('Structure Inputs'!$J21="Most Likely",SUMIFS('Structure DDF Lookup'!$E:$E,'Structure DDF Lookup'!$C:$C,'Structure Inputs'!U21,'Structure DDF Lookup'!$A:$A,'Structure Inputs'!$C21)/100,
IF('Structure Inputs'!$J21="Maximum",SUMIFS('Structure DDF Lookup'!$F:$F,'Structure DDF Lookup'!$C:$C,'Structure Inputs'!U21,'Structure DDF Lookup'!$A:$A,'Structure Inputs'!$C21)/100,)))))</f>
        <v>0</v>
      </c>
      <c r="P18" s="185">
        <f>IF('Structure Inputs'!V21="",,
(IF('Structure Inputs'!$J21="Minimum",SUMIFS('Structure DDF Lookup'!$D:$D,'Structure DDF Lookup'!$C:$C,'Structure Inputs'!V21,'Structure DDF Lookup'!$A:$A,'Structure Inputs'!$C21)/100,
IF('Structure Inputs'!$J21="Most Likely",SUMIFS('Structure DDF Lookup'!$E:$E,'Structure DDF Lookup'!$C:$C,'Structure Inputs'!V21,'Structure DDF Lookup'!$A:$A,'Structure Inputs'!$C21)/100,
IF('Structure Inputs'!$J21="Maximum",SUMIFS('Structure DDF Lookup'!$F:$F,'Structure DDF Lookup'!$C:$C,'Structure Inputs'!V21,'Structure DDF Lookup'!$A:$A,'Structure Inputs'!$C21)/100,)))))</f>
        <v>0</v>
      </c>
      <c r="Q18" s="185">
        <f>IF('Structure Inputs'!W21="",,
(IF('Structure Inputs'!$J21="Minimum",SUMIFS('Structure DDF Lookup'!$D:$D,'Structure DDF Lookup'!$C:$C,'Structure Inputs'!W21,'Structure DDF Lookup'!$A:$A,'Structure Inputs'!$C21)/100,
IF('Structure Inputs'!$J21="Most Likely",SUMIFS('Structure DDF Lookup'!$E:$E,'Structure DDF Lookup'!$C:$C,'Structure Inputs'!W21,'Structure DDF Lookup'!$A:$A,'Structure Inputs'!$C21)/100,
IF('Structure Inputs'!$J21="Maximum",SUMIFS('Structure DDF Lookup'!$F:$F,'Structure DDF Lookup'!$C:$C,'Structure Inputs'!W21,'Structure DDF Lookup'!$A:$A,'Structure Inputs'!$C21)/100,)))))</f>
        <v>0</v>
      </c>
      <c r="R18" s="185">
        <f>IF('Structure Inputs'!X21="",,
(IF('Structure Inputs'!$J21="Minimum",SUMIFS('Structure DDF Lookup'!$D:$D,'Structure DDF Lookup'!$C:$C,'Structure Inputs'!X21,'Structure DDF Lookup'!$A:$A,'Structure Inputs'!$C21)/100,
IF('Structure Inputs'!$J21="Most Likely",SUMIFS('Structure DDF Lookup'!$E:$E,'Structure DDF Lookup'!$C:$C,'Structure Inputs'!X21,'Structure DDF Lookup'!$A:$A,'Structure Inputs'!$C21)/100,
IF('Structure Inputs'!$J21="Maximum",SUMIFS('Structure DDF Lookup'!$F:$F,'Structure DDF Lookup'!$C:$C,'Structure Inputs'!X21,'Structure DDF Lookup'!$A:$A,'Structure Inputs'!$C21)/100,)))))</f>
        <v>0</v>
      </c>
      <c r="S18" s="185">
        <f>IF('Structure Inputs'!Y21="",,
(IF('Structure Inputs'!$J21="Minimum",SUMIFS('Structure DDF Lookup'!$D:$D,'Structure DDF Lookup'!$C:$C,'Structure Inputs'!Y21,'Structure DDF Lookup'!$A:$A,'Structure Inputs'!$C21)/100,
IF('Structure Inputs'!$J21="Most Likely",SUMIFS('Structure DDF Lookup'!$E:$E,'Structure DDF Lookup'!$C:$C,'Structure Inputs'!Y21,'Structure DDF Lookup'!$A:$A,'Structure Inputs'!$C21)/100,
IF('Structure Inputs'!$J21="Maximum",SUMIFS('Structure DDF Lookup'!$F:$F,'Structure DDF Lookup'!$C:$C,'Structure Inputs'!Y21,'Structure DDF Lookup'!$A:$A,'Structure Inputs'!$C21)/100,)))))</f>
        <v>0</v>
      </c>
      <c r="T18" s="185">
        <f>IF('Structure Inputs'!Z21="",,
(IF('Structure Inputs'!$J21="Minimum",SUMIFS('Structure DDF Lookup'!$D:$D,'Structure DDF Lookup'!$C:$C,'Structure Inputs'!Z21,'Structure DDF Lookup'!$A:$A,'Structure Inputs'!$C21)/100,
IF('Structure Inputs'!$J21="Most Likely",SUMIFS('Structure DDF Lookup'!$E:$E,'Structure DDF Lookup'!$C:$C,'Structure Inputs'!Z21,'Structure DDF Lookup'!$A:$A,'Structure Inputs'!$C21)/100,
IF('Structure Inputs'!$J21="Maximum",SUMIFS('Structure DDF Lookup'!$F:$F,'Structure DDF Lookup'!$C:$C,'Structure Inputs'!Z21,'Structure DDF Lookup'!$A:$A,'Structure Inputs'!$C21)/100,)))))</f>
        <v>0</v>
      </c>
      <c r="U18" s="185">
        <f>IF('Structure Inputs'!AA21="",,
(IF('Structure Inputs'!$J21="Minimum",SUMIFS('Structure DDF Lookup'!$D:$D,'Structure DDF Lookup'!$C:$C,'Structure Inputs'!AA21,'Structure DDF Lookup'!$A:$A,'Structure Inputs'!$C21)/100,
IF('Structure Inputs'!$J21="Most Likely",SUMIFS('Structure DDF Lookup'!$E:$E,'Structure DDF Lookup'!$C:$C,'Structure Inputs'!AA21,'Structure DDF Lookup'!$A:$A,'Structure Inputs'!$C21)/100,
IF('Structure Inputs'!$J21="Maximum",SUMIFS('Structure DDF Lookup'!$F:$F,'Structure DDF Lookup'!$C:$C,'Structure Inputs'!AA21,'Structure DDF Lookup'!$A:$A,'Structure Inputs'!$C21)/100,)))))</f>
        <v>0</v>
      </c>
      <c r="V18" s="185">
        <f>IF('Structure Inputs'!AB21="",,
(IF('Structure Inputs'!$J21="Minimum",SUMIFS('Structure DDF Lookup'!$D:$D,'Structure DDF Lookup'!$C:$C,'Structure Inputs'!AB21,'Structure DDF Lookup'!$A:$A,'Structure Inputs'!$C21)/100,
IF('Structure Inputs'!$J21="Most Likely",SUMIFS('Structure DDF Lookup'!$E:$E,'Structure DDF Lookup'!$C:$C,'Structure Inputs'!AB21,'Structure DDF Lookup'!$A:$A,'Structure Inputs'!$C21)/100,
IF('Structure Inputs'!$J21="Maximum",SUMIFS('Structure DDF Lookup'!$F:$F,'Structure DDF Lookup'!$C:$C,'Structure Inputs'!AB21,'Structure DDF Lookup'!$A:$A,'Structure Inputs'!$C21)/100,)))))</f>
        <v>0</v>
      </c>
      <c r="W18" s="185">
        <f>IF('Structure Inputs'!AC21="",,
(IF('Structure Inputs'!$J21="Minimum",SUMIFS('Structure DDF Lookup'!$D:$D,'Structure DDF Lookup'!$C:$C,'Structure Inputs'!AC21,'Structure DDF Lookup'!$A:$A,'Structure Inputs'!$C21)/100,
IF('Structure Inputs'!$J21="Most Likely",SUMIFS('Structure DDF Lookup'!$E:$E,'Structure DDF Lookup'!$C:$C,'Structure Inputs'!AC21,'Structure DDF Lookup'!$A:$A,'Structure Inputs'!$C21)/100,
IF('Structure Inputs'!$J21="Maximum",SUMIFS('Structure DDF Lookup'!$F:$F,'Structure DDF Lookup'!$C:$C,'Structure Inputs'!AC21,'Structure DDF Lookup'!$A:$A,'Structure Inputs'!$C21)/100,)))))</f>
        <v>0</v>
      </c>
      <c r="Y18" s="25">
        <f t="shared" si="1"/>
        <v>0</v>
      </c>
      <c r="Z18" s="25">
        <f t="shared" ref="Z18:Z81" si="3">$D18*$H18*$J18*M18</f>
        <v>0</v>
      </c>
      <c r="AA18" s="25">
        <f t="shared" ref="AA18:AA81" si="4">$D18*$H18*$J18*N18</f>
        <v>0</v>
      </c>
      <c r="AB18" s="25">
        <f t="shared" ref="AB18:AB81" si="5">$D18*$H18*$J18*O18</f>
        <v>0</v>
      </c>
      <c r="AC18" s="25">
        <f t="shared" ref="AC18:AC81" si="6">$D18*$H18*$J18*P18</f>
        <v>0</v>
      </c>
      <c r="AD18" s="25">
        <f t="shared" ref="AD18:AD81" si="7">$D18*$H18*$J18*Q18</f>
        <v>0</v>
      </c>
      <c r="AE18" s="25">
        <f t="shared" ref="AE18:AE81" si="8">$D18*$H18*$J18*R18</f>
        <v>0</v>
      </c>
      <c r="AF18" s="25">
        <f t="shared" ref="AF18:AF81" si="9">$D18*$H18*$J18*S18</f>
        <v>0</v>
      </c>
      <c r="AG18" s="25">
        <f t="shared" ref="AG18:AG81" si="10">$D18*$H18*$J18*T18</f>
        <v>0</v>
      </c>
      <c r="AH18" s="25">
        <f t="shared" ref="AH18:AH81" si="11">$D18*$H18*$J18*U18</f>
        <v>0</v>
      </c>
      <c r="AI18" s="25">
        <f t="shared" ref="AI18:AI81" si="12">$D18*$H18*$J18*V18</f>
        <v>0</v>
      </c>
      <c r="AJ18" s="25">
        <f t="shared" ref="AJ18:AJ81" si="13">$D18*$H18*$J18*W18</f>
        <v>0</v>
      </c>
    </row>
    <row r="19" spans="1:36" x14ac:dyDescent="0.25">
      <c r="A19" s="17">
        <f t="shared" si="2"/>
        <v>18</v>
      </c>
      <c r="B19" s="27" t="str">
        <f>IF('Structure Inputs'!C22="","",'Structure Inputs'!C22)</f>
        <v/>
      </c>
      <c r="D19" s="42">
        <f>'Structure Inputs'!$D22</f>
        <v>0</v>
      </c>
      <c r="F19" s="18" t="str">
        <f>IF('Structure Inputs'!F22="","No","Yes")</f>
        <v>No</v>
      </c>
      <c r="H19" s="24">
        <f>IF($F19="Yes",'Structure Inputs'!$F22,SUMIFS('General Assumptions_Back End'!$C:$C,'General Assumptions_Back End'!$A:$A,$B19,'General Assumptions_Back End'!$B:$B,H$1))</f>
        <v>0</v>
      </c>
      <c r="J19" s="186">
        <f>SUMIFS('General Assumptions_Back End'!$C:$C,'General Assumptions_Back End'!$A:$A,$B19,'General Assumptions_Back End'!$B:$B,J$1)</f>
        <v>0</v>
      </c>
      <c r="L19" s="185">
        <f>IF('Structure Inputs'!R22="",,
(IF('Structure Inputs'!$J22="Minimum",SUMIFS('Structure DDF Lookup'!$D:$D,'Structure DDF Lookup'!$C:$C,'Structure Inputs'!R22,'Structure DDF Lookup'!$A:$A,'Structure Inputs'!$C22)/100,
IF('Structure Inputs'!$J22="Most Likely",SUMIFS('Structure DDF Lookup'!$E:$E,'Structure DDF Lookup'!$C:$C,'Structure Inputs'!R22,'Structure DDF Lookup'!$A:$A,'Structure Inputs'!$C22)/100,
IF('Structure Inputs'!$J22="Maximum",SUMIFS('Structure DDF Lookup'!$F:$F,'Structure DDF Lookup'!$C:$C,'Structure Inputs'!R22,'Structure DDF Lookup'!$A:$A,'Structure Inputs'!$C22)/100,)))))</f>
        <v>0</v>
      </c>
      <c r="M19" s="185">
        <f>IF('Structure Inputs'!S22="",,
(IF('Structure Inputs'!$J22="Minimum",SUMIFS('Structure DDF Lookup'!$D:$D,'Structure DDF Lookup'!$C:$C,'Structure Inputs'!S22,'Structure DDF Lookup'!$A:$A,'Structure Inputs'!$C22)/100,
IF('Structure Inputs'!$J22="Most Likely",SUMIFS('Structure DDF Lookup'!$E:$E,'Structure DDF Lookup'!$C:$C,'Structure Inputs'!S22,'Structure DDF Lookup'!$A:$A,'Structure Inputs'!$C22)/100,
IF('Structure Inputs'!$J22="Maximum",SUMIFS('Structure DDF Lookup'!$F:$F,'Structure DDF Lookup'!$C:$C,'Structure Inputs'!S22,'Structure DDF Lookup'!$A:$A,'Structure Inputs'!$C22)/100,)))))</f>
        <v>0</v>
      </c>
      <c r="N19" s="185">
        <f>IF('Structure Inputs'!T22="",,
(IF('Structure Inputs'!$J22="Minimum",SUMIFS('Structure DDF Lookup'!$D:$D,'Structure DDF Lookup'!$C:$C,'Structure Inputs'!T22,'Structure DDF Lookup'!$A:$A,'Structure Inputs'!$C22)/100,
IF('Structure Inputs'!$J22="Most Likely",SUMIFS('Structure DDF Lookup'!$E:$E,'Structure DDF Lookup'!$C:$C,'Structure Inputs'!T22,'Structure DDF Lookup'!$A:$A,'Structure Inputs'!$C22)/100,
IF('Structure Inputs'!$J22="Maximum",SUMIFS('Structure DDF Lookup'!$F:$F,'Structure DDF Lookup'!$C:$C,'Structure Inputs'!T22,'Structure DDF Lookup'!$A:$A,'Structure Inputs'!$C22)/100,)))))</f>
        <v>0</v>
      </c>
      <c r="O19" s="185">
        <f>IF('Structure Inputs'!U22="",,
(IF('Structure Inputs'!$J22="Minimum",SUMIFS('Structure DDF Lookup'!$D:$D,'Structure DDF Lookup'!$C:$C,'Structure Inputs'!U22,'Structure DDF Lookup'!$A:$A,'Structure Inputs'!$C22)/100,
IF('Structure Inputs'!$J22="Most Likely",SUMIFS('Structure DDF Lookup'!$E:$E,'Structure DDF Lookup'!$C:$C,'Structure Inputs'!U22,'Structure DDF Lookup'!$A:$A,'Structure Inputs'!$C22)/100,
IF('Structure Inputs'!$J22="Maximum",SUMIFS('Structure DDF Lookup'!$F:$F,'Structure DDF Lookup'!$C:$C,'Structure Inputs'!U22,'Structure DDF Lookup'!$A:$A,'Structure Inputs'!$C22)/100,)))))</f>
        <v>0</v>
      </c>
      <c r="P19" s="185">
        <f>IF('Structure Inputs'!V22="",,
(IF('Structure Inputs'!$J22="Minimum",SUMIFS('Structure DDF Lookup'!$D:$D,'Structure DDF Lookup'!$C:$C,'Structure Inputs'!V22,'Structure DDF Lookup'!$A:$A,'Structure Inputs'!$C22)/100,
IF('Structure Inputs'!$J22="Most Likely",SUMIFS('Structure DDF Lookup'!$E:$E,'Structure DDF Lookup'!$C:$C,'Structure Inputs'!V22,'Structure DDF Lookup'!$A:$A,'Structure Inputs'!$C22)/100,
IF('Structure Inputs'!$J22="Maximum",SUMIFS('Structure DDF Lookup'!$F:$F,'Structure DDF Lookup'!$C:$C,'Structure Inputs'!V22,'Structure DDF Lookup'!$A:$A,'Structure Inputs'!$C22)/100,)))))</f>
        <v>0</v>
      </c>
      <c r="Q19" s="185">
        <f>IF('Structure Inputs'!W22="",,
(IF('Structure Inputs'!$J22="Minimum",SUMIFS('Structure DDF Lookup'!$D:$D,'Structure DDF Lookup'!$C:$C,'Structure Inputs'!W22,'Structure DDF Lookup'!$A:$A,'Structure Inputs'!$C22)/100,
IF('Structure Inputs'!$J22="Most Likely",SUMIFS('Structure DDF Lookup'!$E:$E,'Structure DDF Lookup'!$C:$C,'Structure Inputs'!W22,'Structure DDF Lookup'!$A:$A,'Structure Inputs'!$C22)/100,
IF('Structure Inputs'!$J22="Maximum",SUMIFS('Structure DDF Lookup'!$F:$F,'Structure DDF Lookup'!$C:$C,'Structure Inputs'!W22,'Structure DDF Lookup'!$A:$A,'Structure Inputs'!$C22)/100,)))))</f>
        <v>0</v>
      </c>
      <c r="R19" s="185">
        <f>IF('Structure Inputs'!X22="",,
(IF('Structure Inputs'!$J22="Minimum",SUMIFS('Structure DDF Lookup'!$D:$D,'Structure DDF Lookup'!$C:$C,'Structure Inputs'!X22,'Structure DDF Lookup'!$A:$A,'Structure Inputs'!$C22)/100,
IF('Structure Inputs'!$J22="Most Likely",SUMIFS('Structure DDF Lookup'!$E:$E,'Structure DDF Lookup'!$C:$C,'Structure Inputs'!X22,'Structure DDF Lookup'!$A:$A,'Structure Inputs'!$C22)/100,
IF('Structure Inputs'!$J22="Maximum",SUMIFS('Structure DDF Lookup'!$F:$F,'Structure DDF Lookup'!$C:$C,'Structure Inputs'!X22,'Structure DDF Lookup'!$A:$A,'Structure Inputs'!$C22)/100,)))))</f>
        <v>0</v>
      </c>
      <c r="S19" s="185">
        <f>IF('Structure Inputs'!Y22="",,
(IF('Structure Inputs'!$J22="Minimum",SUMIFS('Structure DDF Lookup'!$D:$D,'Structure DDF Lookup'!$C:$C,'Structure Inputs'!Y22,'Structure DDF Lookup'!$A:$A,'Structure Inputs'!$C22)/100,
IF('Structure Inputs'!$J22="Most Likely",SUMIFS('Structure DDF Lookup'!$E:$E,'Structure DDF Lookup'!$C:$C,'Structure Inputs'!Y22,'Structure DDF Lookup'!$A:$A,'Structure Inputs'!$C22)/100,
IF('Structure Inputs'!$J22="Maximum",SUMIFS('Structure DDF Lookup'!$F:$F,'Structure DDF Lookup'!$C:$C,'Structure Inputs'!Y22,'Structure DDF Lookup'!$A:$A,'Structure Inputs'!$C22)/100,)))))</f>
        <v>0</v>
      </c>
      <c r="T19" s="185">
        <f>IF('Structure Inputs'!Z22="",,
(IF('Structure Inputs'!$J22="Minimum",SUMIFS('Structure DDF Lookup'!$D:$D,'Structure DDF Lookup'!$C:$C,'Structure Inputs'!Z22,'Structure DDF Lookup'!$A:$A,'Structure Inputs'!$C22)/100,
IF('Structure Inputs'!$J22="Most Likely",SUMIFS('Structure DDF Lookup'!$E:$E,'Structure DDF Lookup'!$C:$C,'Structure Inputs'!Z22,'Structure DDF Lookup'!$A:$A,'Structure Inputs'!$C22)/100,
IF('Structure Inputs'!$J22="Maximum",SUMIFS('Structure DDF Lookup'!$F:$F,'Structure DDF Lookup'!$C:$C,'Structure Inputs'!Z22,'Structure DDF Lookup'!$A:$A,'Structure Inputs'!$C22)/100,)))))</f>
        <v>0</v>
      </c>
      <c r="U19" s="185">
        <f>IF('Structure Inputs'!AA22="",,
(IF('Structure Inputs'!$J22="Minimum",SUMIFS('Structure DDF Lookup'!$D:$D,'Structure DDF Lookup'!$C:$C,'Structure Inputs'!AA22,'Structure DDF Lookup'!$A:$A,'Structure Inputs'!$C22)/100,
IF('Structure Inputs'!$J22="Most Likely",SUMIFS('Structure DDF Lookup'!$E:$E,'Structure DDF Lookup'!$C:$C,'Structure Inputs'!AA22,'Structure DDF Lookup'!$A:$A,'Structure Inputs'!$C22)/100,
IF('Structure Inputs'!$J22="Maximum",SUMIFS('Structure DDF Lookup'!$F:$F,'Structure DDF Lookup'!$C:$C,'Structure Inputs'!AA22,'Structure DDF Lookup'!$A:$A,'Structure Inputs'!$C22)/100,)))))</f>
        <v>0</v>
      </c>
      <c r="V19" s="185">
        <f>IF('Structure Inputs'!AB22="",,
(IF('Structure Inputs'!$J22="Minimum",SUMIFS('Structure DDF Lookup'!$D:$D,'Structure DDF Lookup'!$C:$C,'Structure Inputs'!AB22,'Structure DDF Lookup'!$A:$A,'Structure Inputs'!$C22)/100,
IF('Structure Inputs'!$J22="Most Likely",SUMIFS('Structure DDF Lookup'!$E:$E,'Structure DDF Lookup'!$C:$C,'Structure Inputs'!AB22,'Structure DDF Lookup'!$A:$A,'Structure Inputs'!$C22)/100,
IF('Structure Inputs'!$J22="Maximum",SUMIFS('Structure DDF Lookup'!$F:$F,'Structure DDF Lookup'!$C:$C,'Structure Inputs'!AB22,'Structure DDF Lookup'!$A:$A,'Structure Inputs'!$C22)/100,)))))</f>
        <v>0</v>
      </c>
      <c r="W19" s="185">
        <f>IF('Structure Inputs'!AC22="",,
(IF('Structure Inputs'!$J22="Minimum",SUMIFS('Structure DDF Lookup'!$D:$D,'Structure DDF Lookup'!$C:$C,'Structure Inputs'!AC22,'Structure DDF Lookup'!$A:$A,'Structure Inputs'!$C22)/100,
IF('Structure Inputs'!$J22="Most Likely",SUMIFS('Structure DDF Lookup'!$E:$E,'Structure DDF Lookup'!$C:$C,'Structure Inputs'!AC22,'Structure DDF Lookup'!$A:$A,'Structure Inputs'!$C22)/100,
IF('Structure Inputs'!$J22="Maximum",SUMIFS('Structure DDF Lookup'!$F:$F,'Structure DDF Lookup'!$C:$C,'Structure Inputs'!AC22,'Structure DDF Lookup'!$A:$A,'Structure Inputs'!$C22)/100,)))))</f>
        <v>0</v>
      </c>
      <c r="Y19" s="25">
        <f t="shared" si="1"/>
        <v>0</v>
      </c>
      <c r="Z19" s="25">
        <f t="shared" si="3"/>
        <v>0</v>
      </c>
      <c r="AA19" s="25">
        <f t="shared" si="4"/>
        <v>0</v>
      </c>
      <c r="AB19" s="25">
        <f t="shared" si="5"/>
        <v>0</v>
      </c>
      <c r="AC19" s="25">
        <f t="shared" si="6"/>
        <v>0</v>
      </c>
      <c r="AD19" s="25">
        <f t="shared" si="7"/>
        <v>0</v>
      </c>
      <c r="AE19" s="25">
        <f t="shared" si="8"/>
        <v>0</v>
      </c>
      <c r="AF19" s="25">
        <f t="shared" si="9"/>
        <v>0</v>
      </c>
      <c r="AG19" s="25">
        <f t="shared" si="10"/>
        <v>0</v>
      </c>
      <c r="AH19" s="25">
        <f t="shared" si="11"/>
        <v>0</v>
      </c>
      <c r="AI19" s="25">
        <f t="shared" si="12"/>
        <v>0</v>
      </c>
      <c r="AJ19" s="25">
        <f t="shared" si="13"/>
        <v>0</v>
      </c>
    </row>
    <row r="20" spans="1:36" x14ac:dyDescent="0.25">
      <c r="A20" s="17">
        <f t="shared" si="2"/>
        <v>19</v>
      </c>
      <c r="B20" s="27" t="str">
        <f>IF('Structure Inputs'!C23="","",'Structure Inputs'!C23)</f>
        <v/>
      </c>
      <c r="D20" s="42">
        <f>'Structure Inputs'!$D23</f>
        <v>0</v>
      </c>
      <c r="F20" s="18" t="str">
        <f>IF('Structure Inputs'!F23="","No","Yes")</f>
        <v>No</v>
      </c>
      <c r="H20" s="24">
        <f>IF($F20="Yes",'Structure Inputs'!$F23,SUMIFS('General Assumptions_Back End'!$C:$C,'General Assumptions_Back End'!$A:$A,$B20,'General Assumptions_Back End'!$B:$B,H$1))</f>
        <v>0</v>
      </c>
      <c r="J20" s="186">
        <f>SUMIFS('General Assumptions_Back End'!$C:$C,'General Assumptions_Back End'!$A:$A,$B20,'General Assumptions_Back End'!$B:$B,J$1)</f>
        <v>0</v>
      </c>
      <c r="L20" s="185">
        <f>IF('Structure Inputs'!R23="",,
(IF('Structure Inputs'!$J23="Minimum",SUMIFS('Structure DDF Lookup'!$D:$D,'Structure DDF Lookup'!$C:$C,'Structure Inputs'!R23,'Structure DDF Lookup'!$A:$A,'Structure Inputs'!$C23)/100,
IF('Structure Inputs'!$J23="Most Likely",SUMIFS('Structure DDF Lookup'!$E:$E,'Structure DDF Lookup'!$C:$C,'Structure Inputs'!R23,'Structure DDF Lookup'!$A:$A,'Structure Inputs'!$C23)/100,
IF('Structure Inputs'!$J23="Maximum",SUMIFS('Structure DDF Lookup'!$F:$F,'Structure DDF Lookup'!$C:$C,'Structure Inputs'!R23,'Structure DDF Lookup'!$A:$A,'Structure Inputs'!$C23)/100,)))))</f>
        <v>0</v>
      </c>
      <c r="M20" s="185">
        <f>IF('Structure Inputs'!S23="",,
(IF('Structure Inputs'!$J23="Minimum",SUMIFS('Structure DDF Lookup'!$D:$D,'Structure DDF Lookup'!$C:$C,'Structure Inputs'!S23,'Structure DDF Lookup'!$A:$A,'Structure Inputs'!$C23)/100,
IF('Structure Inputs'!$J23="Most Likely",SUMIFS('Structure DDF Lookup'!$E:$E,'Structure DDF Lookup'!$C:$C,'Structure Inputs'!S23,'Structure DDF Lookup'!$A:$A,'Structure Inputs'!$C23)/100,
IF('Structure Inputs'!$J23="Maximum",SUMIFS('Structure DDF Lookup'!$F:$F,'Structure DDF Lookup'!$C:$C,'Structure Inputs'!S23,'Structure DDF Lookup'!$A:$A,'Structure Inputs'!$C23)/100,)))))</f>
        <v>0</v>
      </c>
      <c r="N20" s="185">
        <f>IF('Structure Inputs'!T23="",,
(IF('Structure Inputs'!$J23="Minimum",SUMIFS('Structure DDF Lookup'!$D:$D,'Structure DDF Lookup'!$C:$C,'Structure Inputs'!T23,'Structure DDF Lookup'!$A:$A,'Structure Inputs'!$C23)/100,
IF('Structure Inputs'!$J23="Most Likely",SUMIFS('Structure DDF Lookup'!$E:$E,'Structure DDF Lookup'!$C:$C,'Structure Inputs'!T23,'Structure DDF Lookup'!$A:$A,'Structure Inputs'!$C23)/100,
IF('Structure Inputs'!$J23="Maximum",SUMIFS('Structure DDF Lookup'!$F:$F,'Structure DDF Lookup'!$C:$C,'Structure Inputs'!T23,'Structure DDF Lookup'!$A:$A,'Structure Inputs'!$C23)/100,)))))</f>
        <v>0</v>
      </c>
      <c r="O20" s="185">
        <f>IF('Structure Inputs'!U23="",,
(IF('Structure Inputs'!$J23="Minimum",SUMIFS('Structure DDF Lookup'!$D:$D,'Structure DDF Lookup'!$C:$C,'Structure Inputs'!U23,'Structure DDF Lookup'!$A:$A,'Structure Inputs'!$C23)/100,
IF('Structure Inputs'!$J23="Most Likely",SUMIFS('Structure DDF Lookup'!$E:$E,'Structure DDF Lookup'!$C:$C,'Structure Inputs'!U23,'Structure DDF Lookup'!$A:$A,'Structure Inputs'!$C23)/100,
IF('Structure Inputs'!$J23="Maximum",SUMIFS('Structure DDF Lookup'!$F:$F,'Structure DDF Lookup'!$C:$C,'Structure Inputs'!U23,'Structure DDF Lookup'!$A:$A,'Structure Inputs'!$C23)/100,)))))</f>
        <v>0</v>
      </c>
      <c r="P20" s="185">
        <f>IF('Structure Inputs'!V23="",,
(IF('Structure Inputs'!$J23="Minimum",SUMIFS('Structure DDF Lookup'!$D:$D,'Structure DDF Lookup'!$C:$C,'Structure Inputs'!V23,'Structure DDF Lookup'!$A:$A,'Structure Inputs'!$C23)/100,
IF('Structure Inputs'!$J23="Most Likely",SUMIFS('Structure DDF Lookup'!$E:$E,'Structure DDF Lookup'!$C:$C,'Structure Inputs'!V23,'Structure DDF Lookup'!$A:$A,'Structure Inputs'!$C23)/100,
IF('Structure Inputs'!$J23="Maximum",SUMIFS('Structure DDF Lookup'!$F:$F,'Structure DDF Lookup'!$C:$C,'Structure Inputs'!V23,'Structure DDF Lookup'!$A:$A,'Structure Inputs'!$C23)/100,)))))</f>
        <v>0</v>
      </c>
      <c r="Q20" s="185">
        <f>IF('Structure Inputs'!W23="",,
(IF('Structure Inputs'!$J23="Minimum",SUMIFS('Structure DDF Lookup'!$D:$D,'Structure DDF Lookup'!$C:$C,'Structure Inputs'!W23,'Structure DDF Lookup'!$A:$A,'Structure Inputs'!$C23)/100,
IF('Structure Inputs'!$J23="Most Likely",SUMIFS('Structure DDF Lookup'!$E:$E,'Structure DDF Lookup'!$C:$C,'Structure Inputs'!W23,'Structure DDF Lookup'!$A:$A,'Structure Inputs'!$C23)/100,
IF('Structure Inputs'!$J23="Maximum",SUMIFS('Structure DDF Lookup'!$F:$F,'Structure DDF Lookup'!$C:$C,'Structure Inputs'!W23,'Structure DDF Lookup'!$A:$A,'Structure Inputs'!$C23)/100,)))))</f>
        <v>0</v>
      </c>
      <c r="R20" s="185">
        <f>IF('Structure Inputs'!X23="",,
(IF('Structure Inputs'!$J23="Minimum",SUMIFS('Structure DDF Lookup'!$D:$D,'Structure DDF Lookup'!$C:$C,'Structure Inputs'!X23,'Structure DDF Lookup'!$A:$A,'Structure Inputs'!$C23)/100,
IF('Structure Inputs'!$J23="Most Likely",SUMIFS('Structure DDF Lookup'!$E:$E,'Structure DDF Lookup'!$C:$C,'Structure Inputs'!X23,'Structure DDF Lookup'!$A:$A,'Structure Inputs'!$C23)/100,
IF('Structure Inputs'!$J23="Maximum",SUMIFS('Structure DDF Lookup'!$F:$F,'Structure DDF Lookup'!$C:$C,'Structure Inputs'!X23,'Structure DDF Lookup'!$A:$A,'Structure Inputs'!$C23)/100,)))))</f>
        <v>0</v>
      </c>
      <c r="S20" s="185">
        <f>IF('Structure Inputs'!Y23="",,
(IF('Structure Inputs'!$J23="Minimum",SUMIFS('Structure DDF Lookup'!$D:$D,'Structure DDF Lookup'!$C:$C,'Structure Inputs'!Y23,'Structure DDF Lookup'!$A:$A,'Structure Inputs'!$C23)/100,
IF('Structure Inputs'!$J23="Most Likely",SUMIFS('Structure DDF Lookup'!$E:$E,'Structure DDF Lookup'!$C:$C,'Structure Inputs'!Y23,'Structure DDF Lookup'!$A:$A,'Structure Inputs'!$C23)/100,
IF('Structure Inputs'!$J23="Maximum",SUMIFS('Structure DDF Lookup'!$F:$F,'Structure DDF Lookup'!$C:$C,'Structure Inputs'!Y23,'Structure DDF Lookup'!$A:$A,'Structure Inputs'!$C23)/100,)))))</f>
        <v>0</v>
      </c>
      <c r="T20" s="185">
        <f>IF('Structure Inputs'!Z23="",,
(IF('Structure Inputs'!$J23="Minimum",SUMIFS('Structure DDF Lookup'!$D:$D,'Structure DDF Lookup'!$C:$C,'Structure Inputs'!Z23,'Structure DDF Lookup'!$A:$A,'Structure Inputs'!$C23)/100,
IF('Structure Inputs'!$J23="Most Likely",SUMIFS('Structure DDF Lookup'!$E:$E,'Structure DDF Lookup'!$C:$C,'Structure Inputs'!Z23,'Structure DDF Lookup'!$A:$A,'Structure Inputs'!$C23)/100,
IF('Structure Inputs'!$J23="Maximum",SUMIFS('Structure DDF Lookup'!$F:$F,'Structure DDF Lookup'!$C:$C,'Structure Inputs'!Z23,'Structure DDF Lookup'!$A:$A,'Structure Inputs'!$C23)/100,)))))</f>
        <v>0</v>
      </c>
      <c r="U20" s="185">
        <f>IF('Structure Inputs'!AA23="",,
(IF('Structure Inputs'!$J23="Minimum",SUMIFS('Structure DDF Lookup'!$D:$D,'Structure DDF Lookup'!$C:$C,'Structure Inputs'!AA23,'Structure DDF Lookup'!$A:$A,'Structure Inputs'!$C23)/100,
IF('Structure Inputs'!$J23="Most Likely",SUMIFS('Structure DDF Lookup'!$E:$E,'Structure DDF Lookup'!$C:$C,'Structure Inputs'!AA23,'Structure DDF Lookup'!$A:$A,'Structure Inputs'!$C23)/100,
IF('Structure Inputs'!$J23="Maximum",SUMIFS('Structure DDF Lookup'!$F:$F,'Structure DDF Lookup'!$C:$C,'Structure Inputs'!AA23,'Structure DDF Lookup'!$A:$A,'Structure Inputs'!$C23)/100,)))))</f>
        <v>0</v>
      </c>
      <c r="V20" s="185">
        <f>IF('Structure Inputs'!AB23="",,
(IF('Structure Inputs'!$J23="Minimum",SUMIFS('Structure DDF Lookup'!$D:$D,'Structure DDF Lookup'!$C:$C,'Structure Inputs'!AB23,'Structure DDF Lookup'!$A:$A,'Structure Inputs'!$C23)/100,
IF('Structure Inputs'!$J23="Most Likely",SUMIFS('Structure DDF Lookup'!$E:$E,'Structure DDF Lookup'!$C:$C,'Structure Inputs'!AB23,'Structure DDF Lookup'!$A:$A,'Structure Inputs'!$C23)/100,
IF('Structure Inputs'!$J23="Maximum",SUMIFS('Structure DDF Lookup'!$F:$F,'Structure DDF Lookup'!$C:$C,'Structure Inputs'!AB23,'Structure DDF Lookup'!$A:$A,'Structure Inputs'!$C23)/100,)))))</f>
        <v>0</v>
      </c>
      <c r="W20" s="185">
        <f>IF('Structure Inputs'!AC23="",,
(IF('Structure Inputs'!$J23="Minimum",SUMIFS('Structure DDF Lookup'!$D:$D,'Structure DDF Lookup'!$C:$C,'Structure Inputs'!AC23,'Structure DDF Lookup'!$A:$A,'Structure Inputs'!$C23)/100,
IF('Structure Inputs'!$J23="Most Likely",SUMIFS('Structure DDF Lookup'!$E:$E,'Structure DDF Lookup'!$C:$C,'Structure Inputs'!AC23,'Structure DDF Lookup'!$A:$A,'Structure Inputs'!$C23)/100,
IF('Structure Inputs'!$J23="Maximum",SUMIFS('Structure DDF Lookup'!$F:$F,'Structure DDF Lookup'!$C:$C,'Structure Inputs'!AC23,'Structure DDF Lookup'!$A:$A,'Structure Inputs'!$C23)/100,)))))</f>
        <v>0</v>
      </c>
      <c r="Y20" s="25">
        <f t="shared" si="1"/>
        <v>0</v>
      </c>
      <c r="Z20" s="25">
        <f t="shared" si="3"/>
        <v>0</v>
      </c>
      <c r="AA20" s="25">
        <f t="shared" si="4"/>
        <v>0</v>
      </c>
      <c r="AB20" s="25">
        <f t="shared" si="5"/>
        <v>0</v>
      </c>
      <c r="AC20" s="25">
        <f t="shared" si="6"/>
        <v>0</v>
      </c>
      <c r="AD20" s="25">
        <f t="shared" si="7"/>
        <v>0</v>
      </c>
      <c r="AE20" s="25">
        <f t="shared" si="8"/>
        <v>0</v>
      </c>
      <c r="AF20" s="25">
        <f t="shared" si="9"/>
        <v>0</v>
      </c>
      <c r="AG20" s="25">
        <f t="shared" si="10"/>
        <v>0</v>
      </c>
      <c r="AH20" s="25">
        <f t="shared" si="11"/>
        <v>0</v>
      </c>
      <c r="AI20" s="25">
        <f t="shared" si="12"/>
        <v>0</v>
      </c>
      <c r="AJ20" s="25">
        <f t="shared" si="13"/>
        <v>0</v>
      </c>
    </row>
    <row r="21" spans="1:36" x14ac:dyDescent="0.25">
      <c r="A21" s="17">
        <f t="shared" si="2"/>
        <v>20</v>
      </c>
      <c r="B21" s="27" t="str">
        <f>IF('Structure Inputs'!C24="","",'Structure Inputs'!C24)</f>
        <v/>
      </c>
      <c r="D21" s="42">
        <f>'Structure Inputs'!$D24</f>
        <v>0</v>
      </c>
      <c r="F21" s="18" t="str">
        <f>IF('Structure Inputs'!F24="","No","Yes")</f>
        <v>No</v>
      </c>
      <c r="H21" s="24">
        <f>IF($F21="Yes",'Structure Inputs'!$F24,SUMIFS('General Assumptions_Back End'!$C:$C,'General Assumptions_Back End'!$A:$A,$B21,'General Assumptions_Back End'!$B:$B,H$1))</f>
        <v>0</v>
      </c>
      <c r="J21" s="186">
        <f>SUMIFS('General Assumptions_Back End'!$C:$C,'General Assumptions_Back End'!$A:$A,$B21,'General Assumptions_Back End'!$B:$B,J$1)</f>
        <v>0</v>
      </c>
      <c r="L21" s="185">
        <f>IF('Structure Inputs'!R24="",,
(IF('Structure Inputs'!$J24="Minimum",SUMIFS('Structure DDF Lookup'!$D:$D,'Structure DDF Lookup'!$C:$C,'Structure Inputs'!R24,'Structure DDF Lookup'!$A:$A,'Structure Inputs'!$C24)/100,
IF('Structure Inputs'!$J24="Most Likely",SUMIFS('Structure DDF Lookup'!$E:$E,'Structure DDF Lookup'!$C:$C,'Structure Inputs'!R24,'Structure DDF Lookup'!$A:$A,'Structure Inputs'!$C24)/100,
IF('Structure Inputs'!$J24="Maximum",SUMIFS('Structure DDF Lookup'!$F:$F,'Structure DDF Lookup'!$C:$C,'Structure Inputs'!R24,'Structure DDF Lookup'!$A:$A,'Structure Inputs'!$C24)/100,)))))</f>
        <v>0</v>
      </c>
      <c r="M21" s="185">
        <f>IF('Structure Inputs'!S24="",,
(IF('Structure Inputs'!$J24="Minimum",SUMIFS('Structure DDF Lookup'!$D:$D,'Structure DDF Lookup'!$C:$C,'Structure Inputs'!S24,'Structure DDF Lookup'!$A:$A,'Structure Inputs'!$C24)/100,
IF('Structure Inputs'!$J24="Most Likely",SUMIFS('Structure DDF Lookup'!$E:$E,'Structure DDF Lookup'!$C:$C,'Structure Inputs'!S24,'Structure DDF Lookup'!$A:$A,'Structure Inputs'!$C24)/100,
IF('Structure Inputs'!$J24="Maximum",SUMIFS('Structure DDF Lookup'!$F:$F,'Structure DDF Lookup'!$C:$C,'Structure Inputs'!S24,'Structure DDF Lookup'!$A:$A,'Structure Inputs'!$C24)/100,)))))</f>
        <v>0</v>
      </c>
      <c r="N21" s="185">
        <f>IF('Structure Inputs'!T24="",,
(IF('Structure Inputs'!$J24="Minimum",SUMIFS('Structure DDF Lookup'!$D:$D,'Structure DDF Lookup'!$C:$C,'Structure Inputs'!T24,'Structure DDF Lookup'!$A:$A,'Structure Inputs'!$C24)/100,
IF('Structure Inputs'!$J24="Most Likely",SUMIFS('Structure DDF Lookup'!$E:$E,'Structure DDF Lookup'!$C:$C,'Structure Inputs'!T24,'Structure DDF Lookup'!$A:$A,'Structure Inputs'!$C24)/100,
IF('Structure Inputs'!$J24="Maximum",SUMIFS('Structure DDF Lookup'!$F:$F,'Structure DDF Lookup'!$C:$C,'Structure Inputs'!T24,'Structure DDF Lookup'!$A:$A,'Structure Inputs'!$C24)/100,)))))</f>
        <v>0</v>
      </c>
      <c r="O21" s="185">
        <f>IF('Structure Inputs'!U24="",,
(IF('Structure Inputs'!$J24="Minimum",SUMIFS('Structure DDF Lookup'!$D:$D,'Structure DDF Lookup'!$C:$C,'Structure Inputs'!U24,'Structure DDF Lookup'!$A:$A,'Structure Inputs'!$C24)/100,
IF('Structure Inputs'!$J24="Most Likely",SUMIFS('Structure DDF Lookup'!$E:$E,'Structure DDF Lookup'!$C:$C,'Structure Inputs'!U24,'Structure DDF Lookup'!$A:$A,'Structure Inputs'!$C24)/100,
IF('Structure Inputs'!$J24="Maximum",SUMIFS('Structure DDF Lookup'!$F:$F,'Structure DDF Lookup'!$C:$C,'Structure Inputs'!U24,'Structure DDF Lookup'!$A:$A,'Structure Inputs'!$C24)/100,)))))</f>
        <v>0</v>
      </c>
      <c r="P21" s="185">
        <f>IF('Structure Inputs'!V24="",,
(IF('Structure Inputs'!$J24="Minimum",SUMIFS('Structure DDF Lookup'!$D:$D,'Structure DDF Lookup'!$C:$C,'Structure Inputs'!V24,'Structure DDF Lookup'!$A:$A,'Structure Inputs'!$C24)/100,
IF('Structure Inputs'!$J24="Most Likely",SUMIFS('Structure DDF Lookup'!$E:$E,'Structure DDF Lookup'!$C:$C,'Structure Inputs'!V24,'Structure DDF Lookup'!$A:$A,'Structure Inputs'!$C24)/100,
IF('Structure Inputs'!$J24="Maximum",SUMIFS('Structure DDF Lookup'!$F:$F,'Structure DDF Lookup'!$C:$C,'Structure Inputs'!V24,'Structure DDF Lookup'!$A:$A,'Structure Inputs'!$C24)/100,)))))</f>
        <v>0</v>
      </c>
      <c r="Q21" s="185">
        <f>IF('Structure Inputs'!W24="",,
(IF('Structure Inputs'!$J24="Minimum",SUMIFS('Structure DDF Lookup'!$D:$D,'Structure DDF Lookup'!$C:$C,'Structure Inputs'!W24,'Structure DDF Lookup'!$A:$A,'Structure Inputs'!$C24)/100,
IF('Structure Inputs'!$J24="Most Likely",SUMIFS('Structure DDF Lookup'!$E:$E,'Structure DDF Lookup'!$C:$C,'Structure Inputs'!W24,'Structure DDF Lookup'!$A:$A,'Structure Inputs'!$C24)/100,
IF('Structure Inputs'!$J24="Maximum",SUMIFS('Structure DDF Lookup'!$F:$F,'Structure DDF Lookup'!$C:$C,'Structure Inputs'!W24,'Structure DDF Lookup'!$A:$A,'Structure Inputs'!$C24)/100,)))))</f>
        <v>0</v>
      </c>
      <c r="R21" s="185">
        <f>IF('Structure Inputs'!X24="",,
(IF('Structure Inputs'!$J24="Minimum",SUMIFS('Structure DDF Lookup'!$D:$D,'Structure DDF Lookup'!$C:$C,'Structure Inputs'!X24,'Structure DDF Lookup'!$A:$A,'Structure Inputs'!$C24)/100,
IF('Structure Inputs'!$J24="Most Likely",SUMIFS('Structure DDF Lookup'!$E:$E,'Structure DDF Lookup'!$C:$C,'Structure Inputs'!X24,'Structure DDF Lookup'!$A:$A,'Structure Inputs'!$C24)/100,
IF('Structure Inputs'!$J24="Maximum",SUMIFS('Structure DDF Lookup'!$F:$F,'Structure DDF Lookup'!$C:$C,'Structure Inputs'!X24,'Structure DDF Lookup'!$A:$A,'Structure Inputs'!$C24)/100,)))))</f>
        <v>0</v>
      </c>
      <c r="S21" s="185">
        <f>IF('Structure Inputs'!Y24="",,
(IF('Structure Inputs'!$J24="Minimum",SUMIFS('Structure DDF Lookup'!$D:$D,'Structure DDF Lookup'!$C:$C,'Structure Inputs'!Y24,'Structure DDF Lookup'!$A:$A,'Structure Inputs'!$C24)/100,
IF('Structure Inputs'!$J24="Most Likely",SUMIFS('Structure DDF Lookup'!$E:$E,'Structure DDF Lookup'!$C:$C,'Structure Inputs'!Y24,'Structure DDF Lookup'!$A:$A,'Structure Inputs'!$C24)/100,
IF('Structure Inputs'!$J24="Maximum",SUMIFS('Structure DDF Lookup'!$F:$F,'Structure DDF Lookup'!$C:$C,'Structure Inputs'!Y24,'Structure DDF Lookup'!$A:$A,'Structure Inputs'!$C24)/100,)))))</f>
        <v>0</v>
      </c>
      <c r="T21" s="185">
        <f>IF('Structure Inputs'!Z24="",,
(IF('Structure Inputs'!$J24="Minimum",SUMIFS('Structure DDF Lookup'!$D:$D,'Structure DDF Lookup'!$C:$C,'Structure Inputs'!Z24,'Structure DDF Lookup'!$A:$A,'Structure Inputs'!$C24)/100,
IF('Structure Inputs'!$J24="Most Likely",SUMIFS('Structure DDF Lookup'!$E:$E,'Structure DDF Lookup'!$C:$C,'Structure Inputs'!Z24,'Structure DDF Lookup'!$A:$A,'Structure Inputs'!$C24)/100,
IF('Structure Inputs'!$J24="Maximum",SUMIFS('Structure DDF Lookup'!$F:$F,'Structure DDF Lookup'!$C:$C,'Structure Inputs'!Z24,'Structure DDF Lookup'!$A:$A,'Structure Inputs'!$C24)/100,)))))</f>
        <v>0</v>
      </c>
      <c r="U21" s="185">
        <f>IF('Structure Inputs'!AA24="",,
(IF('Structure Inputs'!$J24="Minimum",SUMIFS('Structure DDF Lookup'!$D:$D,'Structure DDF Lookup'!$C:$C,'Structure Inputs'!AA24,'Structure DDF Lookup'!$A:$A,'Structure Inputs'!$C24)/100,
IF('Structure Inputs'!$J24="Most Likely",SUMIFS('Structure DDF Lookup'!$E:$E,'Structure DDF Lookup'!$C:$C,'Structure Inputs'!AA24,'Structure DDF Lookup'!$A:$A,'Structure Inputs'!$C24)/100,
IF('Structure Inputs'!$J24="Maximum",SUMIFS('Structure DDF Lookup'!$F:$F,'Structure DDF Lookup'!$C:$C,'Structure Inputs'!AA24,'Structure DDF Lookup'!$A:$A,'Structure Inputs'!$C24)/100,)))))</f>
        <v>0</v>
      </c>
      <c r="V21" s="185">
        <f>IF('Structure Inputs'!AB24="",,
(IF('Structure Inputs'!$J24="Minimum",SUMIFS('Structure DDF Lookup'!$D:$D,'Structure DDF Lookup'!$C:$C,'Structure Inputs'!AB24,'Structure DDF Lookup'!$A:$A,'Structure Inputs'!$C24)/100,
IF('Structure Inputs'!$J24="Most Likely",SUMIFS('Structure DDF Lookup'!$E:$E,'Structure DDF Lookup'!$C:$C,'Structure Inputs'!AB24,'Structure DDF Lookup'!$A:$A,'Structure Inputs'!$C24)/100,
IF('Structure Inputs'!$J24="Maximum",SUMIFS('Structure DDF Lookup'!$F:$F,'Structure DDF Lookup'!$C:$C,'Structure Inputs'!AB24,'Structure DDF Lookup'!$A:$A,'Structure Inputs'!$C24)/100,)))))</f>
        <v>0</v>
      </c>
      <c r="W21" s="185">
        <f>IF('Structure Inputs'!AC24="",,
(IF('Structure Inputs'!$J24="Minimum",SUMIFS('Structure DDF Lookup'!$D:$D,'Structure DDF Lookup'!$C:$C,'Structure Inputs'!AC24,'Structure DDF Lookup'!$A:$A,'Structure Inputs'!$C24)/100,
IF('Structure Inputs'!$J24="Most Likely",SUMIFS('Structure DDF Lookup'!$E:$E,'Structure DDF Lookup'!$C:$C,'Structure Inputs'!AC24,'Structure DDF Lookup'!$A:$A,'Structure Inputs'!$C24)/100,
IF('Structure Inputs'!$J24="Maximum",SUMIFS('Structure DDF Lookup'!$F:$F,'Structure DDF Lookup'!$C:$C,'Structure Inputs'!AC24,'Structure DDF Lookup'!$A:$A,'Structure Inputs'!$C24)/100,)))))</f>
        <v>0</v>
      </c>
      <c r="Y21" s="25">
        <f t="shared" si="1"/>
        <v>0</v>
      </c>
      <c r="Z21" s="25">
        <f t="shared" si="3"/>
        <v>0</v>
      </c>
      <c r="AA21" s="25">
        <f t="shared" si="4"/>
        <v>0</v>
      </c>
      <c r="AB21" s="25">
        <f t="shared" si="5"/>
        <v>0</v>
      </c>
      <c r="AC21" s="25">
        <f t="shared" si="6"/>
        <v>0</v>
      </c>
      <c r="AD21" s="25">
        <f t="shared" si="7"/>
        <v>0</v>
      </c>
      <c r="AE21" s="25">
        <f t="shared" si="8"/>
        <v>0</v>
      </c>
      <c r="AF21" s="25">
        <f t="shared" si="9"/>
        <v>0</v>
      </c>
      <c r="AG21" s="25">
        <f t="shared" si="10"/>
        <v>0</v>
      </c>
      <c r="AH21" s="25">
        <f t="shared" si="11"/>
        <v>0</v>
      </c>
      <c r="AI21" s="25">
        <f t="shared" si="12"/>
        <v>0</v>
      </c>
      <c r="AJ21" s="25">
        <f t="shared" si="13"/>
        <v>0</v>
      </c>
    </row>
    <row r="22" spans="1:36" x14ac:dyDescent="0.25">
      <c r="A22" s="17">
        <f t="shared" ref="A22:A53" si="14">A21+1</f>
        <v>21</v>
      </c>
      <c r="B22" s="27" t="str">
        <f>IF('Structure Inputs'!C25="","",'Structure Inputs'!C25)</f>
        <v/>
      </c>
      <c r="D22" s="42">
        <f>'Structure Inputs'!$D25</f>
        <v>0</v>
      </c>
      <c r="F22" s="18" t="str">
        <f>IF('Structure Inputs'!F25="","No","Yes")</f>
        <v>No</v>
      </c>
      <c r="H22" s="24">
        <f>IF($F22="Yes",'Structure Inputs'!$F25,SUMIFS('General Assumptions_Back End'!$C:$C,'General Assumptions_Back End'!$A:$A,$B22,'General Assumptions_Back End'!$B:$B,H$1))</f>
        <v>0</v>
      </c>
      <c r="J22" s="186">
        <f>SUMIFS('General Assumptions_Back End'!$C:$C,'General Assumptions_Back End'!$A:$A,$B22,'General Assumptions_Back End'!$B:$B,J$1)</f>
        <v>0</v>
      </c>
      <c r="L22" s="185">
        <f>IF('Structure Inputs'!R25="",,
(IF('Structure Inputs'!$J25="Minimum",SUMIFS('Structure DDF Lookup'!$D:$D,'Structure DDF Lookup'!$C:$C,'Structure Inputs'!R25,'Structure DDF Lookup'!$A:$A,'Structure Inputs'!$C25)/100,
IF('Structure Inputs'!$J25="Most Likely",SUMIFS('Structure DDF Lookup'!$E:$E,'Structure DDF Lookup'!$C:$C,'Structure Inputs'!R25,'Structure DDF Lookup'!$A:$A,'Structure Inputs'!$C25)/100,
IF('Structure Inputs'!$J25="Maximum",SUMIFS('Structure DDF Lookup'!$F:$F,'Structure DDF Lookup'!$C:$C,'Structure Inputs'!R25,'Structure DDF Lookup'!$A:$A,'Structure Inputs'!$C25)/100,)))))</f>
        <v>0</v>
      </c>
      <c r="M22" s="185">
        <f>IF('Structure Inputs'!S25="",,
(IF('Structure Inputs'!$J25="Minimum",SUMIFS('Structure DDF Lookup'!$D:$D,'Structure DDF Lookup'!$C:$C,'Structure Inputs'!S25,'Structure DDF Lookup'!$A:$A,'Structure Inputs'!$C25)/100,
IF('Structure Inputs'!$J25="Most Likely",SUMIFS('Structure DDF Lookup'!$E:$E,'Structure DDF Lookup'!$C:$C,'Structure Inputs'!S25,'Structure DDF Lookup'!$A:$A,'Structure Inputs'!$C25)/100,
IF('Structure Inputs'!$J25="Maximum",SUMIFS('Structure DDF Lookup'!$F:$F,'Structure DDF Lookup'!$C:$C,'Structure Inputs'!S25,'Structure DDF Lookup'!$A:$A,'Structure Inputs'!$C25)/100,)))))</f>
        <v>0</v>
      </c>
      <c r="N22" s="185">
        <f>IF('Structure Inputs'!T25="",,
(IF('Structure Inputs'!$J25="Minimum",SUMIFS('Structure DDF Lookup'!$D:$D,'Structure DDF Lookup'!$C:$C,'Structure Inputs'!T25,'Structure DDF Lookup'!$A:$A,'Structure Inputs'!$C25)/100,
IF('Structure Inputs'!$J25="Most Likely",SUMIFS('Structure DDF Lookup'!$E:$E,'Structure DDF Lookup'!$C:$C,'Structure Inputs'!T25,'Structure DDF Lookup'!$A:$A,'Structure Inputs'!$C25)/100,
IF('Structure Inputs'!$J25="Maximum",SUMIFS('Structure DDF Lookup'!$F:$F,'Structure DDF Lookup'!$C:$C,'Structure Inputs'!T25,'Structure DDF Lookup'!$A:$A,'Structure Inputs'!$C25)/100,)))))</f>
        <v>0</v>
      </c>
      <c r="O22" s="185">
        <f>IF('Structure Inputs'!U25="",,
(IF('Structure Inputs'!$J25="Minimum",SUMIFS('Structure DDF Lookup'!$D:$D,'Structure DDF Lookup'!$C:$C,'Structure Inputs'!U25,'Structure DDF Lookup'!$A:$A,'Structure Inputs'!$C25)/100,
IF('Structure Inputs'!$J25="Most Likely",SUMIFS('Structure DDF Lookup'!$E:$E,'Structure DDF Lookup'!$C:$C,'Structure Inputs'!U25,'Structure DDF Lookup'!$A:$A,'Structure Inputs'!$C25)/100,
IF('Structure Inputs'!$J25="Maximum",SUMIFS('Structure DDF Lookup'!$F:$F,'Structure DDF Lookup'!$C:$C,'Structure Inputs'!U25,'Structure DDF Lookup'!$A:$A,'Structure Inputs'!$C25)/100,)))))</f>
        <v>0</v>
      </c>
      <c r="P22" s="185">
        <f>IF('Structure Inputs'!V25="",,
(IF('Structure Inputs'!$J25="Minimum",SUMIFS('Structure DDF Lookup'!$D:$D,'Structure DDF Lookup'!$C:$C,'Structure Inputs'!V25,'Structure DDF Lookup'!$A:$A,'Structure Inputs'!$C25)/100,
IF('Structure Inputs'!$J25="Most Likely",SUMIFS('Structure DDF Lookup'!$E:$E,'Structure DDF Lookup'!$C:$C,'Structure Inputs'!V25,'Structure DDF Lookup'!$A:$A,'Structure Inputs'!$C25)/100,
IF('Structure Inputs'!$J25="Maximum",SUMIFS('Structure DDF Lookup'!$F:$F,'Structure DDF Lookup'!$C:$C,'Structure Inputs'!V25,'Structure DDF Lookup'!$A:$A,'Structure Inputs'!$C25)/100,)))))</f>
        <v>0</v>
      </c>
      <c r="Q22" s="185">
        <f>IF('Structure Inputs'!W25="",,
(IF('Structure Inputs'!$J25="Minimum",SUMIFS('Structure DDF Lookup'!$D:$D,'Structure DDF Lookup'!$C:$C,'Structure Inputs'!W25,'Structure DDF Lookup'!$A:$A,'Structure Inputs'!$C25)/100,
IF('Structure Inputs'!$J25="Most Likely",SUMIFS('Structure DDF Lookup'!$E:$E,'Structure DDF Lookup'!$C:$C,'Structure Inputs'!W25,'Structure DDF Lookup'!$A:$A,'Structure Inputs'!$C25)/100,
IF('Structure Inputs'!$J25="Maximum",SUMIFS('Structure DDF Lookup'!$F:$F,'Structure DDF Lookup'!$C:$C,'Structure Inputs'!W25,'Structure DDF Lookup'!$A:$A,'Structure Inputs'!$C25)/100,)))))</f>
        <v>0</v>
      </c>
      <c r="R22" s="185">
        <f>IF('Structure Inputs'!X25="",,
(IF('Structure Inputs'!$J25="Minimum",SUMIFS('Structure DDF Lookup'!$D:$D,'Structure DDF Lookup'!$C:$C,'Structure Inputs'!X25,'Structure DDF Lookup'!$A:$A,'Structure Inputs'!$C25)/100,
IF('Structure Inputs'!$J25="Most Likely",SUMIFS('Structure DDF Lookup'!$E:$E,'Structure DDF Lookup'!$C:$C,'Structure Inputs'!X25,'Structure DDF Lookup'!$A:$A,'Structure Inputs'!$C25)/100,
IF('Structure Inputs'!$J25="Maximum",SUMIFS('Structure DDF Lookup'!$F:$F,'Structure DDF Lookup'!$C:$C,'Structure Inputs'!X25,'Structure DDF Lookup'!$A:$A,'Structure Inputs'!$C25)/100,)))))</f>
        <v>0</v>
      </c>
      <c r="S22" s="185">
        <f>IF('Structure Inputs'!Y25="",,
(IF('Structure Inputs'!$J25="Minimum",SUMIFS('Structure DDF Lookup'!$D:$D,'Structure DDF Lookup'!$C:$C,'Structure Inputs'!Y25,'Structure DDF Lookup'!$A:$A,'Structure Inputs'!$C25)/100,
IF('Structure Inputs'!$J25="Most Likely",SUMIFS('Structure DDF Lookup'!$E:$E,'Structure DDF Lookup'!$C:$C,'Structure Inputs'!Y25,'Structure DDF Lookup'!$A:$A,'Structure Inputs'!$C25)/100,
IF('Structure Inputs'!$J25="Maximum",SUMIFS('Structure DDF Lookup'!$F:$F,'Structure DDF Lookup'!$C:$C,'Structure Inputs'!Y25,'Structure DDF Lookup'!$A:$A,'Structure Inputs'!$C25)/100,)))))</f>
        <v>0</v>
      </c>
      <c r="T22" s="185">
        <f>IF('Structure Inputs'!Z25="",,
(IF('Structure Inputs'!$J25="Minimum",SUMIFS('Structure DDF Lookup'!$D:$D,'Structure DDF Lookup'!$C:$C,'Structure Inputs'!Z25,'Structure DDF Lookup'!$A:$A,'Structure Inputs'!$C25)/100,
IF('Structure Inputs'!$J25="Most Likely",SUMIFS('Structure DDF Lookup'!$E:$E,'Structure DDF Lookup'!$C:$C,'Structure Inputs'!Z25,'Structure DDF Lookup'!$A:$A,'Structure Inputs'!$C25)/100,
IF('Structure Inputs'!$J25="Maximum",SUMIFS('Structure DDF Lookup'!$F:$F,'Structure DDF Lookup'!$C:$C,'Structure Inputs'!Z25,'Structure DDF Lookup'!$A:$A,'Structure Inputs'!$C25)/100,)))))</f>
        <v>0</v>
      </c>
      <c r="U22" s="185">
        <f>IF('Structure Inputs'!AA25="",,
(IF('Structure Inputs'!$J25="Minimum",SUMIFS('Structure DDF Lookup'!$D:$D,'Structure DDF Lookup'!$C:$C,'Structure Inputs'!AA25,'Structure DDF Lookup'!$A:$A,'Structure Inputs'!$C25)/100,
IF('Structure Inputs'!$J25="Most Likely",SUMIFS('Structure DDF Lookup'!$E:$E,'Structure DDF Lookup'!$C:$C,'Structure Inputs'!AA25,'Structure DDF Lookup'!$A:$A,'Structure Inputs'!$C25)/100,
IF('Structure Inputs'!$J25="Maximum",SUMIFS('Structure DDF Lookup'!$F:$F,'Structure DDF Lookup'!$C:$C,'Structure Inputs'!AA25,'Structure DDF Lookup'!$A:$A,'Structure Inputs'!$C25)/100,)))))</f>
        <v>0</v>
      </c>
      <c r="V22" s="185">
        <f>IF('Structure Inputs'!AB25="",,
(IF('Structure Inputs'!$J25="Minimum",SUMIFS('Structure DDF Lookup'!$D:$D,'Structure DDF Lookup'!$C:$C,'Structure Inputs'!AB25,'Structure DDF Lookup'!$A:$A,'Structure Inputs'!$C25)/100,
IF('Structure Inputs'!$J25="Most Likely",SUMIFS('Structure DDF Lookup'!$E:$E,'Structure DDF Lookup'!$C:$C,'Structure Inputs'!AB25,'Structure DDF Lookup'!$A:$A,'Structure Inputs'!$C25)/100,
IF('Structure Inputs'!$J25="Maximum",SUMIFS('Structure DDF Lookup'!$F:$F,'Structure DDF Lookup'!$C:$C,'Structure Inputs'!AB25,'Structure DDF Lookup'!$A:$A,'Structure Inputs'!$C25)/100,)))))</f>
        <v>0</v>
      </c>
      <c r="W22" s="185">
        <f>IF('Structure Inputs'!AC25="",,
(IF('Structure Inputs'!$J25="Minimum",SUMIFS('Structure DDF Lookup'!$D:$D,'Structure DDF Lookup'!$C:$C,'Structure Inputs'!AC25,'Structure DDF Lookup'!$A:$A,'Structure Inputs'!$C25)/100,
IF('Structure Inputs'!$J25="Most Likely",SUMIFS('Structure DDF Lookup'!$E:$E,'Structure DDF Lookup'!$C:$C,'Structure Inputs'!AC25,'Structure DDF Lookup'!$A:$A,'Structure Inputs'!$C25)/100,
IF('Structure Inputs'!$J25="Maximum",SUMIFS('Structure DDF Lookup'!$F:$F,'Structure DDF Lookup'!$C:$C,'Structure Inputs'!AC25,'Structure DDF Lookup'!$A:$A,'Structure Inputs'!$C25)/100,)))))</f>
        <v>0</v>
      </c>
      <c r="Y22" s="25">
        <f t="shared" si="1"/>
        <v>0</v>
      </c>
      <c r="Z22" s="25">
        <f t="shared" si="3"/>
        <v>0</v>
      </c>
      <c r="AA22" s="25">
        <f t="shared" si="4"/>
        <v>0</v>
      </c>
      <c r="AB22" s="25">
        <f t="shared" si="5"/>
        <v>0</v>
      </c>
      <c r="AC22" s="25">
        <f t="shared" si="6"/>
        <v>0</v>
      </c>
      <c r="AD22" s="25">
        <f t="shared" si="7"/>
        <v>0</v>
      </c>
      <c r="AE22" s="25">
        <f t="shared" si="8"/>
        <v>0</v>
      </c>
      <c r="AF22" s="25">
        <f t="shared" si="9"/>
        <v>0</v>
      </c>
      <c r="AG22" s="25">
        <f t="shared" si="10"/>
        <v>0</v>
      </c>
      <c r="AH22" s="25">
        <f t="shared" si="11"/>
        <v>0</v>
      </c>
      <c r="AI22" s="25">
        <f t="shared" si="12"/>
        <v>0</v>
      </c>
      <c r="AJ22" s="25">
        <f t="shared" si="13"/>
        <v>0</v>
      </c>
    </row>
    <row r="23" spans="1:36" x14ac:dyDescent="0.25">
      <c r="A23" s="17">
        <f t="shared" si="14"/>
        <v>22</v>
      </c>
      <c r="B23" s="27" t="str">
        <f>IF('Structure Inputs'!C26="","",'Structure Inputs'!C26)</f>
        <v/>
      </c>
      <c r="D23" s="42">
        <f>'Structure Inputs'!$D26</f>
        <v>0</v>
      </c>
      <c r="F23" s="18" t="str">
        <f>IF('Structure Inputs'!F26="","No","Yes")</f>
        <v>No</v>
      </c>
      <c r="H23" s="24">
        <f>IF($F23="Yes",'Structure Inputs'!$F26,SUMIFS('General Assumptions_Back End'!$C:$C,'General Assumptions_Back End'!$A:$A,$B23,'General Assumptions_Back End'!$B:$B,H$1))</f>
        <v>0</v>
      </c>
      <c r="J23" s="186">
        <f>SUMIFS('General Assumptions_Back End'!$C:$C,'General Assumptions_Back End'!$A:$A,$B23,'General Assumptions_Back End'!$B:$B,J$1)</f>
        <v>0</v>
      </c>
      <c r="L23" s="185">
        <f>IF('Structure Inputs'!R26="",,
(IF('Structure Inputs'!$J26="Minimum",SUMIFS('Structure DDF Lookup'!$D:$D,'Structure DDF Lookup'!$C:$C,'Structure Inputs'!R26,'Structure DDF Lookup'!$A:$A,'Structure Inputs'!$C26)/100,
IF('Structure Inputs'!$J26="Most Likely",SUMIFS('Structure DDF Lookup'!$E:$E,'Structure DDF Lookup'!$C:$C,'Structure Inputs'!R26,'Structure DDF Lookup'!$A:$A,'Structure Inputs'!$C26)/100,
IF('Structure Inputs'!$J26="Maximum",SUMIFS('Structure DDF Lookup'!$F:$F,'Structure DDF Lookup'!$C:$C,'Structure Inputs'!R26,'Structure DDF Lookup'!$A:$A,'Structure Inputs'!$C26)/100,)))))</f>
        <v>0</v>
      </c>
      <c r="M23" s="185">
        <f>IF('Structure Inputs'!S26="",,
(IF('Structure Inputs'!$J26="Minimum",SUMIFS('Structure DDF Lookup'!$D:$D,'Structure DDF Lookup'!$C:$C,'Structure Inputs'!S26,'Structure DDF Lookup'!$A:$A,'Structure Inputs'!$C26)/100,
IF('Structure Inputs'!$J26="Most Likely",SUMIFS('Structure DDF Lookup'!$E:$E,'Structure DDF Lookup'!$C:$C,'Structure Inputs'!S26,'Structure DDF Lookup'!$A:$A,'Structure Inputs'!$C26)/100,
IF('Structure Inputs'!$J26="Maximum",SUMIFS('Structure DDF Lookup'!$F:$F,'Structure DDF Lookup'!$C:$C,'Structure Inputs'!S26,'Structure DDF Lookup'!$A:$A,'Structure Inputs'!$C26)/100,)))))</f>
        <v>0</v>
      </c>
      <c r="N23" s="185">
        <f>IF('Structure Inputs'!T26="",,
(IF('Structure Inputs'!$J26="Minimum",SUMIFS('Structure DDF Lookup'!$D:$D,'Structure DDF Lookup'!$C:$C,'Structure Inputs'!T26,'Structure DDF Lookup'!$A:$A,'Structure Inputs'!$C26)/100,
IF('Structure Inputs'!$J26="Most Likely",SUMIFS('Structure DDF Lookup'!$E:$E,'Structure DDF Lookup'!$C:$C,'Structure Inputs'!T26,'Structure DDF Lookup'!$A:$A,'Structure Inputs'!$C26)/100,
IF('Structure Inputs'!$J26="Maximum",SUMIFS('Structure DDF Lookup'!$F:$F,'Structure DDF Lookup'!$C:$C,'Structure Inputs'!T26,'Structure DDF Lookup'!$A:$A,'Structure Inputs'!$C26)/100,)))))</f>
        <v>0</v>
      </c>
      <c r="O23" s="185">
        <f>IF('Structure Inputs'!U26="",,
(IF('Structure Inputs'!$J26="Minimum",SUMIFS('Structure DDF Lookup'!$D:$D,'Structure DDF Lookup'!$C:$C,'Structure Inputs'!U26,'Structure DDF Lookup'!$A:$A,'Structure Inputs'!$C26)/100,
IF('Structure Inputs'!$J26="Most Likely",SUMIFS('Structure DDF Lookup'!$E:$E,'Structure DDF Lookup'!$C:$C,'Structure Inputs'!U26,'Structure DDF Lookup'!$A:$A,'Structure Inputs'!$C26)/100,
IF('Structure Inputs'!$J26="Maximum",SUMIFS('Structure DDF Lookup'!$F:$F,'Structure DDF Lookup'!$C:$C,'Structure Inputs'!U26,'Structure DDF Lookup'!$A:$A,'Structure Inputs'!$C26)/100,)))))</f>
        <v>0</v>
      </c>
      <c r="P23" s="185">
        <f>IF('Structure Inputs'!V26="",,
(IF('Structure Inputs'!$J26="Minimum",SUMIFS('Structure DDF Lookup'!$D:$D,'Structure DDF Lookup'!$C:$C,'Structure Inputs'!V26,'Structure DDF Lookup'!$A:$A,'Structure Inputs'!$C26)/100,
IF('Structure Inputs'!$J26="Most Likely",SUMIFS('Structure DDF Lookup'!$E:$E,'Structure DDF Lookup'!$C:$C,'Structure Inputs'!V26,'Structure DDF Lookup'!$A:$A,'Structure Inputs'!$C26)/100,
IF('Structure Inputs'!$J26="Maximum",SUMIFS('Structure DDF Lookup'!$F:$F,'Structure DDF Lookup'!$C:$C,'Structure Inputs'!V26,'Structure DDF Lookup'!$A:$A,'Structure Inputs'!$C26)/100,)))))</f>
        <v>0</v>
      </c>
      <c r="Q23" s="185">
        <f>IF('Structure Inputs'!W26="",,
(IF('Structure Inputs'!$J26="Minimum",SUMIFS('Structure DDF Lookup'!$D:$D,'Structure DDF Lookup'!$C:$C,'Structure Inputs'!W26,'Structure DDF Lookup'!$A:$A,'Structure Inputs'!$C26)/100,
IF('Structure Inputs'!$J26="Most Likely",SUMIFS('Structure DDF Lookup'!$E:$E,'Structure DDF Lookup'!$C:$C,'Structure Inputs'!W26,'Structure DDF Lookup'!$A:$A,'Structure Inputs'!$C26)/100,
IF('Structure Inputs'!$J26="Maximum",SUMIFS('Structure DDF Lookup'!$F:$F,'Structure DDF Lookup'!$C:$C,'Structure Inputs'!W26,'Structure DDF Lookup'!$A:$A,'Structure Inputs'!$C26)/100,)))))</f>
        <v>0</v>
      </c>
      <c r="R23" s="185">
        <f>IF('Structure Inputs'!X26="",,
(IF('Structure Inputs'!$J26="Minimum",SUMIFS('Structure DDF Lookup'!$D:$D,'Structure DDF Lookup'!$C:$C,'Structure Inputs'!X26,'Structure DDF Lookup'!$A:$A,'Structure Inputs'!$C26)/100,
IF('Structure Inputs'!$J26="Most Likely",SUMIFS('Structure DDF Lookup'!$E:$E,'Structure DDF Lookup'!$C:$C,'Structure Inputs'!X26,'Structure DDF Lookup'!$A:$A,'Structure Inputs'!$C26)/100,
IF('Structure Inputs'!$J26="Maximum",SUMIFS('Structure DDF Lookup'!$F:$F,'Structure DDF Lookup'!$C:$C,'Structure Inputs'!X26,'Structure DDF Lookup'!$A:$A,'Structure Inputs'!$C26)/100,)))))</f>
        <v>0</v>
      </c>
      <c r="S23" s="185">
        <f>IF('Structure Inputs'!Y26="",,
(IF('Structure Inputs'!$J26="Minimum",SUMIFS('Structure DDF Lookup'!$D:$D,'Structure DDF Lookup'!$C:$C,'Structure Inputs'!Y26,'Structure DDF Lookup'!$A:$A,'Structure Inputs'!$C26)/100,
IF('Structure Inputs'!$J26="Most Likely",SUMIFS('Structure DDF Lookup'!$E:$E,'Structure DDF Lookup'!$C:$C,'Structure Inputs'!Y26,'Structure DDF Lookup'!$A:$A,'Structure Inputs'!$C26)/100,
IF('Structure Inputs'!$J26="Maximum",SUMIFS('Structure DDF Lookup'!$F:$F,'Structure DDF Lookup'!$C:$C,'Structure Inputs'!Y26,'Structure DDF Lookup'!$A:$A,'Structure Inputs'!$C26)/100,)))))</f>
        <v>0</v>
      </c>
      <c r="T23" s="185">
        <f>IF('Structure Inputs'!Z26="",,
(IF('Structure Inputs'!$J26="Minimum",SUMIFS('Structure DDF Lookup'!$D:$D,'Structure DDF Lookup'!$C:$C,'Structure Inputs'!Z26,'Structure DDF Lookup'!$A:$A,'Structure Inputs'!$C26)/100,
IF('Structure Inputs'!$J26="Most Likely",SUMIFS('Structure DDF Lookup'!$E:$E,'Structure DDF Lookup'!$C:$C,'Structure Inputs'!Z26,'Structure DDF Lookup'!$A:$A,'Structure Inputs'!$C26)/100,
IF('Structure Inputs'!$J26="Maximum",SUMIFS('Structure DDF Lookup'!$F:$F,'Structure DDF Lookup'!$C:$C,'Structure Inputs'!Z26,'Structure DDF Lookup'!$A:$A,'Structure Inputs'!$C26)/100,)))))</f>
        <v>0</v>
      </c>
      <c r="U23" s="185">
        <f>IF('Structure Inputs'!AA26="",,
(IF('Structure Inputs'!$J26="Minimum",SUMIFS('Structure DDF Lookup'!$D:$D,'Structure DDF Lookup'!$C:$C,'Structure Inputs'!AA26,'Structure DDF Lookup'!$A:$A,'Structure Inputs'!$C26)/100,
IF('Structure Inputs'!$J26="Most Likely",SUMIFS('Structure DDF Lookup'!$E:$E,'Structure DDF Lookup'!$C:$C,'Structure Inputs'!AA26,'Structure DDF Lookup'!$A:$A,'Structure Inputs'!$C26)/100,
IF('Structure Inputs'!$J26="Maximum",SUMIFS('Structure DDF Lookup'!$F:$F,'Structure DDF Lookup'!$C:$C,'Structure Inputs'!AA26,'Structure DDF Lookup'!$A:$A,'Structure Inputs'!$C26)/100,)))))</f>
        <v>0</v>
      </c>
      <c r="V23" s="185">
        <f>IF('Structure Inputs'!AB26="",,
(IF('Structure Inputs'!$J26="Minimum",SUMIFS('Structure DDF Lookup'!$D:$D,'Structure DDF Lookup'!$C:$C,'Structure Inputs'!AB26,'Structure DDF Lookup'!$A:$A,'Structure Inputs'!$C26)/100,
IF('Structure Inputs'!$J26="Most Likely",SUMIFS('Structure DDF Lookup'!$E:$E,'Structure DDF Lookup'!$C:$C,'Structure Inputs'!AB26,'Structure DDF Lookup'!$A:$A,'Structure Inputs'!$C26)/100,
IF('Structure Inputs'!$J26="Maximum",SUMIFS('Structure DDF Lookup'!$F:$F,'Structure DDF Lookup'!$C:$C,'Structure Inputs'!AB26,'Structure DDF Lookup'!$A:$A,'Structure Inputs'!$C26)/100,)))))</f>
        <v>0</v>
      </c>
      <c r="W23" s="185">
        <f>IF('Structure Inputs'!AC26="",,
(IF('Structure Inputs'!$J26="Minimum",SUMIFS('Structure DDF Lookup'!$D:$D,'Structure DDF Lookup'!$C:$C,'Structure Inputs'!AC26,'Structure DDF Lookup'!$A:$A,'Structure Inputs'!$C26)/100,
IF('Structure Inputs'!$J26="Most Likely",SUMIFS('Structure DDF Lookup'!$E:$E,'Structure DDF Lookup'!$C:$C,'Structure Inputs'!AC26,'Structure DDF Lookup'!$A:$A,'Structure Inputs'!$C26)/100,
IF('Structure Inputs'!$J26="Maximum",SUMIFS('Structure DDF Lookup'!$F:$F,'Structure DDF Lookup'!$C:$C,'Structure Inputs'!AC26,'Structure DDF Lookup'!$A:$A,'Structure Inputs'!$C26)/100,)))))</f>
        <v>0</v>
      </c>
      <c r="Y23" s="25">
        <f t="shared" si="1"/>
        <v>0</v>
      </c>
      <c r="Z23" s="25">
        <f t="shared" si="3"/>
        <v>0</v>
      </c>
      <c r="AA23" s="25">
        <f t="shared" si="4"/>
        <v>0</v>
      </c>
      <c r="AB23" s="25">
        <f t="shared" si="5"/>
        <v>0</v>
      </c>
      <c r="AC23" s="25">
        <f t="shared" si="6"/>
        <v>0</v>
      </c>
      <c r="AD23" s="25">
        <f t="shared" si="7"/>
        <v>0</v>
      </c>
      <c r="AE23" s="25">
        <f t="shared" si="8"/>
        <v>0</v>
      </c>
      <c r="AF23" s="25">
        <f t="shared" si="9"/>
        <v>0</v>
      </c>
      <c r="AG23" s="25">
        <f t="shared" si="10"/>
        <v>0</v>
      </c>
      <c r="AH23" s="25">
        <f t="shared" si="11"/>
        <v>0</v>
      </c>
      <c r="AI23" s="25">
        <f t="shared" si="12"/>
        <v>0</v>
      </c>
      <c r="AJ23" s="25">
        <f t="shared" si="13"/>
        <v>0</v>
      </c>
    </row>
    <row r="24" spans="1:36" x14ac:dyDescent="0.25">
      <c r="A24" s="17">
        <f t="shared" si="14"/>
        <v>23</v>
      </c>
      <c r="B24" s="27" t="str">
        <f>IF('Structure Inputs'!C27="","",'Structure Inputs'!C27)</f>
        <v/>
      </c>
      <c r="D24" s="42">
        <f>'Structure Inputs'!$D27</f>
        <v>0</v>
      </c>
      <c r="F24" s="18" t="str">
        <f>IF('Structure Inputs'!F27="","No","Yes")</f>
        <v>No</v>
      </c>
      <c r="H24" s="24">
        <f>IF($F24="Yes",'Structure Inputs'!$F27,SUMIFS('General Assumptions_Back End'!$C:$C,'General Assumptions_Back End'!$A:$A,$B24,'General Assumptions_Back End'!$B:$B,H$1))</f>
        <v>0</v>
      </c>
      <c r="J24" s="186">
        <f>SUMIFS('General Assumptions_Back End'!$C:$C,'General Assumptions_Back End'!$A:$A,$B24,'General Assumptions_Back End'!$B:$B,J$1)</f>
        <v>0</v>
      </c>
      <c r="L24" s="185">
        <f>IF('Structure Inputs'!R27="",,
(IF('Structure Inputs'!$J27="Minimum",SUMIFS('Structure DDF Lookup'!$D:$D,'Structure DDF Lookup'!$C:$C,'Structure Inputs'!R27,'Structure DDF Lookup'!$A:$A,'Structure Inputs'!$C27)/100,
IF('Structure Inputs'!$J27="Most Likely",SUMIFS('Structure DDF Lookup'!$E:$E,'Structure DDF Lookup'!$C:$C,'Structure Inputs'!R27,'Structure DDF Lookup'!$A:$A,'Structure Inputs'!$C27)/100,
IF('Structure Inputs'!$J27="Maximum",SUMIFS('Structure DDF Lookup'!$F:$F,'Structure DDF Lookup'!$C:$C,'Structure Inputs'!R27,'Structure DDF Lookup'!$A:$A,'Structure Inputs'!$C27)/100,)))))</f>
        <v>0</v>
      </c>
      <c r="M24" s="185">
        <f>IF('Structure Inputs'!S27="",,
(IF('Structure Inputs'!$J27="Minimum",SUMIFS('Structure DDF Lookup'!$D:$D,'Structure DDF Lookup'!$C:$C,'Structure Inputs'!S27,'Structure DDF Lookup'!$A:$A,'Structure Inputs'!$C27)/100,
IF('Structure Inputs'!$J27="Most Likely",SUMIFS('Structure DDF Lookup'!$E:$E,'Structure DDF Lookup'!$C:$C,'Structure Inputs'!S27,'Structure DDF Lookup'!$A:$A,'Structure Inputs'!$C27)/100,
IF('Structure Inputs'!$J27="Maximum",SUMIFS('Structure DDF Lookup'!$F:$F,'Structure DDF Lookup'!$C:$C,'Structure Inputs'!S27,'Structure DDF Lookup'!$A:$A,'Structure Inputs'!$C27)/100,)))))</f>
        <v>0</v>
      </c>
      <c r="N24" s="185">
        <f>IF('Structure Inputs'!T27="",,
(IF('Structure Inputs'!$J27="Minimum",SUMIFS('Structure DDF Lookup'!$D:$D,'Structure DDF Lookup'!$C:$C,'Structure Inputs'!T27,'Structure DDF Lookup'!$A:$A,'Structure Inputs'!$C27)/100,
IF('Structure Inputs'!$J27="Most Likely",SUMIFS('Structure DDF Lookup'!$E:$E,'Structure DDF Lookup'!$C:$C,'Structure Inputs'!T27,'Structure DDF Lookup'!$A:$A,'Structure Inputs'!$C27)/100,
IF('Structure Inputs'!$J27="Maximum",SUMIFS('Structure DDF Lookup'!$F:$F,'Structure DDF Lookup'!$C:$C,'Structure Inputs'!T27,'Structure DDF Lookup'!$A:$A,'Structure Inputs'!$C27)/100,)))))</f>
        <v>0</v>
      </c>
      <c r="O24" s="185">
        <f>IF('Structure Inputs'!U27="",,
(IF('Structure Inputs'!$J27="Minimum",SUMIFS('Structure DDF Lookup'!$D:$D,'Structure DDF Lookup'!$C:$C,'Structure Inputs'!U27,'Structure DDF Lookup'!$A:$A,'Structure Inputs'!$C27)/100,
IF('Structure Inputs'!$J27="Most Likely",SUMIFS('Structure DDF Lookup'!$E:$E,'Structure DDF Lookup'!$C:$C,'Structure Inputs'!U27,'Structure DDF Lookup'!$A:$A,'Structure Inputs'!$C27)/100,
IF('Structure Inputs'!$J27="Maximum",SUMIFS('Structure DDF Lookup'!$F:$F,'Structure DDF Lookup'!$C:$C,'Structure Inputs'!U27,'Structure DDF Lookup'!$A:$A,'Structure Inputs'!$C27)/100,)))))</f>
        <v>0</v>
      </c>
      <c r="P24" s="185">
        <f>IF('Structure Inputs'!V27="",,
(IF('Structure Inputs'!$J27="Minimum",SUMIFS('Structure DDF Lookup'!$D:$D,'Structure DDF Lookup'!$C:$C,'Structure Inputs'!V27,'Structure DDF Lookup'!$A:$A,'Structure Inputs'!$C27)/100,
IF('Structure Inputs'!$J27="Most Likely",SUMIFS('Structure DDF Lookup'!$E:$E,'Structure DDF Lookup'!$C:$C,'Structure Inputs'!V27,'Structure DDF Lookup'!$A:$A,'Structure Inputs'!$C27)/100,
IF('Structure Inputs'!$J27="Maximum",SUMIFS('Structure DDF Lookup'!$F:$F,'Structure DDF Lookup'!$C:$C,'Structure Inputs'!V27,'Structure DDF Lookup'!$A:$A,'Structure Inputs'!$C27)/100,)))))</f>
        <v>0</v>
      </c>
      <c r="Q24" s="185">
        <f>IF('Structure Inputs'!W27="",,
(IF('Structure Inputs'!$J27="Minimum",SUMIFS('Structure DDF Lookup'!$D:$D,'Structure DDF Lookup'!$C:$C,'Structure Inputs'!W27,'Structure DDF Lookup'!$A:$A,'Structure Inputs'!$C27)/100,
IF('Structure Inputs'!$J27="Most Likely",SUMIFS('Structure DDF Lookup'!$E:$E,'Structure DDF Lookup'!$C:$C,'Structure Inputs'!W27,'Structure DDF Lookup'!$A:$A,'Structure Inputs'!$C27)/100,
IF('Structure Inputs'!$J27="Maximum",SUMIFS('Structure DDF Lookup'!$F:$F,'Structure DDF Lookup'!$C:$C,'Structure Inputs'!W27,'Structure DDF Lookup'!$A:$A,'Structure Inputs'!$C27)/100,)))))</f>
        <v>0</v>
      </c>
      <c r="R24" s="185">
        <f>IF('Structure Inputs'!X27="",,
(IF('Structure Inputs'!$J27="Minimum",SUMIFS('Structure DDF Lookup'!$D:$D,'Structure DDF Lookup'!$C:$C,'Structure Inputs'!X27,'Structure DDF Lookup'!$A:$A,'Structure Inputs'!$C27)/100,
IF('Structure Inputs'!$J27="Most Likely",SUMIFS('Structure DDF Lookup'!$E:$E,'Structure DDF Lookup'!$C:$C,'Structure Inputs'!X27,'Structure DDF Lookup'!$A:$A,'Structure Inputs'!$C27)/100,
IF('Structure Inputs'!$J27="Maximum",SUMIFS('Structure DDF Lookup'!$F:$F,'Structure DDF Lookup'!$C:$C,'Structure Inputs'!X27,'Structure DDF Lookup'!$A:$A,'Structure Inputs'!$C27)/100,)))))</f>
        <v>0</v>
      </c>
      <c r="S24" s="185">
        <f>IF('Structure Inputs'!Y27="",,
(IF('Structure Inputs'!$J27="Minimum",SUMIFS('Structure DDF Lookup'!$D:$D,'Structure DDF Lookup'!$C:$C,'Structure Inputs'!Y27,'Structure DDF Lookup'!$A:$A,'Structure Inputs'!$C27)/100,
IF('Structure Inputs'!$J27="Most Likely",SUMIFS('Structure DDF Lookup'!$E:$E,'Structure DDF Lookup'!$C:$C,'Structure Inputs'!Y27,'Structure DDF Lookup'!$A:$A,'Structure Inputs'!$C27)/100,
IF('Structure Inputs'!$J27="Maximum",SUMIFS('Structure DDF Lookup'!$F:$F,'Structure DDF Lookup'!$C:$C,'Structure Inputs'!Y27,'Structure DDF Lookup'!$A:$A,'Structure Inputs'!$C27)/100,)))))</f>
        <v>0</v>
      </c>
      <c r="T24" s="185">
        <f>IF('Structure Inputs'!Z27="",,
(IF('Structure Inputs'!$J27="Minimum",SUMIFS('Structure DDF Lookup'!$D:$D,'Structure DDF Lookup'!$C:$C,'Structure Inputs'!Z27,'Structure DDF Lookup'!$A:$A,'Structure Inputs'!$C27)/100,
IF('Structure Inputs'!$J27="Most Likely",SUMIFS('Structure DDF Lookup'!$E:$E,'Structure DDF Lookup'!$C:$C,'Structure Inputs'!Z27,'Structure DDF Lookup'!$A:$A,'Structure Inputs'!$C27)/100,
IF('Structure Inputs'!$J27="Maximum",SUMIFS('Structure DDF Lookup'!$F:$F,'Structure DDF Lookup'!$C:$C,'Structure Inputs'!Z27,'Structure DDF Lookup'!$A:$A,'Structure Inputs'!$C27)/100,)))))</f>
        <v>0</v>
      </c>
      <c r="U24" s="185">
        <f>IF('Structure Inputs'!AA27="",,
(IF('Structure Inputs'!$J27="Minimum",SUMIFS('Structure DDF Lookup'!$D:$D,'Structure DDF Lookup'!$C:$C,'Structure Inputs'!AA27,'Structure DDF Lookup'!$A:$A,'Structure Inputs'!$C27)/100,
IF('Structure Inputs'!$J27="Most Likely",SUMIFS('Structure DDF Lookup'!$E:$E,'Structure DDF Lookup'!$C:$C,'Structure Inputs'!AA27,'Structure DDF Lookup'!$A:$A,'Structure Inputs'!$C27)/100,
IF('Structure Inputs'!$J27="Maximum",SUMIFS('Structure DDF Lookup'!$F:$F,'Structure DDF Lookup'!$C:$C,'Structure Inputs'!AA27,'Structure DDF Lookup'!$A:$A,'Structure Inputs'!$C27)/100,)))))</f>
        <v>0</v>
      </c>
      <c r="V24" s="185">
        <f>IF('Structure Inputs'!AB27="",,
(IF('Structure Inputs'!$J27="Minimum",SUMIFS('Structure DDF Lookup'!$D:$D,'Structure DDF Lookup'!$C:$C,'Structure Inputs'!AB27,'Structure DDF Lookup'!$A:$A,'Structure Inputs'!$C27)/100,
IF('Structure Inputs'!$J27="Most Likely",SUMIFS('Structure DDF Lookup'!$E:$E,'Structure DDF Lookup'!$C:$C,'Structure Inputs'!AB27,'Structure DDF Lookup'!$A:$A,'Structure Inputs'!$C27)/100,
IF('Structure Inputs'!$J27="Maximum",SUMIFS('Structure DDF Lookup'!$F:$F,'Structure DDF Lookup'!$C:$C,'Structure Inputs'!AB27,'Structure DDF Lookup'!$A:$A,'Structure Inputs'!$C27)/100,)))))</f>
        <v>0</v>
      </c>
      <c r="W24" s="185">
        <f>IF('Structure Inputs'!AC27="",,
(IF('Structure Inputs'!$J27="Minimum",SUMIFS('Structure DDF Lookup'!$D:$D,'Structure DDF Lookup'!$C:$C,'Structure Inputs'!AC27,'Structure DDF Lookup'!$A:$A,'Structure Inputs'!$C27)/100,
IF('Structure Inputs'!$J27="Most Likely",SUMIFS('Structure DDF Lookup'!$E:$E,'Structure DDF Lookup'!$C:$C,'Structure Inputs'!AC27,'Structure DDF Lookup'!$A:$A,'Structure Inputs'!$C27)/100,
IF('Structure Inputs'!$J27="Maximum",SUMIFS('Structure DDF Lookup'!$F:$F,'Structure DDF Lookup'!$C:$C,'Structure Inputs'!AC27,'Structure DDF Lookup'!$A:$A,'Structure Inputs'!$C27)/100,)))))</f>
        <v>0</v>
      </c>
      <c r="Y24" s="25">
        <f t="shared" si="1"/>
        <v>0</v>
      </c>
      <c r="Z24" s="25">
        <f t="shared" si="3"/>
        <v>0</v>
      </c>
      <c r="AA24" s="25">
        <f t="shared" si="4"/>
        <v>0</v>
      </c>
      <c r="AB24" s="25">
        <f t="shared" si="5"/>
        <v>0</v>
      </c>
      <c r="AC24" s="25">
        <f t="shared" si="6"/>
        <v>0</v>
      </c>
      <c r="AD24" s="25">
        <f t="shared" si="7"/>
        <v>0</v>
      </c>
      <c r="AE24" s="25">
        <f t="shared" si="8"/>
        <v>0</v>
      </c>
      <c r="AF24" s="25">
        <f t="shared" si="9"/>
        <v>0</v>
      </c>
      <c r="AG24" s="25">
        <f t="shared" si="10"/>
        <v>0</v>
      </c>
      <c r="AH24" s="25">
        <f t="shared" si="11"/>
        <v>0</v>
      </c>
      <c r="AI24" s="25">
        <f t="shared" si="12"/>
        <v>0</v>
      </c>
      <c r="AJ24" s="25">
        <f t="shared" si="13"/>
        <v>0</v>
      </c>
    </row>
    <row r="25" spans="1:36" x14ac:dyDescent="0.25">
      <c r="A25" s="17">
        <f t="shared" si="14"/>
        <v>24</v>
      </c>
      <c r="B25" s="27" t="str">
        <f>IF('Structure Inputs'!C28="","",'Structure Inputs'!C28)</f>
        <v/>
      </c>
      <c r="D25" s="42">
        <f>'Structure Inputs'!$D28</f>
        <v>0</v>
      </c>
      <c r="F25" s="18" t="str">
        <f>IF('Structure Inputs'!F28="","No","Yes")</f>
        <v>No</v>
      </c>
      <c r="H25" s="24">
        <f>IF($F25="Yes",'Structure Inputs'!$F28,SUMIFS('General Assumptions_Back End'!$C:$C,'General Assumptions_Back End'!$A:$A,$B25,'General Assumptions_Back End'!$B:$B,H$1))</f>
        <v>0</v>
      </c>
      <c r="J25" s="186">
        <f>SUMIFS('General Assumptions_Back End'!$C:$C,'General Assumptions_Back End'!$A:$A,$B25,'General Assumptions_Back End'!$B:$B,J$1)</f>
        <v>0</v>
      </c>
      <c r="L25" s="185">
        <f>IF('Structure Inputs'!R28="",,
(IF('Structure Inputs'!$J28="Minimum",SUMIFS('Structure DDF Lookup'!$D:$D,'Structure DDF Lookup'!$C:$C,'Structure Inputs'!R28,'Structure DDF Lookup'!$A:$A,'Structure Inputs'!$C28)/100,
IF('Structure Inputs'!$J28="Most Likely",SUMIFS('Structure DDF Lookup'!$E:$E,'Structure DDF Lookup'!$C:$C,'Structure Inputs'!R28,'Structure DDF Lookup'!$A:$A,'Structure Inputs'!$C28)/100,
IF('Structure Inputs'!$J28="Maximum",SUMIFS('Structure DDF Lookup'!$F:$F,'Structure DDF Lookup'!$C:$C,'Structure Inputs'!R28,'Structure DDF Lookup'!$A:$A,'Structure Inputs'!$C28)/100,)))))</f>
        <v>0</v>
      </c>
      <c r="M25" s="185">
        <f>IF('Structure Inputs'!S28="",,
(IF('Structure Inputs'!$J28="Minimum",SUMIFS('Structure DDF Lookup'!$D:$D,'Structure DDF Lookup'!$C:$C,'Structure Inputs'!S28,'Structure DDF Lookup'!$A:$A,'Structure Inputs'!$C28)/100,
IF('Structure Inputs'!$J28="Most Likely",SUMIFS('Structure DDF Lookup'!$E:$E,'Structure DDF Lookup'!$C:$C,'Structure Inputs'!S28,'Structure DDF Lookup'!$A:$A,'Structure Inputs'!$C28)/100,
IF('Structure Inputs'!$J28="Maximum",SUMIFS('Structure DDF Lookup'!$F:$F,'Structure DDF Lookup'!$C:$C,'Structure Inputs'!S28,'Structure DDF Lookup'!$A:$A,'Structure Inputs'!$C28)/100,)))))</f>
        <v>0</v>
      </c>
      <c r="N25" s="185">
        <f>IF('Structure Inputs'!T28="",,
(IF('Structure Inputs'!$J28="Minimum",SUMIFS('Structure DDF Lookup'!$D:$D,'Structure DDF Lookup'!$C:$C,'Structure Inputs'!T28,'Structure DDF Lookup'!$A:$A,'Structure Inputs'!$C28)/100,
IF('Structure Inputs'!$J28="Most Likely",SUMIFS('Structure DDF Lookup'!$E:$E,'Structure DDF Lookup'!$C:$C,'Structure Inputs'!T28,'Structure DDF Lookup'!$A:$A,'Structure Inputs'!$C28)/100,
IF('Structure Inputs'!$J28="Maximum",SUMIFS('Structure DDF Lookup'!$F:$F,'Structure DDF Lookup'!$C:$C,'Structure Inputs'!T28,'Structure DDF Lookup'!$A:$A,'Structure Inputs'!$C28)/100,)))))</f>
        <v>0</v>
      </c>
      <c r="O25" s="185">
        <f>IF('Structure Inputs'!U28="",,
(IF('Structure Inputs'!$J28="Minimum",SUMIFS('Structure DDF Lookup'!$D:$D,'Structure DDF Lookup'!$C:$C,'Structure Inputs'!U28,'Structure DDF Lookup'!$A:$A,'Structure Inputs'!$C28)/100,
IF('Structure Inputs'!$J28="Most Likely",SUMIFS('Structure DDF Lookup'!$E:$E,'Structure DDF Lookup'!$C:$C,'Structure Inputs'!U28,'Structure DDF Lookup'!$A:$A,'Structure Inputs'!$C28)/100,
IF('Structure Inputs'!$J28="Maximum",SUMIFS('Structure DDF Lookup'!$F:$F,'Structure DDF Lookup'!$C:$C,'Structure Inputs'!U28,'Structure DDF Lookup'!$A:$A,'Structure Inputs'!$C28)/100,)))))</f>
        <v>0</v>
      </c>
      <c r="P25" s="185">
        <f>IF('Structure Inputs'!V28="",,
(IF('Structure Inputs'!$J28="Minimum",SUMIFS('Structure DDF Lookup'!$D:$D,'Structure DDF Lookup'!$C:$C,'Structure Inputs'!V28,'Structure DDF Lookup'!$A:$A,'Structure Inputs'!$C28)/100,
IF('Structure Inputs'!$J28="Most Likely",SUMIFS('Structure DDF Lookup'!$E:$E,'Structure DDF Lookup'!$C:$C,'Structure Inputs'!V28,'Structure DDF Lookup'!$A:$A,'Structure Inputs'!$C28)/100,
IF('Structure Inputs'!$J28="Maximum",SUMIFS('Structure DDF Lookup'!$F:$F,'Structure DDF Lookup'!$C:$C,'Structure Inputs'!V28,'Structure DDF Lookup'!$A:$A,'Structure Inputs'!$C28)/100,)))))</f>
        <v>0</v>
      </c>
      <c r="Q25" s="185">
        <f>IF('Structure Inputs'!W28="",,
(IF('Structure Inputs'!$J28="Minimum",SUMIFS('Structure DDF Lookup'!$D:$D,'Structure DDF Lookup'!$C:$C,'Structure Inputs'!W28,'Structure DDF Lookup'!$A:$A,'Structure Inputs'!$C28)/100,
IF('Structure Inputs'!$J28="Most Likely",SUMIFS('Structure DDF Lookup'!$E:$E,'Structure DDF Lookup'!$C:$C,'Structure Inputs'!W28,'Structure DDF Lookup'!$A:$A,'Structure Inputs'!$C28)/100,
IF('Structure Inputs'!$J28="Maximum",SUMIFS('Structure DDF Lookup'!$F:$F,'Structure DDF Lookup'!$C:$C,'Structure Inputs'!W28,'Structure DDF Lookup'!$A:$A,'Structure Inputs'!$C28)/100,)))))</f>
        <v>0</v>
      </c>
      <c r="R25" s="185">
        <f>IF('Structure Inputs'!X28="",,
(IF('Structure Inputs'!$J28="Minimum",SUMIFS('Structure DDF Lookup'!$D:$D,'Structure DDF Lookup'!$C:$C,'Structure Inputs'!X28,'Structure DDF Lookup'!$A:$A,'Structure Inputs'!$C28)/100,
IF('Structure Inputs'!$J28="Most Likely",SUMIFS('Structure DDF Lookup'!$E:$E,'Structure DDF Lookup'!$C:$C,'Structure Inputs'!X28,'Structure DDF Lookup'!$A:$A,'Structure Inputs'!$C28)/100,
IF('Structure Inputs'!$J28="Maximum",SUMIFS('Structure DDF Lookup'!$F:$F,'Structure DDF Lookup'!$C:$C,'Structure Inputs'!X28,'Structure DDF Lookup'!$A:$A,'Structure Inputs'!$C28)/100,)))))</f>
        <v>0</v>
      </c>
      <c r="S25" s="185">
        <f>IF('Structure Inputs'!Y28="",,
(IF('Structure Inputs'!$J28="Minimum",SUMIFS('Structure DDF Lookup'!$D:$D,'Structure DDF Lookup'!$C:$C,'Structure Inputs'!Y28,'Structure DDF Lookup'!$A:$A,'Structure Inputs'!$C28)/100,
IF('Structure Inputs'!$J28="Most Likely",SUMIFS('Structure DDF Lookup'!$E:$E,'Structure DDF Lookup'!$C:$C,'Structure Inputs'!Y28,'Structure DDF Lookup'!$A:$A,'Structure Inputs'!$C28)/100,
IF('Structure Inputs'!$J28="Maximum",SUMIFS('Structure DDF Lookup'!$F:$F,'Structure DDF Lookup'!$C:$C,'Structure Inputs'!Y28,'Structure DDF Lookup'!$A:$A,'Structure Inputs'!$C28)/100,)))))</f>
        <v>0</v>
      </c>
      <c r="T25" s="185">
        <f>IF('Structure Inputs'!Z28="",,
(IF('Structure Inputs'!$J28="Minimum",SUMIFS('Structure DDF Lookup'!$D:$D,'Structure DDF Lookup'!$C:$C,'Structure Inputs'!Z28,'Structure DDF Lookup'!$A:$A,'Structure Inputs'!$C28)/100,
IF('Structure Inputs'!$J28="Most Likely",SUMIFS('Structure DDF Lookup'!$E:$E,'Structure DDF Lookup'!$C:$C,'Structure Inputs'!Z28,'Structure DDF Lookup'!$A:$A,'Structure Inputs'!$C28)/100,
IF('Structure Inputs'!$J28="Maximum",SUMIFS('Structure DDF Lookup'!$F:$F,'Structure DDF Lookup'!$C:$C,'Structure Inputs'!Z28,'Structure DDF Lookup'!$A:$A,'Structure Inputs'!$C28)/100,)))))</f>
        <v>0</v>
      </c>
      <c r="U25" s="185">
        <f>IF('Structure Inputs'!AA28="",,
(IF('Structure Inputs'!$J28="Minimum",SUMIFS('Structure DDF Lookup'!$D:$D,'Structure DDF Lookup'!$C:$C,'Structure Inputs'!AA28,'Structure DDF Lookup'!$A:$A,'Structure Inputs'!$C28)/100,
IF('Structure Inputs'!$J28="Most Likely",SUMIFS('Structure DDF Lookup'!$E:$E,'Structure DDF Lookup'!$C:$C,'Structure Inputs'!AA28,'Structure DDF Lookup'!$A:$A,'Structure Inputs'!$C28)/100,
IF('Structure Inputs'!$J28="Maximum",SUMIFS('Structure DDF Lookup'!$F:$F,'Structure DDF Lookup'!$C:$C,'Structure Inputs'!AA28,'Structure DDF Lookup'!$A:$A,'Structure Inputs'!$C28)/100,)))))</f>
        <v>0</v>
      </c>
      <c r="V25" s="185">
        <f>IF('Structure Inputs'!AB28="",,
(IF('Structure Inputs'!$J28="Minimum",SUMIFS('Structure DDF Lookup'!$D:$D,'Structure DDF Lookup'!$C:$C,'Structure Inputs'!AB28,'Structure DDF Lookup'!$A:$A,'Structure Inputs'!$C28)/100,
IF('Structure Inputs'!$J28="Most Likely",SUMIFS('Structure DDF Lookup'!$E:$E,'Structure DDF Lookup'!$C:$C,'Structure Inputs'!AB28,'Structure DDF Lookup'!$A:$A,'Structure Inputs'!$C28)/100,
IF('Structure Inputs'!$J28="Maximum",SUMIFS('Structure DDF Lookup'!$F:$F,'Structure DDF Lookup'!$C:$C,'Structure Inputs'!AB28,'Structure DDF Lookup'!$A:$A,'Structure Inputs'!$C28)/100,)))))</f>
        <v>0</v>
      </c>
      <c r="W25" s="185">
        <f>IF('Structure Inputs'!AC28="",,
(IF('Structure Inputs'!$J28="Minimum",SUMIFS('Structure DDF Lookup'!$D:$D,'Structure DDF Lookup'!$C:$C,'Structure Inputs'!AC28,'Structure DDF Lookup'!$A:$A,'Structure Inputs'!$C28)/100,
IF('Structure Inputs'!$J28="Most Likely",SUMIFS('Structure DDF Lookup'!$E:$E,'Structure DDF Lookup'!$C:$C,'Structure Inputs'!AC28,'Structure DDF Lookup'!$A:$A,'Structure Inputs'!$C28)/100,
IF('Structure Inputs'!$J28="Maximum",SUMIFS('Structure DDF Lookup'!$F:$F,'Structure DDF Lookup'!$C:$C,'Structure Inputs'!AC28,'Structure DDF Lookup'!$A:$A,'Structure Inputs'!$C28)/100,)))))</f>
        <v>0</v>
      </c>
      <c r="Y25" s="25">
        <f t="shared" si="1"/>
        <v>0</v>
      </c>
      <c r="Z25" s="25">
        <f t="shared" si="3"/>
        <v>0</v>
      </c>
      <c r="AA25" s="25">
        <f t="shared" si="4"/>
        <v>0</v>
      </c>
      <c r="AB25" s="25">
        <f t="shared" si="5"/>
        <v>0</v>
      </c>
      <c r="AC25" s="25">
        <f t="shared" si="6"/>
        <v>0</v>
      </c>
      <c r="AD25" s="25">
        <f t="shared" si="7"/>
        <v>0</v>
      </c>
      <c r="AE25" s="25">
        <f t="shared" si="8"/>
        <v>0</v>
      </c>
      <c r="AF25" s="25">
        <f t="shared" si="9"/>
        <v>0</v>
      </c>
      <c r="AG25" s="25">
        <f t="shared" si="10"/>
        <v>0</v>
      </c>
      <c r="AH25" s="25">
        <f t="shared" si="11"/>
        <v>0</v>
      </c>
      <c r="AI25" s="25">
        <f t="shared" si="12"/>
        <v>0</v>
      </c>
      <c r="AJ25" s="25">
        <f t="shared" si="13"/>
        <v>0</v>
      </c>
    </row>
    <row r="26" spans="1:36" x14ac:dyDescent="0.25">
      <c r="A26" s="17">
        <f t="shared" si="14"/>
        <v>25</v>
      </c>
      <c r="B26" s="27" t="str">
        <f>IF('Structure Inputs'!C29="","",'Structure Inputs'!C29)</f>
        <v/>
      </c>
      <c r="D26" s="42">
        <f>'Structure Inputs'!$D29</f>
        <v>0</v>
      </c>
      <c r="F26" s="18" t="str">
        <f>IF('Structure Inputs'!F29="","No","Yes")</f>
        <v>No</v>
      </c>
      <c r="H26" s="24">
        <f>IF($F26="Yes",'Structure Inputs'!$F29,SUMIFS('General Assumptions_Back End'!$C:$C,'General Assumptions_Back End'!$A:$A,$B26,'General Assumptions_Back End'!$B:$B,H$1))</f>
        <v>0</v>
      </c>
      <c r="J26" s="186">
        <f>SUMIFS('General Assumptions_Back End'!$C:$C,'General Assumptions_Back End'!$A:$A,$B26,'General Assumptions_Back End'!$B:$B,J$1)</f>
        <v>0</v>
      </c>
      <c r="L26" s="185">
        <f>IF('Structure Inputs'!R29="",,
(IF('Structure Inputs'!$J29="Minimum",SUMIFS('Structure DDF Lookup'!$D:$D,'Structure DDF Lookup'!$C:$C,'Structure Inputs'!R29,'Structure DDF Lookup'!$A:$A,'Structure Inputs'!$C29)/100,
IF('Structure Inputs'!$J29="Most Likely",SUMIFS('Structure DDF Lookup'!$E:$E,'Structure DDF Lookup'!$C:$C,'Structure Inputs'!R29,'Structure DDF Lookup'!$A:$A,'Structure Inputs'!$C29)/100,
IF('Structure Inputs'!$J29="Maximum",SUMIFS('Structure DDF Lookup'!$F:$F,'Structure DDF Lookup'!$C:$C,'Structure Inputs'!R29,'Structure DDF Lookup'!$A:$A,'Structure Inputs'!$C29)/100,)))))</f>
        <v>0</v>
      </c>
      <c r="M26" s="185">
        <f>IF('Structure Inputs'!S29="",,
(IF('Structure Inputs'!$J29="Minimum",SUMIFS('Structure DDF Lookup'!$D:$D,'Structure DDF Lookup'!$C:$C,'Structure Inputs'!S29,'Structure DDF Lookup'!$A:$A,'Structure Inputs'!$C29)/100,
IF('Structure Inputs'!$J29="Most Likely",SUMIFS('Structure DDF Lookup'!$E:$E,'Structure DDF Lookup'!$C:$C,'Structure Inputs'!S29,'Structure DDF Lookup'!$A:$A,'Structure Inputs'!$C29)/100,
IF('Structure Inputs'!$J29="Maximum",SUMIFS('Structure DDF Lookup'!$F:$F,'Structure DDF Lookup'!$C:$C,'Structure Inputs'!S29,'Structure DDF Lookup'!$A:$A,'Structure Inputs'!$C29)/100,)))))</f>
        <v>0</v>
      </c>
      <c r="N26" s="185">
        <f>IF('Structure Inputs'!T29="",,
(IF('Structure Inputs'!$J29="Minimum",SUMIFS('Structure DDF Lookup'!$D:$D,'Structure DDF Lookup'!$C:$C,'Structure Inputs'!T29,'Structure DDF Lookup'!$A:$A,'Structure Inputs'!$C29)/100,
IF('Structure Inputs'!$J29="Most Likely",SUMIFS('Structure DDF Lookup'!$E:$E,'Structure DDF Lookup'!$C:$C,'Structure Inputs'!T29,'Structure DDF Lookup'!$A:$A,'Structure Inputs'!$C29)/100,
IF('Structure Inputs'!$J29="Maximum",SUMIFS('Structure DDF Lookup'!$F:$F,'Structure DDF Lookup'!$C:$C,'Structure Inputs'!T29,'Structure DDF Lookup'!$A:$A,'Structure Inputs'!$C29)/100,)))))</f>
        <v>0</v>
      </c>
      <c r="O26" s="185">
        <f>IF('Structure Inputs'!U29="",,
(IF('Structure Inputs'!$J29="Minimum",SUMIFS('Structure DDF Lookup'!$D:$D,'Structure DDF Lookup'!$C:$C,'Structure Inputs'!U29,'Structure DDF Lookup'!$A:$A,'Structure Inputs'!$C29)/100,
IF('Structure Inputs'!$J29="Most Likely",SUMIFS('Structure DDF Lookup'!$E:$E,'Structure DDF Lookup'!$C:$C,'Structure Inputs'!U29,'Structure DDF Lookup'!$A:$A,'Structure Inputs'!$C29)/100,
IF('Structure Inputs'!$J29="Maximum",SUMIFS('Structure DDF Lookup'!$F:$F,'Structure DDF Lookup'!$C:$C,'Structure Inputs'!U29,'Structure DDF Lookup'!$A:$A,'Structure Inputs'!$C29)/100,)))))</f>
        <v>0</v>
      </c>
      <c r="P26" s="185">
        <f>IF('Structure Inputs'!V29="",,
(IF('Structure Inputs'!$J29="Minimum",SUMIFS('Structure DDF Lookup'!$D:$D,'Structure DDF Lookup'!$C:$C,'Structure Inputs'!V29,'Structure DDF Lookup'!$A:$A,'Structure Inputs'!$C29)/100,
IF('Structure Inputs'!$J29="Most Likely",SUMIFS('Structure DDF Lookup'!$E:$E,'Structure DDF Lookup'!$C:$C,'Structure Inputs'!V29,'Structure DDF Lookup'!$A:$A,'Structure Inputs'!$C29)/100,
IF('Structure Inputs'!$J29="Maximum",SUMIFS('Structure DDF Lookup'!$F:$F,'Structure DDF Lookup'!$C:$C,'Structure Inputs'!V29,'Structure DDF Lookup'!$A:$A,'Structure Inputs'!$C29)/100,)))))</f>
        <v>0</v>
      </c>
      <c r="Q26" s="185">
        <f>IF('Structure Inputs'!W29="",,
(IF('Structure Inputs'!$J29="Minimum",SUMIFS('Structure DDF Lookup'!$D:$D,'Structure DDF Lookup'!$C:$C,'Structure Inputs'!W29,'Structure DDF Lookup'!$A:$A,'Structure Inputs'!$C29)/100,
IF('Structure Inputs'!$J29="Most Likely",SUMIFS('Structure DDF Lookup'!$E:$E,'Structure DDF Lookup'!$C:$C,'Structure Inputs'!W29,'Structure DDF Lookup'!$A:$A,'Structure Inputs'!$C29)/100,
IF('Structure Inputs'!$J29="Maximum",SUMIFS('Structure DDF Lookup'!$F:$F,'Structure DDF Lookup'!$C:$C,'Structure Inputs'!W29,'Structure DDF Lookup'!$A:$A,'Structure Inputs'!$C29)/100,)))))</f>
        <v>0</v>
      </c>
      <c r="R26" s="185">
        <f>IF('Structure Inputs'!X29="",,
(IF('Structure Inputs'!$J29="Minimum",SUMIFS('Structure DDF Lookup'!$D:$D,'Structure DDF Lookup'!$C:$C,'Structure Inputs'!X29,'Structure DDF Lookup'!$A:$A,'Structure Inputs'!$C29)/100,
IF('Structure Inputs'!$J29="Most Likely",SUMIFS('Structure DDF Lookup'!$E:$E,'Structure DDF Lookup'!$C:$C,'Structure Inputs'!X29,'Structure DDF Lookup'!$A:$A,'Structure Inputs'!$C29)/100,
IF('Structure Inputs'!$J29="Maximum",SUMIFS('Structure DDF Lookup'!$F:$F,'Structure DDF Lookup'!$C:$C,'Structure Inputs'!X29,'Structure DDF Lookup'!$A:$A,'Structure Inputs'!$C29)/100,)))))</f>
        <v>0</v>
      </c>
      <c r="S26" s="185">
        <f>IF('Structure Inputs'!Y29="",,
(IF('Structure Inputs'!$J29="Minimum",SUMIFS('Structure DDF Lookup'!$D:$D,'Structure DDF Lookup'!$C:$C,'Structure Inputs'!Y29,'Structure DDF Lookup'!$A:$A,'Structure Inputs'!$C29)/100,
IF('Structure Inputs'!$J29="Most Likely",SUMIFS('Structure DDF Lookup'!$E:$E,'Structure DDF Lookup'!$C:$C,'Structure Inputs'!Y29,'Structure DDF Lookup'!$A:$A,'Structure Inputs'!$C29)/100,
IF('Structure Inputs'!$J29="Maximum",SUMIFS('Structure DDF Lookup'!$F:$F,'Structure DDF Lookup'!$C:$C,'Structure Inputs'!Y29,'Structure DDF Lookup'!$A:$A,'Structure Inputs'!$C29)/100,)))))</f>
        <v>0</v>
      </c>
      <c r="T26" s="185">
        <f>IF('Structure Inputs'!Z29="",,
(IF('Structure Inputs'!$J29="Minimum",SUMIFS('Structure DDF Lookup'!$D:$D,'Structure DDF Lookup'!$C:$C,'Structure Inputs'!Z29,'Structure DDF Lookup'!$A:$A,'Structure Inputs'!$C29)/100,
IF('Structure Inputs'!$J29="Most Likely",SUMIFS('Structure DDF Lookup'!$E:$E,'Structure DDF Lookup'!$C:$C,'Structure Inputs'!Z29,'Structure DDF Lookup'!$A:$A,'Structure Inputs'!$C29)/100,
IF('Structure Inputs'!$J29="Maximum",SUMIFS('Structure DDF Lookup'!$F:$F,'Structure DDF Lookup'!$C:$C,'Structure Inputs'!Z29,'Structure DDF Lookup'!$A:$A,'Structure Inputs'!$C29)/100,)))))</f>
        <v>0</v>
      </c>
      <c r="U26" s="185">
        <f>IF('Structure Inputs'!AA29="",,
(IF('Structure Inputs'!$J29="Minimum",SUMIFS('Structure DDF Lookup'!$D:$D,'Structure DDF Lookup'!$C:$C,'Structure Inputs'!AA29,'Structure DDF Lookup'!$A:$A,'Structure Inputs'!$C29)/100,
IF('Structure Inputs'!$J29="Most Likely",SUMIFS('Structure DDF Lookup'!$E:$E,'Structure DDF Lookup'!$C:$C,'Structure Inputs'!AA29,'Structure DDF Lookup'!$A:$A,'Structure Inputs'!$C29)/100,
IF('Structure Inputs'!$J29="Maximum",SUMIFS('Structure DDF Lookup'!$F:$F,'Structure DDF Lookup'!$C:$C,'Structure Inputs'!AA29,'Structure DDF Lookup'!$A:$A,'Structure Inputs'!$C29)/100,)))))</f>
        <v>0</v>
      </c>
      <c r="V26" s="185">
        <f>IF('Structure Inputs'!AB29="",,
(IF('Structure Inputs'!$J29="Minimum",SUMIFS('Structure DDF Lookup'!$D:$D,'Structure DDF Lookup'!$C:$C,'Structure Inputs'!AB29,'Structure DDF Lookup'!$A:$A,'Structure Inputs'!$C29)/100,
IF('Structure Inputs'!$J29="Most Likely",SUMIFS('Structure DDF Lookup'!$E:$E,'Structure DDF Lookup'!$C:$C,'Structure Inputs'!AB29,'Structure DDF Lookup'!$A:$A,'Structure Inputs'!$C29)/100,
IF('Structure Inputs'!$J29="Maximum",SUMIFS('Structure DDF Lookup'!$F:$F,'Structure DDF Lookup'!$C:$C,'Structure Inputs'!AB29,'Structure DDF Lookup'!$A:$A,'Structure Inputs'!$C29)/100,)))))</f>
        <v>0</v>
      </c>
      <c r="W26" s="185">
        <f>IF('Structure Inputs'!AC29="",,
(IF('Structure Inputs'!$J29="Minimum",SUMIFS('Structure DDF Lookup'!$D:$D,'Structure DDF Lookup'!$C:$C,'Structure Inputs'!AC29,'Structure DDF Lookup'!$A:$A,'Structure Inputs'!$C29)/100,
IF('Structure Inputs'!$J29="Most Likely",SUMIFS('Structure DDF Lookup'!$E:$E,'Structure DDF Lookup'!$C:$C,'Structure Inputs'!AC29,'Structure DDF Lookup'!$A:$A,'Structure Inputs'!$C29)/100,
IF('Structure Inputs'!$J29="Maximum",SUMIFS('Structure DDF Lookup'!$F:$F,'Structure DDF Lookup'!$C:$C,'Structure Inputs'!AC29,'Structure DDF Lookup'!$A:$A,'Structure Inputs'!$C29)/100,)))))</f>
        <v>0</v>
      </c>
      <c r="Y26" s="25">
        <f t="shared" si="1"/>
        <v>0</v>
      </c>
      <c r="Z26" s="25">
        <f t="shared" si="3"/>
        <v>0</v>
      </c>
      <c r="AA26" s="25">
        <f t="shared" si="4"/>
        <v>0</v>
      </c>
      <c r="AB26" s="25">
        <f t="shared" si="5"/>
        <v>0</v>
      </c>
      <c r="AC26" s="25">
        <f t="shared" si="6"/>
        <v>0</v>
      </c>
      <c r="AD26" s="25">
        <f t="shared" si="7"/>
        <v>0</v>
      </c>
      <c r="AE26" s="25">
        <f t="shared" si="8"/>
        <v>0</v>
      </c>
      <c r="AF26" s="25">
        <f t="shared" si="9"/>
        <v>0</v>
      </c>
      <c r="AG26" s="25">
        <f t="shared" si="10"/>
        <v>0</v>
      </c>
      <c r="AH26" s="25">
        <f t="shared" si="11"/>
        <v>0</v>
      </c>
      <c r="AI26" s="25">
        <f t="shared" si="12"/>
        <v>0</v>
      </c>
      <c r="AJ26" s="25">
        <f t="shared" si="13"/>
        <v>0</v>
      </c>
    </row>
    <row r="27" spans="1:36" x14ac:dyDescent="0.25">
      <c r="A27" s="17">
        <f t="shared" si="14"/>
        <v>26</v>
      </c>
      <c r="B27" s="27" t="str">
        <f>IF('Structure Inputs'!C30="","",'Structure Inputs'!C30)</f>
        <v/>
      </c>
      <c r="D27" s="42">
        <f>'Structure Inputs'!$D30</f>
        <v>0</v>
      </c>
      <c r="F27" s="18" t="str">
        <f>IF('Structure Inputs'!F30="","No","Yes")</f>
        <v>No</v>
      </c>
      <c r="H27" s="24">
        <f>IF($F27="Yes",'Structure Inputs'!$F30,SUMIFS('General Assumptions_Back End'!$C:$C,'General Assumptions_Back End'!$A:$A,$B27,'General Assumptions_Back End'!$B:$B,H$1))</f>
        <v>0</v>
      </c>
      <c r="J27" s="186">
        <f>SUMIFS('General Assumptions_Back End'!$C:$C,'General Assumptions_Back End'!$A:$A,$B27,'General Assumptions_Back End'!$B:$B,J$1)</f>
        <v>0</v>
      </c>
      <c r="L27" s="185">
        <f>IF('Structure Inputs'!R30="",,
(IF('Structure Inputs'!$J30="Minimum",SUMIFS('Structure DDF Lookup'!$D:$D,'Structure DDF Lookup'!$C:$C,'Structure Inputs'!R30,'Structure DDF Lookup'!$A:$A,'Structure Inputs'!$C30)/100,
IF('Structure Inputs'!$J30="Most Likely",SUMIFS('Structure DDF Lookup'!$E:$E,'Structure DDF Lookup'!$C:$C,'Structure Inputs'!R30,'Structure DDF Lookup'!$A:$A,'Structure Inputs'!$C30)/100,
IF('Structure Inputs'!$J30="Maximum",SUMIFS('Structure DDF Lookup'!$F:$F,'Structure DDF Lookup'!$C:$C,'Structure Inputs'!R30,'Structure DDF Lookup'!$A:$A,'Structure Inputs'!$C30)/100,)))))</f>
        <v>0</v>
      </c>
      <c r="M27" s="185">
        <f>IF('Structure Inputs'!S30="",,
(IF('Structure Inputs'!$J30="Minimum",SUMIFS('Structure DDF Lookup'!$D:$D,'Structure DDF Lookup'!$C:$C,'Structure Inputs'!S30,'Structure DDF Lookup'!$A:$A,'Structure Inputs'!$C30)/100,
IF('Structure Inputs'!$J30="Most Likely",SUMIFS('Structure DDF Lookup'!$E:$E,'Structure DDF Lookup'!$C:$C,'Structure Inputs'!S30,'Structure DDF Lookup'!$A:$A,'Structure Inputs'!$C30)/100,
IF('Structure Inputs'!$J30="Maximum",SUMIFS('Structure DDF Lookup'!$F:$F,'Structure DDF Lookup'!$C:$C,'Structure Inputs'!S30,'Structure DDF Lookup'!$A:$A,'Structure Inputs'!$C30)/100,)))))</f>
        <v>0</v>
      </c>
      <c r="N27" s="185">
        <f>IF('Structure Inputs'!T30="",,
(IF('Structure Inputs'!$J30="Minimum",SUMIFS('Structure DDF Lookup'!$D:$D,'Structure DDF Lookup'!$C:$C,'Structure Inputs'!T30,'Structure DDF Lookup'!$A:$A,'Structure Inputs'!$C30)/100,
IF('Structure Inputs'!$J30="Most Likely",SUMIFS('Structure DDF Lookup'!$E:$E,'Structure DDF Lookup'!$C:$C,'Structure Inputs'!T30,'Structure DDF Lookup'!$A:$A,'Structure Inputs'!$C30)/100,
IF('Structure Inputs'!$J30="Maximum",SUMIFS('Structure DDF Lookup'!$F:$F,'Structure DDF Lookup'!$C:$C,'Structure Inputs'!T30,'Structure DDF Lookup'!$A:$A,'Structure Inputs'!$C30)/100,)))))</f>
        <v>0</v>
      </c>
      <c r="O27" s="185">
        <f>IF('Structure Inputs'!U30="",,
(IF('Structure Inputs'!$J30="Minimum",SUMIFS('Structure DDF Lookup'!$D:$D,'Structure DDF Lookup'!$C:$C,'Structure Inputs'!U30,'Structure DDF Lookup'!$A:$A,'Structure Inputs'!$C30)/100,
IF('Structure Inputs'!$J30="Most Likely",SUMIFS('Structure DDF Lookup'!$E:$E,'Structure DDF Lookup'!$C:$C,'Structure Inputs'!U30,'Structure DDF Lookup'!$A:$A,'Structure Inputs'!$C30)/100,
IF('Structure Inputs'!$J30="Maximum",SUMIFS('Structure DDF Lookup'!$F:$F,'Structure DDF Lookup'!$C:$C,'Structure Inputs'!U30,'Structure DDF Lookup'!$A:$A,'Structure Inputs'!$C30)/100,)))))</f>
        <v>0</v>
      </c>
      <c r="P27" s="185">
        <f>IF('Structure Inputs'!V30="",,
(IF('Structure Inputs'!$J30="Minimum",SUMIFS('Structure DDF Lookup'!$D:$D,'Structure DDF Lookup'!$C:$C,'Structure Inputs'!V30,'Structure DDF Lookup'!$A:$A,'Structure Inputs'!$C30)/100,
IF('Structure Inputs'!$J30="Most Likely",SUMIFS('Structure DDF Lookup'!$E:$E,'Structure DDF Lookup'!$C:$C,'Structure Inputs'!V30,'Structure DDF Lookup'!$A:$A,'Structure Inputs'!$C30)/100,
IF('Structure Inputs'!$J30="Maximum",SUMIFS('Structure DDF Lookup'!$F:$F,'Structure DDF Lookup'!$C:$C,'Structure Inputs'!V30,'Structure DDF Lookup'!$A:$A,'Structure Inputs'!$C30)/100,)))))</f>
        <v>0</v>
      </c>
      <c r="Q27" s="185">
        <f>IF('Structure Inputs'!W30="",,
(IF('Structure Inputs'!$J30="Minimum",SUMIFS('Structure DDF Lookup'!$D:$D,'Structure DDF Lookup'!$C:$C,'Structure Inputs'!W30,'Structure DDF Lookup'!$A:$A,'Structure Inputs'!$C30)/100,
IF('Structure Inputs'!$J30="Most Likely",SUMIFS('Structure DDF Lookup'!$E:$E,'Structure DDF Lookup'!$C:$C,'Structure Inputs'!W30,'Structure DDF Lookup'!$A:$A,'Structure Inputs'!$C30)/100,
IF('Structure Inputs'!$J30="Maximum",SUMIFS('Structure DDF Lookup'!$F:$F,'Structure DDF Lookup'!$C:$C,'Structure Inputs'!W30,'Structure DDF Lookup'!$A:$A,'Structure Inputs'!$C30)/100,)))))</f>
        <v>0</v>
      </c>
      <c r="R27" s="185">
        <f>IF('Structure Inputs'!X30="",,
(IF('Structure Inputs'!$J30="Minimum",SUMIFS('Structure DDF Lookup'!$D:$D,'Structure DDF Lookup'!$C:$C,'Structure Inputs'!X30,'Structure DDF Lookup'!$A:$A,'Structure Inputs'!$C30)/100,
IF('Structure Inputs'!$J30="Most Likely",SUMIFS('Structure DDF Lookup'!$E:$E,'Structure DDF Lookup'!$C:$C,'Structure Inputs'!X30,'Structure DDF Lookup'!$A:$A,'Structure Inputs'!$C30)/100,
IF('Structure Inputs'!$J30="Maximum",SUMIFS('Structure DDF Lookup'!$F:$F,'Structure DDF Lookup'!$C:$C,'Structure Inputs'!X30,'Structure DDF Lookup'!$A:$A,'Structure Inputs'!$C30)/100,)))))</f>
        <v>0</v>
      </c>
      <c r="S27" s="185">
        <f>IF('Structure Inputs'!Y30="",,
(IF('Structure Inputs'!$J30="Minimum",SUMIFS('Structure DDF Lookup'!$D:$D,'Structure DDF Lookup'!$C:$C,'Structure Inputs'!Y30,'Structure DDF Lookup'!$A:$A,'Structure Inputs'!$C30)/100,
IF('Structure Inputs'!$J30="Most Likely",SUMIFS('Structure DDF Lookup'!$E:$E,'Structure DDF Lookup'!$C:$C,'Structure Inputs'!Y30,'Structure DDF Lookup'!$A:$A,'Structure Inputs'!$C30)/100,
IF('Structure Inputs'!$J30="Maximum",SUMIFS('Structure DDF Lookup'!$F:$F,'Structure DDF Lookup'!$C:$C,'Structure Inputs'!Y30,'Structure DDF Lookup'!$A:$A,'Structure Inputs'!$C30)/100,)))))</f>
        <v>0</v>
      </c>
      <c r="T27" s="185">
        <f>IF('Structure Inputs'!Z30="",,
(IF('Structure Inputs'!$J30="Minimum",SUMIFS('Structure DDF Lookup'!$D:$D,'Structure DDF Lookup'!$C:$C,'Structure Inputs'!Z30,'Structure DDF Lookup'!$A:$A,'Structure Inputs'!$C30)/100,
IF('Structure Inputs'!$J30="Most Likely",SUMIFS('Structure DDF Lookup'!$E:$E,'Structure DDF Lookup'!$C:$C,'Structure Inputs'!Z30,'Structure DDF Lookup'!$A:$A,'Structure Inputs'!$C30)/100,
IF('Structure Inputs'!$J30="Maximum",SUMIFS('Structure DDF Lookup'!$F:$F,'Structure DDF Lookup'!$C:$C,'Structure Inputs'!Z30,'Structure DDF Lookup'!$A:$A,'Structure Inputs'!$C30)/100,)))))</f>
        <v>0</v>
      </c>
      <c r="U27" s="185">
        <f>IF('Structure Inputs'!AA30="",,
(IF('Structure Inputs'!$J30="Minimum",SUMIFS('Structure DDF Lookup'!$D:$D,'Structure DDF Lookup'!$C:$C,'Structure Inputs'!AA30,'Structure DDF Lookup'!$A:$A,'Structure Inputs'!$C30)/100,
IF('Structure Inputs'!$J30="Most Likely",SUMIFS('Structure DDF Lookup'!$E:$E,'Structure DDF Lookup'!$C:$C,'Structure Inputs'!AA30,'Structure DDF Lookup'!$A:$A,'Structure Inputs'!$C30)/100,
IF('Structure Inputs'!$J30="Maximum",SUMIFS('Structure DDF Lookup'!$F:$F,'Structure DDF Lookup'!$C:$C,'Structure Inputs'!AA30,'Structure DDF Lookup'!$A:$A,'Structure Inputs'!$C30)/100,)))))</f>
        <v>0</v>
      </c>
      <c r="V27" s="185">
        <f>IF('Structure Inputs'!AB30="",,
(IF('Structure Inputs'!$J30="Minimum",SUMIFS('Structure DDF Lookup'!$D:$D,'Structure DDF Lookup'!$C:$C,'Structure Inputs'!AB30,'Structure DDF Lookup'!$A:$A,'Structure Inputs'!$C30)/100,
IF('Structure Inputs'!$J30="Most Likely",SUMIFS('Structure DDF Lookup'!$E:$E,'Structure DDF Lookup'!$C:$C,'Structure Inputs'!AB30,'Structure DDF Lookup'!$A:$A,'Structure Inputs'!$C30)/100,
IF('Structure Inputs'!$J30="Maximum",SUMIFS('Structure DDF Lookup'!$F:$F,'Structure DDF Lookup'!$C:$C,'Structure Inputs'!AB30,'Structure DDF Lookup'!$A:$A,'Structure Inputs'!$C30)/100,)))))</f>
        <v>0</v>
      </c>
      <c r="W27" s="185">
        <f>IF('Structure Inputs'!AC30="",,
(IF('Structure Inputs'!$J30="Minimum",SUMIFS('Structure DDF Lookup'!$D:$D,'Structure DDF Lookup'!$C:$C,'Structure Inputs'!AC30,'Structure DDF Lookup'!$A:$A,'Structure Inputs'!$C30)/100,
IF('Structure Inputs'!$J30="Most Likely",SUMIFS('Structure DDF Lookup'!$E:$E,'Structure DDF Lookup'!$C:$C,'Structure Inputs'!AC30,'Structure DDF Lookup'!$A:$A,'Structure Inputs'!$C30)/100,
IF('Structure Inputs'!$J30="Maximum",SUMIFS('Structure DDF Lookup'!$F:$F,'Structure DDF Lookup'!$C:$C,'Structure Inputs'!AC30,'Structure DDF Lookup'!$A:$A,'Structure Inputs'!$C30)/100,)))))</f>
        <v>0</v>
      </c>
      <c r="Y27" s="25">
        <f t="shared" si="1"/>
        <v>0</v>
      </c>
      <c r="Z27" s="25">
        <f t="shared" si="3"/>
        <v>0</v>
      </c>
      <c r="AA27" s="25">
        <f t="shared" si="4"/>
        <v>0</v>
      </c>
      <c r="AB27" s="25">
        <f t="shared" si="5"/>
        <v>0</v>
      </c>
      <c r="AC27" s="25">
        <f t="shared" si="6"/>
        <v>0</v>
      </c>
      <c r="AD27" s="25">
        <f t="shared" si="7"/>
        <v>0</v>
      </c>
      <c r="AE27" s="25">
        <f t="shared" si="8"/>
        <v>0</v>
      </c>
      <c r="AF27" s="25">
        <f t="shared" si="9"/>
        <v>0</v>
      </c>
      <c r="AG27" s="25">
        <f t="shared" si="10"/>
        <v>0</v>
      </c>
      <c r="AH27" s="25">
        <f t="shared" si="11"/>
        <v>0</v>
      </c>
      <c r="AI27" s="25">
        <f t="shared" si="12"/>
        <v>0</v>
      </c>
      <c r="AJ27" s="25">
        <f t="shared" si="13"/>
        <v>0</v>
      </c>
    </row>
    <row r="28" spans="1:36" x14ac:dyDescent="0.25">
      <c r="A28" s="17">
        <f t="shared" si="14"/>
        <v>27</v>
      </c>
      <c r="B28" s="27" t="str">
        <f>IF('Structure Inputs'!C31="","",'Structure Inputs'!C31)</f>
        <v/>
      </c>
      <c r="D28" s="42">
        <f>'Structure Inputs'!$D31</f>
        <v>0</v>
      </c>
      <c r="F28" s="18" t="str">
        <f>IF('Structure Inputs'!F31="","No","Yes")</f>
        <v>No</v>
      </c>
      <c r="H28" s="24">
        <f>IF($F28="Yes",'Structure Inputs'!$F31,SUMIFS('General Assumptions_Back End'!$C:$C,'General Assumptions_Back End'!$A:$A,$B28,'General Assumptions_Back End'!$B:$B,H$1))</f>
        <v>0</v>
      </c>
      <c r="J28" s="186">
        <f>SUMIFS('General Assumptions_Back End'!$C:$C,'General Assumptions_Back End'!$A:$A,$B28,'General Assumptions_Back End'!$B:$B,J$1)</f>
        <v>0</v>
      </c>
      <c r="L28" s="185">
        <f>IF('Structure Inputs'!R31="",,
(IF('Structure Inputs'!$J31="Minimum",SUMIFS('Structure DDF Lookup'!$D:$D,'Structure DDF Lookup'!$C:$C,'Structure Inputs'!R31,'Structure DDF Lookup'!$A:$A,'Structure Inputs'!$C31)/100,
IF('Structure Inputs'!$J31="Most Likely",SUMIFS('Structure DDF Lookup'!$E:$E,'Structure DDF Lookup'!$C:$C,'Structure Inputs'!R31,'Structure DDF Lookup'!$A:$A,'Structure Inputs'!$C31)/100,
IF('Structure Inputs'!$J31="Maximum",SUMIFS('Structure DDF Lookup'!$F:$F,'Structure DDF Lookup'!$C:$C,'Structure Inputs'!R31,'Structure DDF Lookup'!$A:$A,'Structure Inputs'!$C31)/100,)))))</f>
        <v>0</v>
      </c>
      <c r="M28" s="185">
        <f>IF('Structure Inputs'!S31="",,
(IF('Structure Inputs'!$J31="Minimum",SUMIFS('Structure DDF Lookup'!$D:$D,'Structure DDF Lookup'!$C:$C,'Structure Inputs'!S31,'Structure DDF Lookup'!$A:$A,'Structure Inputs'!$C31)/100,
IF('Structure Inputs'!$J31="Most Likely",SUMIFS('Structure DDF Lookup'!$E:$E,'Structure DDF Lookup'!$C:$C,'Structure Inputs'!S31,'Structure DDF Lookup'!$A:$A,'Structure Inputs'!$C31)/100,
IF('Structure Inputs'!$J31="Maximum",SUMIFS('Structure DDF Lookup'!$F:$F,'Structure DDF Lookup'!$C:$C,'Structure Inputs'!S31,'Structure DDF Lookup'!$A:$A,'Structure Inputs'!$C31)/100,)))))</f>
        <v>0</v>
      </c>
      <c r="N28" s="185">
        <f>IF('Structure Inputs'!T31="",,
(IF('Structure Inputs'!$J31="Minimum",SUMIFS('Structure DDF Lookup'!$D:$D,'Structure DDF Lookup'!$C:$C,'Structure Inputs'!T31,'Structure DDF Lookup'!$A:$A,'Structure Inputs'!$C31)/100,
IF('Structure Inputs'!$J31="Most Likely",SUMIFS('Structure DDF Lookup'!$E:$E,'Structure DDF Lookup'!$C:$C,'Structure Inputs'!T31,'Structure DDF Lookup'!$A:$A,'Structure Inputs'!$C31)/100,
IF('Structure Inputs'!$J31="Maximum",SUMIFS('Structure DDF Lookup'!$F:$F,'Structure DDF Lookup'!$C:$C,'Structure Inputs'!T31,'Structure DDF Lookup'!$A:$A,'Structure Inputs'!$C31)/100,)))))</f>
        <v>0</v>
      </c>
      <c r="O28" s="185">
        <f>IF('Structure Inputs'!U31="",,
(IF('Structure Inputs'!$J31="Minimum",SUMIFS('Structure DDF Lookup'!$D:$D,'Structure DDF Lookup'!$C:$C,'Structure Inputs'!U31,'Structure DDF Lookup'!$A:$A,'Structure Inputs'!$C31)/100,
IF('Structure Inputs'!$J31="Most Likely",SUMIFS('Structure DDF Lookup'!$E:$E,'Structure DDF Lookup'!$C:$C,'Structure Inputs'!U31,'Structure DDF Lookup'!$A:$A,'Structure Inputs'!$C31)/100,
IF('Structure Inputs'!$J31="Maximum",SUMIFS('Structure DDF Lookup'!$F:$F,'Structure DDF Lookup'!$C:$C,'Structure Inputs'!U31,'Structure DDF Lookup'!$A:$A,'Structure Inputs'!$C31)/100,)))))</f>
        <v>0</v>
      </c>
      <c r="P28" s="185">
        <f>IF('Structure Inputs'!V31="",,
(IF('Structure Inputs'!$J31="Minimum",SUMIFS('Structure DDF Lookup'!$D:$D,'Structure DDF Lookup'!$C:$C,'Structure Inputs'!V31,'Structure DDF Lookup'!$A:$A,'Structure Inputs'!$C31)/100,
IF('Structure Inputs'!$J31="Most Likely",SUMIFS('Structure DDF Lookup'!$E:$E,'Structure DDF Lookup'!$C:$C,'Structure Inputs'!V31,'Structure DDF Lookup'!$A:$A,'Structure Inputs'!$C31)/100,
IF('Structure Inputs'!$J31="Maximum",SUMIFS('Structure DDF Lookup'!$F:$F,'Structure DDF Lookup'!$C:$C,'Structure Inputs'!V31,'Structure DDF Lookup'!$A:$A,'Structure Inputs'!$C31)/100,)))))</f>
        <v>0</v>
      </c>
      <c r="Q28" s="185">
        <f>IF('Structure Inputs'!W31="",,
(IF('Structure Inputs'!$J31="Minimum",SUMIFS('Structure DDF Lookup'!$D:$D,'Structure DDF Lookup'!$C:$C,'Structure Inputs'!W31,'Structure DDF Lookup'!$A:$A,'Structure Inputs'!$C31)/100,
IF('Structure Inputs'!$J31="Most Likely",SUMIFS('Structure DDF Lookup'!$E:$E,'Structure DDF Lookup'!$C:$C,'Structure Inputs'!W31,'Structure DDF Lookup'!$A:$A,'Structure Inputs'!$C31)/100,
IF('Structure Inputs'!$J31="Maximum",SUMIFS('Structure DDF Lookup'!$F:$F,'Structure DDF Lookup'!$C:$C,'Structure Inputs'!W31,'Structure DDF Lookup'!$A:$A,'Structure Inputs'!$C31)/100,)))))</f>
        <v>0</v>
      </c>
      <c r="R28" s="185">
        <f>IF('Structure Inputs'!X31="",,
(IF('Structure Inputs'!$J31="Minimum",SUMIFS('Structure DDF Lookup'!$D:$D,'Structure DDF Lookup'!$C:$C,'Structure Inputs'!X31,'Structure DDF Lookup'!$A:$A,'Structure Inputs'!$C31)/100,
IF('Structure Inputs'!$J31="Most Likely",SUMIFS('Structure DDF Lookup'!$E:$E,'Structure DDF Lookup'!$C:$C,'Structure Inputs'!X31,'Structure DDF Lookup'!$A:$A,'Structure Inputs'!$C31)/100,
IF('Structure Inputs'!$J31="Maximum",SUMIFS('Structure DDF Lookup'!$F:$F,'Structure DDF Lookup'!$C:$C,'Structure Inputs'!X31,'Structure DDF Lookup'!$A:$A,'Structure Inputs'!$C31)/100,)))))</f>
        <v>0</v>
      </c>
      <c r="S28" s="185">
        <f>IF('Structure Inputs'!Y31="",,
(IF('Structure Inputs'!$J31="Minimum",SUMIFS('Structure DDF Lookup'!$D:$D,'Structure DDF Lookup'!$C:$C,'Structure Inputs'!Y31,'Structure DDF Lookup'!$A:$A,'Structure Inputs'!$C31)/100,
IF('Structure Inputs'!$J31="Most Likely",SUMIFS('Structure DDF Lookup'!$E:$E,'Structure DDF Lookup'!$C:$C,'Structure Inputs'!Y31,'Structure DDF Lookup'!$A:$A,'Structure Inputs'!$C31)/100,
IF('Structure Inputs'!$J31="Maximum",SUMIFS('Structure DDF Lookup'!$F:$F,'Structure DDF Lookup'!$C:$C,'Structure Inputs'!Y31,'Structure DDF Lookup'!$A:$A,'Structure Inputs'!$C31)/100,)))))</f>
        <v>0</v>
      </c>
      <c r="T28" s="185">
        <f>IF('Structure Inputs'!Z31="",,
(IF('Structure Inputs'!$J31="Minimum",SUMIFS('Structure DDF Lookup'!$D:$D,'Structure DDF Lookup'!$C:$C,'Structure Inputs'!Z31,'Structure DDF Lookup'!$A:$A,'Structure Inputs'!$C31)/100,
IF('Structure Inputs'!$J31="Most Likely",SUMIFS('Structure DDF Lookup'!$E:$E,'Structure DDF Lookup'!$C:$C,'Structure Inputs'!Z31,'Structure DDF Lookup'!$A:$A,'Structure Inputs'!$C31)/100,
IF('Structure Inputs'!$J31="Maximum",SUMIFS('Structure DDF Lookup'!$F:$F,'Structure DDF Lookup'!$C:$C,'Structure Inputs'!Z31,'Structure DDF Lookup'!$A:$A,'Structure Inputs'!$C31)/100,)))))</f>
        <v>0</v>
      </c>
      <c r="U28" s="185">
        <f>IF('Structure Inputs'!AA31="",,
(IF('Structure Inputs'!$J31="Minimum",SUMIFS('Structure DDF Lookup'!$D:$D,'Structure DDF Lookup'!$C:$C,'Structure Inputs'!AA31,'Structure DDF Lookup'!$A:$A,'Structure Inputs'!$C31)/100,
IF('Structure Inputs'!$J31="Most Likely",SUMIFS('Structure DDF Lookup'!$E:$E,'Structure DDF Lookup'!$C:$C,'Structure Inputs'!AA31,'Structure DDF Lookup'!$A:$A,'Structure Inputs'!$C31)/100,
IF('Structure Inputs'!$J31="Maximum",SUMIFS('Structure DDF Lookup'!$F:$F,'Structure DDF Lookup'!$C:$C,'Structure Inputs'!AA31,'Structure DDF Lookup'!$A:$A,'Structure Inputs'!$C31)/100,)))))</f>
        <v>0</v>
      </c>
      <c r="V28" s="185">
        <f>IF('Structure Inputs'!AB31="",,
(IF('Structure Inputs'!$J31="Minimum",SUMIFS('Structure DDF Lookup'!$D:$D,'Structure DDF Lookup'!$C:$C,'Structure Inputs'!AB31,'Structure DDF Lookup'!$A:$A,'Structure Inputs'!$C31)/100,
IF('Structure Inputs'!$J31="Most Likely",SUMIFS('Structure DDF Lookup'!$E:$E,'Structure DDF Lookup'!$C:$C,'Structure Inputs'!AB31,'Structure DDF Lookup'!$A:$A,'Structure Inputs'!$C31)/100,
IF('Structure Inputs'!$J31="Maximum",SUMIFS('Structure DDF Lookup'!$F:$F,'Structure DDF Lookup'!$C:$C,'Structure Inputs'!AB31,'Structure DDF Lookup'!$A:$A,'Structure Inputs'!$C31)/100,)))))</f>
        <v>0</v>
      </c>
      <c r="W28" s="185">
        <f>IF('Structure Inputs'!AC31="",,
(IF('Structure Inputs'!$J31="Minimum",SUMIFS('Structure DDF Lookup'!$D:$D,'Structure DDF Lookup'!$C:$C,'Structure Inputs'!AC31,'Structure DDF Lookup'!$A:$A,'Structure Inputs'!$C31)/100,
IF('Structure Inputs'!$J31="Most Likely",SUMIFS('Structure DDF Lookup'!$E:$E,'Structure DDF Lookup'!$C:$C,'Structure Inputs'!AC31,'Structure DDF Lookup'!$A:$A,'Structure Inputs'!$C31)/100,
IF('Structure Inputs'!$J31="Maximum",SUMIFS('Structure DDF Lookup'!$F:$F,'Structure DDF Lookup'!$C:$C,'Structure Inputs'!AC31,'Structure DDF Lookup'!$A:$A,'Structure Inputs'!$C31)/100,)))))</f>
        <v>0</v>
      </c>
      <c r="Y28" s="25">
        <f t="shared" si="1"/>
        <v>0</v>
      </c>
      <c r="Z28" s="25">
        <f t="shared" si="3"/>
        <v>0</v>
      </c>
      <c r="AA28" s="25">
        <f t="shared" si="4"/>
        <v>0</v>
      </c>
      <c r="AB28" s="25">
        <f t="shared" si="5"/>
        <v>0</v>
      </c>
      <c r="AC28" s="25">
        <f t="shared" si="6"/>
        <v>0</v>
      </c>
      <c r="AD28" s="25">
        <f t="shared" si="7"/>
        <v>0</v>
      </c>
      <c r="AE28" s="25">
        <f t="shared" si="8"/>
        <v>0</v>
      </c>
      <c r="AF28" s="25">
        <f t="shared" si="9"/>
        <v>0</v>
      </c>
      <c r="AG28" s="25">
        <f t="shared" si="10"/>
        <v>0</v>
      </c>
      <c r="AH28" s="25">
        <f t="shared" si="11"/>
        <v>0</v>
      </c>
      <c r="AI28" s="25">
        <f t="shared" si="12"/>
        <v>0</v>
      </c>
      <c r="AJ28" s="25">
        <f t="shared" si="13"/>
        <v>0</v>
      </c>
    </row>
    <row r="29" spans="1:36" x14ac:dyDescent="0.25">
      <c r="A29" s="17">
        <f t="shared" si="14"/>
        <v>28</v>
      </c>
      <c r="B29" s="27" t="str">
        <f>IF('Structure Inputs'!C32="","",'Structure Inputs'!C32)</f>
        <v/>
      </c>
      <c r="D29" s="42">
        <f>'Structure Inputs'!$D32</f>
        <v>0</v>
      </c>
      <c r="F29" s="18" t="str">
        <f>IF('Structure Inputs'!F32="","No","Yes")</f>
        <v>No</v>
      </c>
      <c r="H29" s="24">
        <f>IF($F29="Yes",'Structure Inputs'!$F32,SUMIFS('General Assumptions_Back End'!$C:$C,'General Assumptions_Back End'!$A:$A,$B29,'General Assumptions_Back End'!$B:$B,H$1))</f>
        <v>0</v>
      </c>
      <c r="J29" s="186">
        <f>SUMIFS('General Assumptions_Back End'!$C:$C,'General Assumptions_Back End'!$A:$A,$B29,'General Assumptions_Back End'!$B:$B,J$1)</f>
        <v>0</v>
      </c>
      <c r="L29" s="185">
        <f>IF('Structure Inputs'!R32="",,
(IF('Structure Inputs'!$J32="Minimum",SUMIFS('Structure DDF Lookup'!$D:$D,'Structure DDF Lookup'!$C:$C,'Structure Inputs'!R32,'Structure DDF Lookup'!$A:$A,'Structure Inputs'!$C32)/100,
IF('Structure Inputs'!$J32="Most Likely",SUMIFS('Structure DDF Lookup'!$E:$E,'Structure DDF Lookup'!$C:$C,'Structure Inputs'!R32,'Structure DDF Lookup'!$A:$A,'Structure Inputs'!$C32)/100,
IF('Structure Inputs'!$J32="Maximum",SUMIFS('Structure DDF Lookup'!$F:$F,'Structure DDF Lookup'!$C:$C,'Structure Inputs'!R32,'Structure DDF Lookup'!$A:$A,'Structure Inputs'!$C32)/100,)))))</f>
        <v>0</v>
      </c>
      <c r="M29" s="185">
        <f>IF('Structure Inputs'!S32="",,
(IF('Structure Inputs'!$J32="Minimum",SUMIFS('Structure DDF Lookup'!$D:$D,'Structure DDF Lookup'!$C:$C,'Structure Inputs'!S32,'Structure DDF Lookup'!$A:$A,'Structure Inputs'!$C32)/100,
IF('Structure Inputs'!$J32="Most Likely",SUMIFS('Structure DDF Lookup'!$E:$E,'Structure DDF Lookup'!$C:$C,'Structure Inputs'!S32,'Structure DDF Lookup'!$A:$A,'Structure Inputs'!$C32)/100,
IF('Structure Inputs'!$J32="Maximum",SUMIFS('Structure DDF Lookup'!$F:$F,'Structure DDF Lookup'!$C:$C,'Structure Inputs'!S32,'Structure DDF Lookup'!$A:$A,'Structure Inputs'!$C32)/100,)))))</f>
        <v>0</v>
      </c>
      <c r="N29" s="185">
        <f>IF('Structure Inputs'!T32="",,
(IF('Structure Inputs'!$J32="Minimum",SUMIFS('Structure DDF Lookup'!$D:$D,'Structure DDF Lookup'!$C:$C,'Structure Inputs'!T32,'Structure DDF Lookup'!$A:$A,'Structure Inputs'!$C32)/100,
IF('Structure Inputs'!$J32="Most Likely",SUMIFS('Structure DDF Lookup'!$E:$E,'Structure DDF Lookup'!$C:$C,'Structure Inputs'!T32,'Structure DDF Lookup'!$A:$A,'Structure Inputs'!$C32)/100,
IF('Structure Inputs'!$J32="Maximum",SUMIFS('Structure DDF Lookup'!$F:$F,'Structure DDF Lookup'!$C:$C,'Structure Inputs'!T32,'Structure DDF Lookup'!$A:$A,'Structure Inputs'!$C32)/100,)))))</f>
        <v>0</v>
      </c>
      <c r="O29" s="185">
        <f>IF('Structure Inputs'!U32="",,
(IF('Structure Inputs'!$J32="Minimum",SUMIFS('Structure DDF Lookup'!$D:$D,'Structure DDF Lookup'!$C:$C,'Structure Inputs'!U32,'Structure DDF Lookup'!$A:$A,'Structure Inputs'!$C32)/100,
IF('Structure Inputs'!$J32="Most Likely",SUMIFS('Structure DDF Lookup'!$E:$E,'Structure DDF Lookup'!$C:$C,'Structure Inputs'!U32,'Structure DDF Lookup'!$A:$A,'Structure Inputs'!$C32)/100,
IF('Structure Inputs'!$J32="Maximum",SUMIFS('Structure DDF Lookup'!$F:$F,'Structure DDF Lookup'!$C:$C,'Structure Inputs'!U32,'Structure DDF Lookup'!$A:$A,'Structure Inputs'!$C32)/100,)))))</f>
        <v>0</v>
      </c>
      <c r="P29" s="185">
        <f>IF('Structure Inputs'!V32="",,
(IF('Structure Inputs'!$J32="Minimum",SUMIFS('Structure DDF Lookup'!$D:$D,'Structure DDF Lookup'!$C:$C,'Structure Inputs'!V32,'Structure DDF Lookup'!$A:$A,'Structure Inputs'!$C32)/100,
IF('Structure Inputs'!$J32="Most Likely",SUMIFS('Structure DDF Lookup'!$E:$E,'Structure DDF Lookup'!$C:$C,'Structure Inputs'!V32,'Structure DDF Lookup'!$A:$A,'Structure Inputs'!$C32)/100,
IF('Structure Inputs'!$J32="Maximum",SUMIFS('Structure DDF Lookup'!$F:$F,'Structure DDF Lookup'!$C:$C,'Structure Inputs'!V32,'Structure DDF Lookup'!$A:$A,'Structure Inputs'!$C32)/100,)))))</f>
        <v>0</v>
      </c>
      <c r="Q29" s="185">
        <f>IF('Structure Inputs'!W32="",,
(IF('Structure Inputs'!$J32="Minimum",SUMIFS('Structure DDF Lookup'!$D:$D,'Structure DDF Lookup'!$C:$C,'Structure Inputs'!W32,'Structure DDF Lookup'!$A:$A,'Structure Inputs'!$C32)/100,
IF('Structure Inputs'!$J32="Most Likely",SUMIFS('Structure DDF Lookup'!$E:$E,'Structure DDF Lookup'!$C:$C,'Structure Inputs'!W32,'Structure DDF Lookup'!$A:$A,'Structure Inputs'!$C32)/100,
IF('Structure Inputs'!$J32="Maximum",SUMIFS('Structure DDF Lookup'!$F:$F,'Structure DDF Lookup'!$C:$C,'Structure Inputs'!W32,'Structure DDF Lookup'!$A:$A,'Structure Inputs'!$C32)/100,)))))</f>
        <v>0</v>
      </c>
      <c r="R29" s="185">
        <f>IF('Structure Inputs'!X32="",,
(IF('Structure Inputs'!$J32="Minimum",SUMIFS('Structure DDF Lookup'!$D:$D,'Structure DDF Lookup'!$C:$C,'Structure Inputs'!X32,'Structure DDF Lookup'!$A:$A,'Structure Inputs'!$C32)/100,
IF('Structure Inputs'!$J32="Most Likely",SUMIFS('Structure DDF Lookup'!$E:$E,'Structure DDF Lookup'!$C:$C,'Structure Inputs'!X32,'Structure DDF Lookup'!$A:$A,'Structure Inputs'!$C32)/100,
IF('Structure Inputs'!$J32="Maximum",SUMIFS('Structure DDF Lookup'!$F:$F,'Structure DDF Lookup'!$C:$C,'Structure Inputs'!X32,'Structure DDF Lookup'!$A:$A,'Structure Inputs'!$C32)/100,)))))</f>
        <v>0</v>
      </c>
      <c r="S29" s="185">
        <f>IF('Structure Inputs'!Y32="",,
(IF('Structure Inputs'!$J32="Minimum",SUMIFS('Structure DDF Lookup'!$D:$D,'Structure DDF Lookup'!$C:$C,'Structure Inputs'!Y32,'Structure DDF Lookup'!$A:$A,'Structure Inputs'!$C32)/100,
IF('Structure Inputs'!$J32="Most Likely",SUMIFS('Structure DDF Lookup'!$E:$E,'Structure DDF Lookup'!$C:$C,'Structure Inputs'!Y32,'Structure DDF Lookup'!$A:$A,'Structure Inputs'!$C32)/100,
IF('Structure Inputs'!$J32="Maximum",SUMIFS('Structure DDF Lookup'!$F:$F,'Structure DDF Lookup'!$C:$C,'Structure Inputs'!Y32,'Structure DDF Lookup'!$A:$A,'Structure Inputs'!$C32)/100,)))))</f>
        <v>0</v>
      </c>
      <c r="T29" s="185">
        <f>IF('Structure Inputs'!Z32="",,
(IF('Structure Inputs'!$J32="Minimum",SUMIFS('Structure DDF Lookup'!$D:$D,'Structure DDF Lookup'!$C:$C,'Structure Inputs'!Z32,'Structure DDF Lookup'!$A:$A,'Structure Inputs'!$C32)/100,
IF('Structure Inputs'!$J32="Most Likely",SUMIFS('Structure DDF Lookup'!$E:$E,'Structure DDF Lookup'!$C:$C,'Structure Inputs'!Z32,'Structure DDF Lookup'!$A:$A,'Structure Inputs'!$C32)/100,
IF('Structure Inputs'!$J32="Maximum",SUMIFS('Structure DDF Lookup'!$F:$F,'Structure DDF Lookup'!$C:$C,'Structure Inputs'!Z32,'Structure DDF Lookup'!$A:$A,'Structure Inputs'!$C32)/100,)))))</f>
        <v>0</v>
      </c>
      <c r="U29" s="185">
        <f>IF('Structure Inputs'!AA32="",,
(IF('Structure Inputs'!$J32="Minimum",SUMIFS('Structure DDF Lookup'!$D:$D,'Structure DDF Lookup'!$C:$C,'Structure Inputs'!AA32,'Structure DDF Lookup'!$A:$A,'Structure Inputs'!$C32)/100,
IF('Structure Inputs'!$J32="Most Likely",SUMIFS('Structure DDF Lookup'!$E:$E,'Structure DDF Lookup'!$C:$C,'Structure Inputs'!AA32,'Structure DDF Lookup'!$A:$A,'Structure Inputs'!$C32)/100,
IF('Structure Inputs'!$J32="Maximum",SUMIFS('Structure DDF Lookup'!$F:$F,'Structure DDF Lookup'!$C:$C,'Structure Inputs'!AA32,'Structure DDF Lookup'!$A:$A,'Structure Inputs'!$C32)/100,)))))</f>
        <v>0</v>
      </c>
      <c r="V29" s="185">
        <f>IF('Structure Inputs'!AB32="",,
(IF('Structure Inputs'!$J32="Minimum",SUMIFS('Structure DDF Lookup'!$D:$D,'Structure DDF Lookup'!$C:$C,'Structure Inputs'!AB32,'Structure DDF Lookup'!$A:$A,'Structure Inputs'!$C32)/100,
IF('Structure Inputs'!$J32="Most Likely",SUMIFS('Structure DDF Lookup'!$E:$E,'Structure DDF Lookup'!$C:$C,'Structure Inputs'!AB32,'Structure DDF Lookup'!$A:$A,'Structure Inputs'!$C32)/100,
IF('Structure Inputs'!$J32="Maximum",SUMIFS('Structure DDF Lookup'!$F:$F,'Structure DDF Lookup'!$C:$C,'Structure Inputs'!AB32,'Structure DDF Lookup'!$A:$A,'Structure Inputs'!$C32)/100,)))))</f>
        <v>0</v>
      </c>
      <c r="W29" s="185">
        <f>IF('Structure Inputs'!AC32="",,
(IF('Structure Inputs'!$J32="Minimum",SUMIFS('Structure DDF Lookup'!$D:$D,'Structure DDF Lookup'!$C:$C,'Structure Inputs'!AC32,'Structure DDF Lookup'!$A:$A,'Structure Inputs'!$C32)/100,
IF('Structure Inputs'!$J32="Most Likely",SUMIFS('Structure DDF Lookup'!$E:$E,'Structure DDF Lookup'!$C:$C,'Structure Inputs'!AC32,'Structure DDF Lookup'!$A:$A,'Structure Inputs'!$C32)/100,
IF('Structure Inputs'!$J32="Maximum",SUMIFS('Structure DDF Lookup'!$F:$F,'Structure DDF Lookup'!$C:$C,'Structure Inputs'!AC32,'Structure DDF Lookup'!$A:$A,'Structure Inputs'!$C32)/100,)))))</f>
        <v>0</v>
      </c>
      <c r="Y29" s="25">
        <f t="shared" si="1"/>
        <v>0</v>
      </c>
      <c r="Z29" s="25">
        <f t="shared" si="3"/>
        <v>0</v>
      </c>
      <c r="AA29" s="25">
        <f t="shared" si="4"/>
        <v>0</v>
      </c>
      <c r="AB29" s="25">
        <f t="shared" si="5"/>
        <v>0</v>
      </c>
      <c r="AC29" s="25">
        <f t="shared" si="6"/>
        <v>0</v>
      </c>
      <c r="AD29" s="25">
        <f t="shared" si="7"/>
        <v>0</v>
      </c>
      <c r="AE29" s="25">
        <f t="shared" si="8"/>
        <v>0</v>
      </c>
      <c r="AF29" s="25">
        <f t="shared" si="9"/>
        <v>0</v>
      </c>
      <c r="AG29" s="25">
        <f t="shared" si="10"/>
        <v>0</v>
      </c>
      <c r="AH29" s="25">
        <f t="shared" si="11"/>
        <v>0</v>
      </c>
      <c r="AI29" s="25">
        <f t="shared" si="12"/>
        <v>0</v>
      </c>
      <c r="AJ29" s="25">
        <f t="shared" si="13"/>
        <v>0</v>
      </c>
    </row>
    <row r="30" spans="1:36" x14ac:dyDescent="0.25">
      <c r="A30" s="17">
        <f t="shared" si="14"/>
        <v>29</v>
      </c>
      <c r="B30" s="27" t="str">
        <f>IF('Structure Inputs'!C33="","",'Structure Inputs'!C33)</f>
        <v/>
      </c>
      <c r="D30" s="42">
        <f>'Structure Inputs'!$D33</f>
        <v>0</v>
      </c>
      <c r="F30" s="18" t="str">
        <f>IF('Structure Inputs'!F33="","No","Yes")</f>
        <v>No</v>
      </c>
      <c r="H30" s="24">
        <f>IF($F30="Yes",'Structure Inputs'!$F33,SUMIFS('General Assumptions_Back End'!$C:$C,'General Assumptions_Back End'!$A:$A,$B30,'General Assumptions_Back End'!$B:$B,H$1))</f>
        <v>0</v>
      </c>
      <c r="J30" s="186">
        <f>SUMIFS('General Assumptions_Back End'!$C:$C,'General Assumptions_Back End'!$A:$A,$B30,'General Assumptions_Back End'!$B:$B,J$1)</f>
        <v>0</v>
      </c>
      <c r="L30" s="185">
        <f>IF('Structure Inputs'!R33="",,
(IF('Structure Inputs'!$J33="Minimum",SUMIFS('Structure DDF Lookup'!$D:$D,'Structure DDF Lookup'!$C:$C,'Structure Inputs'!R33,'Structure DDF Lookup'!$A:$A,'Structure Inputs'!$C33)/100,
IF('Structure Inputs'!$J33="Most Likely",SUMIFS('Structure DDF Lookup'!$E:$E,'Structure DDF Lookup'!$C:$C,'Structure Inputs'!R33,'Structure DDF Lookup'!$A:$A,'Structure Inputs'!$C33)/100,
IF('Structure Inputs'!$J33="Maximum",SUMIFS('Structure DDF Lookup'!$F:$F,'Structure DDF Lookup'!$C:$C,'Structure Inputs'!R33,'Structure DDF Lookup'!$A:$A,'Structure Inputs'!$C33)/100,)))))</f>
        <v>0</v>
      </c>
      <c r="M30" s="185">
        <f>IF('Structure Inputs'!S33="",,
(IF('Structure Inputs'!$J33="Minimum",SUMIFS('Structure DDF Lookup'!$D:$D,'Structure DDF Lookup'!$C:$C,'Structure Inputs'!S33,'Structure DDF Lookup'!$A:$A,'Structure Inputs'!$C33)/100,
IF('Structure Inputs'!$J33="Most Likely",SUMIFS('Structure DDF Lookup'!$E:$E,'Structure DDF Lookup'!$C:$C,'Structure Inputs'!S33,'Structure DDF Lookup'!$A:$A,'Structure Inputs'!$C33)/100,
IF('Structure Inputs'!$J33="Maximum",SUMIFS('Structure DDF Lookup'!$F:$F,'Structure DDF Lookup'!$C:$C,'Structure Inputs'!S33,'Structure DDF Lookup'!$A:$A,'Structure Inputs'!$C33)/100,)))))</f>
        <v>0</v>
      </c>
      <c r="N30" s="185">
        <f>IF('Structure Inputs'!T33="",,
(IF('Structure Inputs'!$J33="Minimum",SUMIFS('Structure DDF Lookup'!$D:$D,'Structure DDF Lookup'!$C:$C,'Structure Inputs'!T33,'Structure DDF Lookup'!$A:$A,'Structure Inputs'!$C33)/100,
IF('Structure Inputs'!$J33="Most Likely",SUMIFS('Structure DDF Lookup'!$E:$E,'Structure DDF Lookup'!$C:$C,'Structure Inputs'!T33,'Structure DDF Lookup'!$A:$A,'Structure Inputs'!$C33)/100,
IF('Structure Inputs'!$J33="Maximum",SUMIFS('Structure DDF Lookup'!$F:$F,'Structure DDF Lookup'!$C:$C,'Structure Inputs'!T33,'Structure DDF Lookup'!$A:$A,'Structure Inputs'!$C33)/100,)))))</f>
        <v>0</v>
      </c>
      <c r="O30" s="185">
        <f>IF('Structure Inputs'!U33="",,
(IF('Structure Inputs'!$J33="Minimum",SUMIFS('Structure DDF Lookup'!$D:$D,'Structure DDF Lookup'!$C:$C,'Structure Inputs'!U33,'Structure DDF Lookup'!$A:$A,'Structure Inputs'!$C33)/100,
IF('Structure Inputs'!$J33="Most Likely",SUMIFS('Structure DDF Lookup'!$E:$E,'Structure DDF Lookup'!$C:$C,'Structure Inputs'!U33,'Structure DDF Lookup'!$A:$A,'Structure Inputs'!$C33)/100,
IF('Structure Inputs'!$J33="Maximum",SUMIFS('Structure DDF Lookup'!$F:$F,'Structure DDF Lookup'!$C:$C,'Structure Inputs'!U33,'Structure DDF Lookup'!$A:$A,'Structure Inputs'!$C33)/100,)))))</f>
        <v>0</v>
      </c>
      <c r="P30" s="185">
        <f>IF('Structure Inputs'!V33="",,
(IF('Structure Inputs'!$J33="Minimum",SUMIFS('Structure DDF Lookup'!$D:$D,'Structure DDF Lookup'!$C:$C,'Structure Inputs'!V33,'Structure DDF Lookup'!$A:$A,'Structure Inputs'!$C33)/100,
IF('Structure Inputs'!$J33="Most Likely",SUMIFS('Structure DDF Lookup'!$E:$E,'Structure DDF Lookup'!$C:$C,'Structure Inputs'!V33,'Structure DDF Lookup'!$A:$A,'Structure Inputs'!$C33)/100,
IF('Structure Inputs'!$J33="Maximum",SUMIFS('Structure DDF Lookup'!$F:$F,'Structure DDF Lookup'!$C:$C,'Structure Inputs'!V33,'Structure DDF Lookup'!$A:$A,'Structure Inputs'!$C33)/100,)))))</f>
        <v>0</v>
      </c>
      <c r="Q30" s="185">
        <f>IF('Structure Inputs'!W33="",,
(IF('Structure Inputs'!$J33="Minimum",SUMIFS('Structure DDF Lookup'!$D:$D,'Structure DDF Lookup'!$C:$C,'Structure Inputs'!W33,'Structure DDF Lookup'!$A:$A,'Structure Inputs'!$C33)/100,
IF('Structure Inputs'!$J33="Most Likely",SUMIFS('Structure DDF Lookup'!$E:$E,'Structure DDF Lookup'!$C:$C,'Structure Inputs'!W33,'Structure DDF Lookup'!$A:$A,'Structure Inputs'!$C33)/100,
IF('Structure Inputs'!$J33="Maximum",SUMIFS('Structure DDF Lookup'!$F:$F,'Structure DDF Lookup'!$C:$C,'Structure Inputs'!W33,'Structure DDF Lookup'!$A:$A,'Structure Inputs'!$C33)/100,)))))</f>
        <v>0</v>
      </c>
      <c r="R30" s="185">
        <f>IF('Structure Inputs'!X33="",,
(IF('Structure Inputs'!$J33="Minimum",SUMIFS('Structure DDF Lookup'!$D:$D,'Structure DDF Lookup'!$C:$C,'Structure Inputs'!X33,'Structure DDF Lookup'!$A:$A,'Structure Inputs'!$C33)/100,
IF('Structure Inputs'!$J33="Most Likely",SUMIFS('Structure DDF Lookup'!$E:$E,'Structure DDF Lookup'!$C:$C,'Structure Inputs'!X33,'Structure DDF Lookup'!$A:$A,'Structure Inputs'!$C33)/100,
IF('Structure Inputs'!$J33="Maximum",SUMIFS('Structure DDF Lookup'!$F:$F,'Structure DDF Lookup'!$C:$C,'Structure Inputs'!X33,'Structure DDF Lookup'!$A:$A,'Structure Inputs'!$C33)/100,)))))</f>
        <v>0</v>
      </c>
      <c r="S30" s="185">
        <f>IF('Structure Inputs'!Y33="",,
(IF('Structure Inputs'!$J33="Minimum",SUMIFS('Structure DDF Lookup'!$D:$D,'Structure DDF Lookup'!$C:$C,'Structure Inputs'!Y33,'Structure DDF Lookup'!$A:$A,'Structure Inputs'!$C33)/100,
IF('Structure Inputs'!$J33="Most Likely",SUMIFS('Structure DDF Lookup'!$E:$E,'Structure DDF Lookup'!$C:$C,'Structure Inputs'!Y33,'Structure DDF Lookup'!$A:$A,'Structure Inputs'!$C33)/100,
IF('Structure Inputs'!$J33="Maximum",SUMIFS('Structure DDF Lookup'!$F:$F,'Structure DDF Lookup'!$C:$C,'Structure Inputs'!Y33,'Structure DDF Lookup'!$A:$A,'Structure Inputs'!$C33)/100,)))))</f>
        <v>0</v>
      </c>
      <c r="T30" s="185">
        <f>IF('Structure Inputs'!Z33="",,
(IF('Structure Inputs'!$J33="Minimum",SUMIFS('Structure DDF Lookup'!$D:$D,'Structure DDF Lookup'!$C:$C,'Structure Inputs'!Z33,'Structure DDF Lookup'!$A:$A,'Structure Inputs'!$C33)/100,
IF('Structure Inputs'!$J33="Most Likely",SUMIFS('Structure DDF Lookup'!$E:$E,'Structure DDF Lookup'!$C:$C,'Structure Inputs'!Z33,'Structure DDF Lookup'!$A:$A,'Structure Inputs'!$C33)/100,
IF('Structure Inputs'!$J33="Maximum",SUMIFS('Structure DDF Lookup'!$F:$F,'Structure DDF Lookup'!$C:$C,'Structure Inputs'!Z33,'Structure DDF Lookup'!$A:$A,'Structure Inputs'!$C33)/100,)))))</f>
        <v>0</v>
      </c>
      <c r="U30" s="185">
        <f>IF('Structure Inputs'!AA33="",,
(IF('Structure Inputs'!$J33="Minimum",SUMIFS('Structure DDF Lookup'!$D:$D,'Structure DDF Lookup'!$C:$C,'Structure Inputs'!AA33,'Structure DDF Lookup'!$A:$A,'Structure Inputs'!$C33)/100,
IF('Structure Inputs'!$J33="Most Likely",SUMIFS('Structure DDF Lookup'!$E:$E,'Structure DDF Lookup'!$C:$C,'Structure Inputs'!AA33,'Structure DDF Lookup'!$A:$A,'Structure Inputs'!$C33)/100,
IF('Structure Inputs'!$J33="Maximum",SUMIFS('Structure DDF Lookup'!$F:$F,'Structure DDF Lookup'!$C:$C,'Structure Inputs'!AA33,'Structure DDF Lookup'!$A:$A,'Structure Inputs'!$C33)/100,)))))</f>
        <v>0</v>
      </c>
      <c r="V30" s="185">
        <f>IF('Structure Inputs'!AB33="",,
(IF('Structure Inputs'!$J33="Minimum",SUMIFS('Structure DDF Lookup'!$D:$D,'Structure DDF Lookup'!$C:$C,'Structure Inputs'!AB33,'Structure DDF Lookup'!$A:$A,'Structure Inputs'!$C33)/100,
IF('Structure Inputs'!$J33="Most Likely",SUMIFS('Structure DDF Lookup'!$E:$E,'Structure DDF Lookup'!$C:$C,'Structure Inputs'!AB33,'Structure DDF Lookup'!$A:$A,'Structure Inputs'!$C33)/100,
IF('Structure Inputs'!$J33="Maximum",SUMIFS('Structure DDF Lookup'!$F:$F,'Structure DDF Lookup'!$C:$C,'Structure Inputs'!AB33,'Structure DDF Lookup'!$A:$A,'Structure Inputs'!$C33)/100,)))))</f>
        <v>0</v>
      </c>
      <c r="W30" s="185">
        <f>IF('Structure Inputs'!AC33="",,
(IF('Structure Inputs'!$J33="Minimum",SUMIFS('Structure DDF Lookup'!$D:$D,'Structure DDF Lookup'!$C:$C,'Structure Inputs'!AC33,'Structure DDF Lookup'!$A:$A,'Structure Inputs'!$C33)/100,
IF('Structure Inputs'!$J33="Most Likely",SUMIFS('Structure DDF Lookup'!$E:$E,'Structure DDF Lookup'!$C:$C,'Structure Inputs'!AC33,'Structure DDF Lookup'!$A:$A,'Structure Inputs'!$C33)/100,
IF('Structure Inputs'!$J33="Maximum",SUMIFS('Structure DDF Lookup'!$F:$F,'Structure DDF Lookup'!$C:$C,'Structure Inputs'!AC33,'Structure DDF Lookup'!$A:$A,'Structure Inputs'!$C33)/100,)))))</f>
        <v>0</v>
      </c>
      <c r="Y30" s="25">
        <f t="shared" si="1"/>
        <v>0</v>
      </c>
      <c r="Z30" s="25">
        <f t="shared" si="3"/>
        <v>0</v>
      </c>
      <c r="AA30" s="25">
        <f t="shared" si="4"/>
        <v>0</v>
      </c>
      <c r="AB30" s="25">
        <f t="shared" si="5"/>
        <v>0</v>
      </c>
      <c r="AC30" s="25">
        <f t="shared" si="6"/>
        <v>0</v>
      </c>
      <c r="AD30" s="25">
        <f t="shared" si="7"/>
        <v>0</v>
      </c>
      <c r="AE30" s="25">
        <f t="shared" si="8"/>
        <v>0</v>
      </c>
      <c r="AF30" s="25">
        <f t="shared" si="9"/>
        <v>0</v>
      </c>
      <c r="AG30" s="25">
        <f t="shared" si="10"/>
        <v>0</v>
      </c>
      <c r="AH30" s="25">
        <f t="shared" si="11"/>
        <v>0</v>
      </c>
      <c r="AI30" s="25">
        <f t="shared" si="12"/>
        <v>0</v>
      </c>
      <c r="AJ30" s="25">
        <f t="shared" si="13"/>
        <v>0</v>
      </c>
    </row>
    <row r="31" spans="1:36" x14ac:dyDescent="0.25">
      <c r="A31" s="17">
        <f t="shared" si="14"/>
        <v>30</v>
      </c>
      <c r="B31" s="27" t="str">
        <f>IF('Structure Inputs'!C34="","",'Structure Inputs'!C34)</f>
        <v/>
      </c>
      <c r="D31" s="42">
        <f>'Structure Inputs'!$D34</f>
        <v>0</v>
      </c>
      <c r="F31" s="18" t="str">
        <f>IF('Structure Inputs'!F34="","No","Yes")</f>
        <v>No</v>
      </c>
      <c r="H31" s="24">
        <f>IF($F31="Yes",'Structure Inputs'!$F34,SUMIFS('General Assumptions_Back End'!$C:$C,'General Assumptions_Back End'!$A:$A,$B31,'General Assumptions_Back End'!$B:$B,H$1))</f>
        <v>0</v>
      </c>
      <c r="J31" s="186">
        <f>SUMIFS('General Assumptions_Back End'!$C:$C,'General Assumptions_Back End'!$A:$A,$B31,'General Assumptions_Back End'!$B:$B,J$1)</f>
        <v>0</v>
      </c>
      <c r="L31" s="185">
        <f>IF('Structure Inputs'!R34="",,
(IF('Structure Inputs'!$J34="Minimum",SUMIFS('Structure DDF Lookup'!$D:$D,'Structure DDF Lookup'!$C:$C,'Structure Inputs'!R34,'Structure DDF Lookup'!$A:$A,'Structure Inputs'!$C34)/100,
IF('Structure Inputs'!$J34="Most Likely",SUMIFS('Structure DDF Lookup'!$E:$E,'Structure DDF Lookup'!$C:$C,'Structure Inputs'!R34,'Structure DDF Lookup'!$A:$A,'Structure Inputs'!$C34)/100,
IF('Structure Inputs'!$J34="Maximum",SUMIFS('Structure DDF Lookup'!$F:$F,'Structure DDF Lookup'!$C:$C,'Structure Inputs'!R34,'Structure DDF Lookup'!$A:$A,'Structure Inputs'!$C34)/100,)))))</f>
        <v>0</v>
      </c>
      <c r="M31" s="185">
        <f>IF('Structure Inputs'!S34="",,
(IF('Structure Inputs'!$J34="Minimum",SUMIFS('Structure DDF Lookup'!$D:$D,'Structure DDF Lookup'!$C:$C,'Structure Inputs'!S34,'Structure DDF Lookup'!$A:$A,'Structure Inputs'!$C34)/100,
IF('Structure Inputs'!$J34="Most Likely",SUMIFS('Structure DDF Lookup'!$E:$E,'Structure DDF Lookup'!$C:$C,'Structure Inputs'!S34,'Structure DDF Lookup'!$A:$A,'Structure Inputs'!$C34)/100,
IF('Structure Inputs'!$J34="Maximum",SUMIFS('Structure DDF Lookup'!$F:$F,'Structure DDF Lookup'!$C:$C,'Structure Inputs'!S34,'Structure DDF Lookup'!$A:$A,'Structure Inputs'!$C34)/100,)))))</f>
        <v>0</v>
      </c>
      <c r="N31" s="185">
        <f>IF('Structure Inputs'!T34="",,
(IF('Structure Inputs'!$J34="Minimum",SUMIFS('Structure DDF Lookup'!$D:$D,'Structure DDF Lookup'!$C:$C,'Structure Inputs'!T34,'Structure DDF Lookup'!$A:$A,'Structure Inputs'!$C34)/100,
IF('Structure Inputs'!$J34="Most Likely",SUMIFS('Structure DDF Lookup'!$E:$E,'Structure DDF Lookup'!$C:$C,'Structure Inputs'!T34,'Structure DDF Lookup'!$A:$A,'Structure Inputs'!$C34)/100,
IF('Structure Inputs'!$J34="Maximum",SUMIFS('Structure DDF Lookup'!$F:$F,'Structure DDF Lookup'!$C:$C,'Structure Inputs'!T34,'Structure DDF Lookup'!$A:$A,'Structure Inputs'!$C34)/100,)))))</f>
        <v>0</v>
      </c>
      <c r="O31" s="185">
        <f>IF('Structure Inputs'!U34="",,
(IF('Structure Inputs'!$J34="Minimum",SUMIFS('Structure DDF Lookup'!$D:$D,'Structure DDF Lookup'!$C:$C,'Structure Inputs'!U34,'Structure DDF Lookup'!$A:$A,'Structure Inputs'!$C34)/100,
IF('Structure Inputs'!$J34="Most Likely",SUMIFS('Structure DDF Lookup'!$E:$E,'Structure DDF Lookup'!$C:$C,'Structure Inputs'!U34,'Structure DDF Lookup'!$A:$A,'Structure Inputs'!$C34)/100,
IF('Structure Inputs'!$J34="Maximum",SUMIFS('Structure DDF Lookup'!$F:$F,'Structure DDF Lookup'!$C:$C,'Structure Inputs'!U34,'Structure DDF Lookup'!$A:$A,'Structure Inputs'!$C34)/100,)))))</f>
        <v>0</v>
      </c>
      <c r="P31" s="185">
        <f>IF('Structure Inputs'!V34="",,
(IF('Structure Inputs'!$J34="Minimum",SUMIFS('Structure DDF Lookup'!$D:$D,'Structure DDF Lookup'!$C:$C,'Structure Inputs'!V34,'Structure DDF Lookup'!$A:$A,'Structure Inputs'!$C34)/100,
IF('Structure Inputs'!$J34="Most Likely",SUMIFS('Structure DDF Lookup'!$E:$E,'Structure DDF Lookup'!$C:$C,'Structure Inputs'!V34,'Structure DDF Lookup'!$A:$A,'Structure Inputs'!$C34)/100,
IF('Structure Inputs'!$J34="Maximum",SUMIFS('Structure DDF Lookup'!$F:$F,'Structure DDF Lookup'!$C:$C,'Structure Inputs'!V34,'Structure DDF Lookup'!$A:$A,'Structure Inputs'!$C34)/100,)))))</f>
        <v>0</v>
      </c>
      <c r="Q31" s="185">
        <f>IF('Structure Inputs'!W34="",,
(IF('Structure Inputs'!$J34="Minimum",SUMIFS('Structure DDF Lookup'!$D:$D,'Structure DDF Lookup'!$C:$C,'Structure Inputs'!W34,'Structure DDF Lookup'!$A:$A,'Structure Inputs'!$C34)/100,
IF('Structure Inputs'!$J34="Most Likely",SUMIFS('Structure DDF Lookup'!$E:$E,'Structure DDF Lookup'!$C:$C,'Structure Inputs'!W34,'Structure DDF Lookup'!$A:$A,'Structure Inputs'!$C34)/100,
IF('Structure Inputs'!$J34="Maximum",SUMIFS('Structure DDF Lookup'!$F:$F,'Structure DDF Lookup'!$C:$C,'Structure Inputs'!W34,'Structure DDF Lookup'!$A:$A,'Structure Inputs'!$C34)/100,)))))</f>
        <v>0</v>
      </c>
      <c r="R31" s="185">
        <f>IF('Structure Inputs'!X34="",,
(IF('Structure Inputs'!$J34="Minimum",SUMIFS('Structure DDF Lookup'!$D:$D,'Structure DDF Lookup'!$C:$C,'Structure Inputs'!X34,'Structure DDF Lookup'!$A:$A,'Structure Inputs'!$C34)/100,
IF('Structure Inputs'!$J34="Most Likely",SUMIFS('Structure DDF Lookup'!$E:$E,'Structure DDF Lookup'!$C:$C,'Structure Inputs'!X34,'Structure DDF Lookup'!$A:$A,'Structure Inputs'!$C34)/100,
IF('Structure Inputs'!$J34="Maximum",SUMIFS('Structure DDF Lookup'!$F:$F,'Structure DDF Lookup'!$C:$C,'Structure Inputs'!X34,'Structure DDF Lookup'!$A:$A,'Structure Inputs'!$C34)/100,)))))</f>
        <v>0</v>
      </c>
      <c r="S31" s="185">
        <f>IF('Structure Inputs'!Y34="",,
(IF('Structure Inputs'!$J34="Minimum",SUMIFS('Structure DDF Lookup'!$D:$D,'Structure DDF Lookup'!$C:$C,'Structure Inputs'!Y34,'Structure DDF Lookup'!$A:$A,'Structure Inputs'!$C34)/100,
IF('Structure Inputs'!$J34="Most Likely",SUMIFS('Structure DDF Lookup'!$E:$E,'Structure DDF Lookup'!$C:$C,'Structure Inputs'!Y34,'Structure DDF Lookup'!$A:$A,'Structure Inputs'!$C34)/100,
IF('Structure Inputs'!$J34="Maximum",SUMIFS('Structure DDF Lookup'!$F:$F,'Structure DDF Lookup'!$C:$C,'Structure Inputs'!Y34,'Structure DDF Lookup'!$A:$A,'Structure Inputs'!$C34)/100,)))))</f>
        <v>0</v>
      </c>
      <c r="T31" s="185">
        <f>IF('Structure Inputs'!Z34="",,
(IF('Structure Inputs'!$J34="Minimum",SUMIFS('Structure DDF Lookup'!$D:$D,'Structure DDF Lookup'!$C:$C,'Structure Inputs'!Z34,'Structure DDF Lookup'!$A:$A,'Structure Inputs'!$C34)/100,
IF('Structure Inputs'!$J34="Most Likely",SUMIFS('Structure DDF Lookup'!$E:$E,'Structure DDF Lookup'!$C:$C,'Structure Inputs'!Z34,'Structure DDF Lookup'!$A:$A,'Structure Inputs'!$C34)/100,
IF('Structure Inputs'!$J34="Maximum",SUMIFS('Structure DDF Lookup'!$F:$F,'Structure DDF Lookup'!$C:$C,'Structure Inputs'!Z34,'Structure DDF Lookup'!$A:$A,'Structure Inputs'!$C34)/100,)))))</f>
        <v>0</v>
      </c>
      <c r="U31" s="185">
        <f>IF('Structure Inputs'!AA34="",,
(IF('Structure Inputs'!$J34="Minimum",SUMIFS('Structure DDF Lookup'!$D:$D,'Structure DDF Lookup'!$C:$C,'Structure Inputs'!AA34,'Structure DDF Lookup'!$A:$A,'Structure Inputs'!$C34)/100,
IF('Structure Inputs'!$J34="Most Likely",SUMIFS('Structure DDF Lookup'!$E:$E,'Structure DDF Lookup'!$C:$C,'Structure Inputs'!AA34,'Structure DDF Lookup'!$A:$A,'Structure Inputs'!$C34)/100,
IF('Structure Inputs'!$J34="Maximum",SUMIFS('Structure DDF Lookup'!$F:$F,'Structure DDF Lookup'!$C:$C,'Structure Inputs'!AA34,'Structure DDF Lookup'!$A:$A,'Structure Inputs'!$C34)/100,)))))</f>
        <v>0</v>
      </c>
      <c r="V31" s="185">
        <f>IF('Structure Inputs'!AB34="",,
(IF('Structure Inputs'!$J34="Minimum",SUMIFS('Structure DDF Lookup'!$D:$D,'Structure DDF Lookup'!$C:$C,'Structure Inputs'!AB34,'Structure DDF Lookup'!$A:$A,'Structure Inputs'!$C34)/100,
IF('Structure Inputs'!$J34="Most Likely",SUMIFS('Structure DDF Lookup'!$E:$E,'Structure DDF Lookup'!$C:$C,'Structure Inputs'!AB34,'Structure DDF Lookup'!$A:$A,'Structure Inputs'!$C34)/100,
IF('Structure Inputs'!$J34="Maximum",SUMIFS('Structure DDF Lookup'!$F:$F,'Structure DDF Lookup'!$C:$C,'Structure Inputs'!AB34,'Structure DDF Lookup'!$A:$A,'Structure Inputs'!$C34)/100,)))))</f>
        <v>0</v>
      </c>
      <c r="W31" s="185">
        <f>IF('Structure Inputs'!AC34="",,
(IF('Structure Inputs'!$J34="Minimum",SUMIFS('Structure DDF Lookup'!$D:$D,'Structure DDF Lookup'!$C:$C,'Structure Inputs'!AC34,'Structure DDF Lookup'!$A:$A,'Structure Inputs'!$C34)/100,
IF('Structure Inputs'!$J34="Most Likely",SUMIFS('Structure DDF Lookup'!$E:$E,'Structure DDF Lookup'!$C:$C,'Structure Inputs'!AC34,'Structure DDF Lookup'!$A:$A,'Structure Inputs'!$C34)/100,
IF('Structure Inputs'!$J34="Maximum",SUMIFS('Structure DDF Lookup'!$F:$F,'Structure DDF Lookup'!$C:$C,'Structure Inputs'!AC34,'Structure DDF Lookup'!$A:$A,'Structure Inputs'!$C34)/100,)))))</f>
        <v>0</v>
      </c>
      <c r="Y31" s="25">
        <f t="shared" si="1"/>
        <v>0</v>
      </c>
      <c r="Z31" s="25">
        <f t="shared" si="3"/>
        <v>0</v>
      </c>
      <c r="AA31" s="25">
        <f t="shared" si="4"/>
        <v>0</v>
      </c>
      <c r="AB31" s="25">
        <f t="shared" si="5"/>
        <v>0</v>
      </c>
      <c r="AC31" s="25">
        <f t="shared" si="6"/>
        <v>0</v>
      </c>
      <c r="AD31" s="25">
        <f t="shared" si="7"/>
        <v>0</v>
      </c>
      <c r="AE31" s="25">
        <f t="shared" si="8"/>
        <v>0</v>
      </c>
      <c r="AF31" s="25">
        <f t="shared" si="9"/>
        <v>0</v>
      </c>
      <c r="AG31" s="25">
        <f t="shared" si="10"/>
        <v>0</v>
      </c>
      <c r="AH31" s="25">
        <f t="shared" si="11"/>
        <v>0</v>
      </c>
      <c r="AI31" s="25">
        <f t="shared" si="12"/>
        <v>0</v>
      </c>
      <c r="AJ31" s="25">
        <f t="shared" si="13"/>
        <v>0</v>
      </c>
    </row>
    <row r="32" spans="1:36" x14ac:dyDescent="0.25">
      <c r="A32" s="17">
        <f t="shared" si="14"/>
        <v>31</v>
      </c>
      <c r="B32" s="27" t="str">
        <f>IF('Structure Inputs'!C35="","",'Structure Inputs'!C35)</f>
        <v/>
      </c>
      <c r="D32" s="42">
        <f>'Structure Inputs'!$D35</f>
        <v>0</v>
      </c>
      <c r="F32" s="18" t="str">
        <f>IF('Structure Inputs'!F35="","No","Yes")</f>
        <v>No</v>
      </c>
      <c r="H32" s="24">
        <f>IF($F32="Yes",'Structure Inputs'!$F35,SUMIFS('General Assumptions_Back End'!$C:$C,'General Assumptions_Back End'!$A:$A,$B32,'General Assumptions_Back End'!$B:$B,H$1))</f>
        <v>0</v>
      </c>
      <c r="J32" s="186">
        <f>SUMIFS('General Assumptions_Back End'!$C:$C,'General Assumptions_Back End'!$A:$A,$B32,'General Assumptions_Back End'!$B:$B,J$1)</f>
        <v>0</v>
      </c>
      <c r="L32" s="185">
        <f>IF('Structure Inputs'!R35="",,
(IF('Structure Inputs'!$J35="Minimum",SUMIFS('Structure DDF Lookup'!$D:$D,'Structure DDF Lookup'!$C:$C,'Structure Inputs'!R35,'Structure DDF Lookup'!$A:$A,'Structure Inputs'!$C35)/100,
IF('Structure Inputs'!$J35="Most Likely",SUMIFS('Structure DDF Lookup'!$E:$E,'Structure DDF Lookup'!$C:$C,'Structure Inputs'!R35,'Structure DDF Lookup'!$A:$A,'Structure Inputs'!$C35)/100,
IF('Structure Inputs'!$J35="Maximum",SUMIFS('Structure DDF Lookup'!$F:$F,'Structure DDF Lookup'!$C:$C,'Structure Inputs'!R35,'Structure DDF Lookup'!$A:$A,'Structure Inputs'!$C35)/100,)))))</f>
        <v>0</v>
      </c>
      <c r="M32" s="185">
        <f>IF('Structure Inputs'!S35="",,
(IF('Structure Inputs'!$J35="Minimum",SUMIFS('Structure DDF Lookup'!$D:$D,'Structure DDF Lookup'!$C:$C,'Structure Inputs'!S35,'Structure DDF Lookup'!$A:$A,'Structure Inputs'!$C35)/100,
IF('Structure Inputs'!$J35="Most Likely",SUMIFS('Structure DDF Lookup'!$E:$E,'Structure DDF Lookup'!$C:$C,'Structure Inputs'!S35,'Structure DDF Lookup'!$A:$A,'Structure Inputs'!$C35)/100,
IF('Structure Inputs'!$J35="Maximum",SUMIFS('Structure DDF Lookup'!$F:$F,'Structure DDF Lookup'!$C:$C,'Structure Inputs'!S35,'Structure DDF Lookup'!$A:$A,'Structure Inputs'!$C35)/100,)))))</f>
        <v>0</v>
      </c>
      <c r="N32" s="185">
        <f>IF('Structure Inputs'!T35="",,
(IF('Structure Inputs'!$J35="Minimum",SUMIFS('Structure DDF Lookup'!$D:$D,'Structure DDF Lookup'!$C:$C,'Structure Inputs'!T35,'Structure DDF Lookup'!$A:$A,'Structure Inputs'!$C35)/100,
IF('Structure Inputs'!$J35="Most Likely",SUMIFS('Structure DDF Lookup'!$E:$E,'Structure DDF Lookup'!$C:$C,'Structure Inputs'!T35,'Structure DDF Lookup'!$A:$A,'Structure Inputs'!$C35)/100,
IF('Structure Inputs'!$J35="Maximum",SUMIFS('Structure DDF Lookup'!$F:$F,'Structure DDF Lookup'!$C:$C,'Structure Inputs'!T35,'Structure DDF Lookup'!$A:$A,'Structure Inputs'!$C35)/100,)))))</f>
        <v>0</v>
      </c>
      <c r="O32" s="185">
        <f>IF('Structure Inputs'!U35="",,
(IF('Structure Inputs'!$J35="Minimum",SUMIFS('Structure DDF Lookup'!$D:$D,'Structure DDF Lookup'!$C:$C,'Structure Inputs'!U35,'Structure DDF Lookup'!$A:$A,'Structure Inputs'!$C35)/100,
IF('Structure Inputs'!$J35="Most Likely",SUMIFS('Structure DDF Lookup'!$E:$E,'Structure DDF Lookup'!$C:$C,'Structure Inputs'!U35,'Structure DDF Lookup'!$A:$A,'Structure Inputs'!$C35)/100,
IF('Structure Inputs'!$J35="Maximum",SUMIFS('Structure DDF Lookup'!$F:$F,'Structure DDF Lookup'!$C:$C,'Structure Inputs'!U35,'Structure DDF Lookup'!$A:$A,'Structure Inputs'!$C35)/100,)))))</f>
        <v>0</v>
      </c>
      <c r="P32" s="185">
        <f>IF('Structure Inputs'!V35="",,
(IF('Structure Inputs'!$J35="Minimum",SUMIFS('Structure DDF Lookup'!$D:$D,'Structure DDF Lookup'!$C:$C,'Structure Inputs'!V35,'Structure DDF Lookup'!$A:$A,'Structure Inputs'!$C35)/100,
IF('Structure Inputs'!$J35="Most Likely",SUMIFS('Structure DDF Lookup'!$E:$E,'Structure DDF Lookup'!$C:$C,'Structure Inputs'!V35,'Structure DDF Lookup'!$A:$A,'Structure Inputs'!$C35)/100,
IF('Structure Inputs'!$J35="Maximum",SUMIFS('Structure DDF Lookup'!$F:$F,'Structure DDF Lookup'!$C:$C,'Structure Inputs'!V35,'Structure DDF Lookup'!$A:$A,'Structure Inputs'!$C35)/100,)))))</f>
        <v>0</v>
      </c>
      <c r="Q32" s="185">
        <f>IF('Structure Inputs'!W35="",,
(IF('Structure Inputs'!$J35="Minimum",SUMIFS('Structure DDF Lookup'!$D:$D,'Structure DDF Lookup'!$C:$C,'Structure Inputs'!W35,'Structure DDF Lookup'!$A:$A,'Structure Inputs'!$C35)/100,
IF('Structure Inputs'!$J35="Most Likely",SUMIFS('Structure DDF Lookup'!$E:$E,'Structure DDF Lookup'!$C:$C,'Structure Inputs'!W35,'Structure DDF Lookup'!$A:$A,'Structure Inputs'!$C35)/100,
IF('Structure Inputs'!$J35="Maximum",SUMIFS('Structure DDF Lookup'!$F:$F,'Structure DDF Lookup'!$C:$C,'Structure Inputs'!W35,'Structure DDF Lookup'!$A:$A,'Structure Inputs'!$C35)/100,)))))</f>
        <v>0</v>
      </c>
      <c r="R32" s="185">
        <f>IF('Structure Inputs'!X35="",,
(IF('Structure Inputs'!$J35="Minimum",SUMIFS('Structure DDF Lookup'!$D:$D,'Structure DDF Lookup'!$C:$C,'Structure Inputs'!X35,'Structure DDF Lookup'!$A:$A,'Structure Inputs'!$C35)/100,
IF('Structure Inputs'!$J35="Most Likely",SUMIFS('Structure DDF Lookup'!$E:$E,'Structure DDF Lookup'!$C:$C,'Structure Inputs'!X35,'Structure DDF Lookup'!$A:$A,'Structure Inputs'!$C35)/100,
IF('Structure Inputs'!$J35="Maximum",SUMIFS('Structure DDF Lookup'!$F:$F,'Structure DDF Lookup'!$C:$C,'Structure Inputs'!X35,'Structure DDF Lookup'!$A:$A,'Structure Inputs'!$C35)/100,)))))</f>
        <v>0</v>
      </c>
      <c r="S32" s="185">
        <f>IF('Structure Inputs'!Y35="",,
(IF('Structure Inputs'!$J35="Minimum",SUMIFS('Structure DDF Lookup'!$D:$D,'Structure DDF Lookup'!$C:$C,'Structure Inputs'!Y35,'Structure DDF Lookup'!$A:$A,'Structure Inputs'!$C35)/100,
IF('Structure Inputs'!$J35="Most Likely",SUMIFS('Structure DDF Lookup'!$E:$E,'Structure DDF Lookup'!$C:$C,'Structure Inputs'!Y35,'Structure DDF Lookup'!$A:$A,'Structure Inputs'!$C35)/100,
IF('Structure Inputs'!$J35="Maximum",SUMIFS('Structure DDF Lookup'!$F:$F,'Structure DDF Lookup'!$C:$C,'Structure Inputs'!Y35,'Structure DDF Lookup'!$A:$A,'Structure Inputs'!$C35)/100,)))))</f>
        <v>0</v>
      </c>
      <c r="T32" s="185">
        <f>IF('Structure Inputs'!Z35="",,
(IF('Structure Inputs'!$J35="Minimum",SUMIFS('Structure DDF Lookup'!$D:$D,'Structure DDF Lookup'!$C:$C,'Structure Inputs'!Z35,'Structure DDF Lookup'!$A:$A,'Structure Inputs'!$C35)/100,
IF('Structure Inputs'!$J35="Most Likely",SUMIFS('Structure DDF Lookup'!$E:$E,'Structure DDF Lookup'!$C:$C,'Structure Inputs'!Z35,'Structure DDF Lookup'!$A:$A,'Structure Inputs'!$C35)/100,
IF('Structure Inputs'!$J35="Maximum",SUMIFS('Structure DDF Lookup'!$F:$F,'Structure DDF Lookup'!$C:$C,'Structure Inputs'!Z35,'Structure DDF Lookup'!$A:$A,'Structure Inputs'!$C35)/100,)))))</f>
        <v>0</v>
      </c>
      <c r="U32" s="185">
        <f>IF('Structure Inputs'!AA35="",,
(IF('Structure Inputs'!$J35="Minimum",SUMIFS('Structure DDF Lookup'!$D:$D,'Structure DDF Lookup'!$C:$C,'Structure Inputs'!AA35,'Structure DDF Lookup'!$A:$A,'Structure Inputs'!$C35)/100,
IF('Structure Inputs'!$J35="Most Likely",SUMIFS('Structure DDF Lookup'!$E:$E,'Structure DDF Lookup'!$C:$C,'Structure Inputs'!AA35,'Structure DDF Lookup'!$A:$A,'Structure Inputs'!$C35)/100,
IF('Structure Inputs'!$J35="Maximum",SUMIFS('Structure DDF Lookup'!$F:$F,'Structure DDF Lookup'!$C:$C,'Structure Inputs'!AA35,'Structure DDF Lookup'!$A:$A,'Structure Inputs'!$C35)/100,)))))</f>
        <v>0</v>
      </c>
      <c r="V32" s="185">
        <f>IF('Structure Inputs'!AB35="",,
(IF('Structure Inputs'!$J35="Minimum",SUMIFS('Structure DDF Lookup'!$D:$D,'Structure DDF Lookup'!$C:$C,'Structure Inputs'!AB35,'Structure DDF Lookup'!$A:$A,'Structure Inputs'!$C35)/100,
IF('Structure Inputs'!$J35="Most Likely",SUMIFS('Structure DDF Lookup'!$E:$E,'Structure DDF Lookup'!$C:$C,'Structure Inputs'!AB35,'Structure DDF Lookup'!$A:$A,'Structure Inputs'!$C35)/100,
IF('Structure Inputs'!$J35="Maximum",SUMIFS('Structure DDF Lookup'!$F:$F,'Structure DDF Lookup'!$C:$C,'Structure Inputs'!AB35,'Structure DDF Lookup'!$A:$A,'Structure Inputs'!$C35)/100,)))))</f>
        <v>0</v>
      </c>
      <c r="W32" s="185">
        <f>IF('Structure Inputs'!AC35="",,
(IF('Structure Inputs'!$J35="Minimum",SUMIFS('Structure DDF Lookup'!$D:$D,'Structure DDF Lookup'!$C:$C,'Structure Inputs'!AC35,'Structure DDF Lookup'!$A:$A,'Structure Inputs'!$C35)/100,
IF('Structure Inputs'!$J35="Most Likely",SUMIFS('Structure DDF Lookup'!$E:$E,'Structure DDF Lookup'!$C:$C,'Structure Inputs'!AC35,'Structure DDF Lookup'!$A:$A,'Structure Inputs'!$C35)/100,
IF('Structure Inputs'!$J35="Maximum",SUMIFS('Structure DDF Lookup'!$F:$F,'Structure DDF Lookup'!$C:$C,'Structure Inputs'!AC35,'Structure DDF Lookup'!$A:$A,'Structure Inputs'!$C35)/100,)))))</f>
        <v>0</v>
      </c>
      <c r="Y32" s="25">
        <f t="shared" si="1"/>
        <v>0</v>
      </c>
      <c r="Z32" s="25">
        <f t="shared" si="3"/>
        <v>0</v>
      </c>
      <c r="AA32" s="25">
        <f t="shared" si="4"/>
        <v>0</v>
      </c>
      <c r="AB32" s="25">
        <f t="shared" si="5"/>
        <v>0</v>
      </c>
      <c r="AC32" s="25">
        <f t="shared" si="6"/>
        <v>0</v>
      </c>
      <c r="AD32" s="25">
        <f t="shared" si="7"/>
        <v>0</v>
      </c>
      <c r="AE32" s="25">
        <f t="shared" si="8"/>
        <v>0</v>
      </c>
      <c r="AF32" s="25">
        <f t="shared" si="9"/>
        <v>0</v>
      </c>
      <c r="AG32" s="25">
        <f t="shared" si="10"/>
        <v>0</v>
      </c>
      <c r="AH32" s="25">
        <f t="shared" si="11"/>
        <v>0</v>
      </c>
      <c r="AI32" s="25">
        <f t="shared" si="12"/>
        <v>0</v>
      </c>
      <c r="AJ32" s="25">
        <f t="shared" si="13"/>
        <v>0</v>
      </c>
    </row>
    <row r="33" spans="1:36" x14ac:dyDescent="0.25">
      <c r="A33" s="17">
        <f t="shared" si="14"/>
        <v>32</v>
      </c>
      <c r="B33" s="27" t="str">
        <f>IF('Structure Inputs'!C36="","",'Structure Inputs'!C36)</f>
        <v/>
      </c>
      <c r="D33" s="42">
        <f>'Structure Inputs'!$D36</f>
        <v>0</v>
      </c>
      <c r="F33" s="18" t="str">
        <f>IF('Structure Inputs'!F36="","No","Yes")</f>
        <v>No</v>
      </c>
      <c r="H33" s="24">
        <f>IF($F33="Yes",'Structure Inputs'!$F36,SUMIFS('General Assumptions_Back End'!$C:$C,'General Assumptions_Back End'!$A:$A,$B33,'General Assumptions_Back End'!$B:$B,H$1))</f>
        <v>0</v>
      </c>
      <c r="J33" s="186">
        <f>SUMIFS('General Assumptions_Back End'!$C:$C,'General Assumptions_Back End'!$A:$A,$B33,'General Assumptions_Back End'!$B:$B,J$1)</f>
        <v>0</v>
      </c>
      <c r="L33" s="185">
        <f>IF('Structure Inputs'!R36="",,
(IF('Structure Inputs'!$J36="Minimum",SUMIFS('Structure DDF Lookup'!$D:$D,'Structure DDF Lookup'!$C:$C,'Structure Inputs'!R36,'Structure DDF Lookup'!$A:$A,'Structure Inputs'!$C36)/100,
IF('Structure Inputs'!$J36="Most Likely",SUMIFS('Structure DDF Lookup'!$E:$E,'Structure DDF Lookup'!$C:$C,'Structure Inputs'!R36,'Structure DDF Lookup'!$A:$A,'Structure Inputs'!$C36)/100,
IF('Structure Inputs'!$J36="Maximum",SUMIFS('Structure DDF Lookup'!$F:$F,'Structure DDF Lookup'!$C:$C,'Structure Inputs'!R36,'Structure DDF Lookup'!$A:$A,'Structure Inputs'!$C36)/100,)))))</f>
        <v>0</v>
      </c>
      <c r="M33" s="185">
        <f>IF('Structure Inputs'!S36="",,
(IF('Structure Inputs'!$J36="Minimum",SUMIFS('Structure DDF Lookup'!$D:$D,'Structure DDF Lookup'!$C:$C,'Structure Inputs'!S36,'Structure DDF Lookup'!$A:$A,'Structure Inputs'!$C36)/100,
IF('Structure Inputs'!$J36="Most Likely",SUMIFS('Structure DDF Lookup'!$E:$E,'Structure DDF Lookup'!$C:$C,'Structure Inputs'!S36,'Structure DDF Lookup'!$A:$A,'Structure Inputs'!$C36)/100,
IF('Structure Inputs'!$J36="Maximum",SUMIFS('Structure DDF Lookup'!$F:$F,'Structure DDF Lookup'!$C:$C,'Structure Inputs'!S36,'Structure DDF Lookup'!$A:$A,'Structure Inputs'!$C36)/100,)))))</f>
        <v>0</v>
      </c>
      <c r="N33" s="185">
        <f>IF('Structure Inputs'!T36="",,
(IF('Structure Inputs'!$J36="Minimum",SUMIFS('Structure DDF Lookup'!$D:$D,'Structure DDF Lookup'!$C:$C,'Structure Inputs'!T36,'Structure DDF Lookup'!$A:$A,'Structure Inputs'!$C36)/100,
IF('Structure Inputs'!$J36="Most Likely",SUMIFS('Structure DDF Lookup'!$E:$E,'Structure DDF Lookup'!$C:$C,'Structure Inputs'!T36,'Structure DDF Lookup'!$A:$A,'Structure Inputs'!$C36)/100,
IF('Structure Inputs'!$J36="Maximum",SUMIFS('Structure DDF Lookup'!$F:$F,'Structure DDF Lookup'!$C:$C,'Structure Inputs'!T36,'Structure DDF Lookup'!$A:$A,'Structure Inputs'!$C36)/100,)))))</f>
        <v>0</v>
      </c>
      <c r="O33" s="185">
        <f>IF('Structure Inputs'!U36="",,
(IF('Structure Inputs'!$J36="Minimum",SUMIFS('Structure DDF Lookup'!$D:$D,'Structure DDF Lookup'!$C:$C,'Structure Inputs'!U36,'Structure DDF Lookup'!$A:$A,'Structure Inputs'!$C36)/100,
IF('Structure Inputs'!$J36="Most Likely",SUMIFS('Structure DDF Lookup'!$E:$E,'Structure DDF Lookup'!$C:$C,'Structure Inputs'!U36,'Structure DDF Lookup'!$A:$A,'Structure Inputs'!$C36)/100,
IF('Structure Inputs'!$J36="Maximum",SUMIFS('Structure DDF Lookup'!$F:$F,'Structure DDF Lookup'!$C:$C,'Structure Inputs'!U36,'Structure DDF Lookup'!$A:$A,'Structure Inputs'!$C36)/100,)))))</f>
        <v>0</v>
      </c>
      <c r="P33" s="185">
        <f>IF('Structure Inputs'!V36="",,
(IF('Structure Inputs'!$J36="Minimum",SUMIFS('Structure DDF Lookup'!$D:$D,'Structure DDF Lookup'!$C:$C,'Structure Inputs'!V36,'Structure DDF Lookup'!$A:$A,'Structure Inputs'!$C36)/100,
IF('Structure Inputs'!$J36="Most Likely",SUMIFS('Structure DDF Lookup'!$E:$E,'Structure DDF Lookup'!$C:$C,'Structure Inputs'!V36,'Structure DDF Lookup'!$A:$A,'Structure Inputs'!$C36)/100,
IF('Structure Inputs'!$J36="Maximum",SUMIFS('Structure DDF Lookup'!$F:$F,'Structure DDF Lookup'!$C:$C,'Structure Inputs'!V36,'Structure DDF Lookup'!$A:$A,'Structure Inputs'!$C36)/100,)))))</f>
        <v>0</v>
      </c>
      <c r="Q33" s="185">
        <f>IF('Structure Inputs'!W36="",,
(IF('Structure Inputs'!$J36="Minimum",SUMIFS('Structure DDF Lookup'!$D:$D,'Structure DDF Lookup'!$C:$C,'Structure Inputs'!W36,'Structure DDF Lookup'!$A:$A,'Structure Inputs'!$C36)/100,
IF('Structure Inputs'!$J36="Most Likely",SUMIFS('Structure DDF Lookup'!$E:$E,'Structure DDF Lookup'!$C:$C,'Structure Inputs'!W36,'Structure DDF Lookup'!$A:$A,'Structure Inputs'!$C36)/100,
IF('Structure Inputs'!$J36="Maximum",SUMIFS('Structure DDF Lookup'!$F:$F,'Structure DDF Lookup'!$C:$C,'Structure Inputs'!W36,'Structure DDF Lookup'!$A:$A,'Structure Inputs'!$C36)/100,)))))</f>
        <v>0</v>
      </c>
      <c r="R33" s="185">
        <f>IF('Structure Inputs'!X36="",,
(IF('Structure Inputs'!$J36="Minimum",SUMIFS('Structure DDF Lookup'!$D:$D,'Structure DDF Lookup'!$C:$C,'Structure Inputs'!X36,'Structure DDF Lookup'!$A:$A,'Structure Inputs'!$C36)/100,
IF('Structure Inputs'!$J36="Most Likely",SUMIFS('Structure DDF Lookup'!$E:$E,'Structure DDF Lookup'!$C:$C,'Structure Inputs'!X36,'Structure DDF Lookup'!$A:$A,'Structure Inputs'!$C36)/100,
IF('Structure Inputs'!$J36="Maximum",SUMIFS('Structure DDF Lookup'!$F:$F,'Structure DDF Lookup'!$C:$C,'Structure Inputs'!X36,'Structure DDF Lookup'!$A:$A,'Structure Inputs'!$C36)/100,)))))</f>
        <v>0</v>
      </c>
      <c r="S33" s="185">
        <f>IF('Structure Inputs'!Y36="",,
(IF('Structure Inputs'!$J36="Minimum",SUMIFS('Structure DDF Lookup'!$D:$D,'Structure DDF Lookup'!$C:$C,'Structure Inputs'!Y36,'Structure DDF Lookup'!$A:$A,'Structure Inputs'!$C36)/100,
IF('Structure Inputs'!$J36="Most Likely",SUMIFS('Structure DDF Lookup'!$E:$E,'Structure DDF Lookup'!$C:$C,'Structure Inputs'!Y36,'Structure DDF Lookup'!$A:$A,'Structure Inputs'!$C36)/100,
IF('Structure Inputs'!$J36="Maximum",SUMIFS('Structure DDF Lookup'!$F:$F,'Structure DDF Lookup'!$C:$C,'Structure Inputs'!Y36,'Structure DDF Lookup'!$A:$A,'Structure Inputs'!$C36)/100,)))))</f>
        <v>0</v>
      </c>
      <c r="T33" s="185">
        <f>IF('Structure Inputs'!Z36="",,
(IF('Structure Inputs'!$J36="Minimum",SUMIFS('Structure DDF Lookup'!$D:$D,'Structure DDF Lookup'!$C:$C,'Structure Inputs'!Z36,'Structure DDF Lookup'!$A:$A,'Structure Inputs'!$C36)/100,
IF('Structure Inputs'!$J36="Most Likely",SUMIFS('Structure DDF Lookup'!$E:$E,'Structure DDF Lookup'!$C:$C,'Structure Inputs'!Z36,'Structure DDF Lookup'!$A:$A,'Structure Inputs'!$C36)/100,
IF('Structure Inputs'!$J36="Maximum",SUMIFS('Structure DDF Lookup'!$F:$F,'Structure DDF Lookup'!$C:$C,'Structure Inputs'!Z36,'Structure DDF Lookup'!$A:$A,'Structure Inputs'!$C36)/100,)))))</f>
        <v>0</v>
      </c>
      <c r="U33" s="185">
        <f>IF('Structure Inputs'!AA36="",,
(IF('Structure Inputs'!$J36="Minimum",SUMIFS('Structure DDF Lookup'!$D:$D,'Structure DDF Lookup'!$C:$C,'Structure Inputs'!AA36,'Structure DDF Lookup'!$A:$A,'Structure Inputs'!$C36)/100,
IF('Structure Inputs'!$J36="Most Likely",SUMIFS('Structure DDF Lookup'!$E:$E,'Structure DDF Lookup'!$C:$C,'Structure Inputs'!AA36,'Structure DDF Lookup'!$A:$A,'Structure Inputs'!$C36)/100,
IF('Structure Inputs'!$J36="Maximum",SUMIFS('Structure DDF Lookup'!$F:$F,'Structure DDF Lookup'!$C:$C,'Structure Inputs'!AA36,'Structure DDF Lookup'!$A:$A,'Structure Inputs'!$C36)/100,)))))</f>
        <v>0</v>
      </c>
      <c r="V33" s="185">
        <f>IF('Structure Inputs'!AB36="",,
(IF('Structure Inputs'!$J36="Minimum",SUMIFS('Structure DDF Lookup'!$D:$D,'Structure DDF Lookup'!$C:$C,'Structure Inputs'!AB36,'Structure DDF Lookup'!$A:$A,'Structure Inputs'!$C36)/100,
IF('Structure Inputs'!$J36="Most Likely",SUMIFS('Structure DDF Lookup'!$E:$E,'Structure DDF Lookup'!$C:$C,'Structure Inputs'!AB36,'Structure DDF Lookup'!$A:$A,'Structure Inputs'!$C36)/100,
IF('Structure Inputs'!$J36="Maximum",SUMIFS('Structure DDF Lookup'!$F:$F,'Structure DDF Lookup'!$C:$C,'Structure Inputs'!AB36,'Structure DDF Lookup'!$A:$A,'Structure Inputs'!$C36)/100,)))))</f>
        <v>0</v>
      </c>
      <c r="W33" s="185">
        <f>IF('Structure Inputs'!AC36="",,
(IF('Structure Inputs'!$J36="Minimum",SUMIFS('Structure DDF Lookup'!$D:$D,'Structure DDF Lookup'!$C:$C,'Structure Inputs'!AC36,'Structure DDF Lookup'!$A:$A,'Structure Inputs'!$C36)/100,
IF('Structure Inputs'!$J36="Most Likely",SUMIFS('Structure DDF Lookup'!$E:$E,'Structure DDF Lookup'!$C:$C,'Structure Inputs'!AC36,'Structure DDF Lookup'!$A:$A,'Structure Inputs'!$C36)/100,
IF('Structure Inputs'!$J36="Maximum",SUMIFS('Structure DDF Lookup'!$F:$F,'Structure DDF Lookup'!$C:$C,'Structure Inputs'!AC36,'Structure DDF Lookup'!$A:$A,'Structure Inputs'!$C36)/100,)))))</f>
        <v>0</v>
      </c>
      <c r="Y33" s="25">
        <f t="shared" si="1"/>
        <v>0</v>
      </c>
      <c r="Z33" s="25">
        <f t="shared" si="3"/>
        <v>0</v>
      </c>
      <c r="AA33" s="25">
        <f t="shared" si="4"/>
        <v>0</v>
      </c>
      <c r="AB33" s="25">
        <f t="shared" si="5"/>
        <v>0</v>
      </c>
      <c r="AC33" s="25">
        <f t="shared" si="6"/>
        <v>0</v>
      </c>
      <c r="AD33" s="25">
        <f t="shared" si="7"/>
        <v>0</v>
      </c>
      <c r="AE33" s="25">
        <f t="shared" si="8"/>
        <v>0</v>
      </c>
      <c r="AF33" s="25">
        <f t="shared" si="9"/>
        <v>0</v>
      </c>
      <c r="AG33" s="25">
        <f t="shared" si="10"/>
        <v>0</v>
      </c>
      <c r="AH33" s="25">
        <f t="shared" si="11"/>
        <v>0</v>
      </c>
      <c r="AI33" s="25">
        <f t="shared" si="12"/>
        <v>0</v>
      </c>
      <c r="AJ33" s="25">
        <f t="shared" si="13"/>
        <v>0</v>
      </c>
    </row>
    <row r="34" spans="1:36" x14ac:dyDescent="0.25">
      <c r="A34" s="17">
        <f t="shared" si="14"/>
        <v>33</v>
      </c>
      <c r="B34" s="27" t="str">
        <f>IF('Structure Inputs'!C37="","",'Structure Inputs'!C37)</f>
        <v/>
      </c>
      <c r="D34" s="42">
        <f>'Structure Inputs'!$D37</f>
        <v>0</v>
      </c>
      <c r="F34" s="18" t="str">
        <f>IF('Structure Inputs'!F37="","No","Yes")</f>
        <v>No</v>
      </c>
      <c r="H34" s="24">
        <f>IF($F34="Yes",'Structure Inputs'!$F37,SUMIFS('General Assumptions_Back End'!$C:$C,'General Assumptions_Back End'!$A:$A,$B34,'General Assumptions_Back End'!$B:$B,H$1))</f>
        <v>0</v>
      </c>
      <c r="J34" s="186">
        <f>SUMIFS('General Assumptions_Back End'!$C:$C,'General Assumptions_Back End'!$A:$A,$B34,'General Assumptions_Back End'!$B:$B,J$1)</f>
        <v>0</v>
      </c>
      <c r="L34" s="185">
        <f>IF('Structure Inputs'!R37="",,
(IF('Structure Inputs'!$J37="Minimum",SUMIFS('Structure DDF Lookup'!$D:$D,'Structure DDF Lookup'!$C:$C,'Structure Inputs'!R37,'Structure DDF Lookup'!$A:$A,'Structure Inputs'!$C37)/100,
IF('Structure Inputs'!$J37="Most Likely",SUMIFS('Structure DDF Lookup'!$E:$E,'Structure DDF Lookup'!$C:$C,'Structure Inputs'!R37,'Structure DDF Lookup'!$A:$A,'Structure Inputs'!$C37)/100,
IF('Structure Inputs'!$J37="Maximum",SUMIFS('Structure DDF Lookup'!$F:$F,'Structure DDF Lookup'!$C:$C,'Structure Inputs'!R37,'Structure DDF Lookup'!$A:$A,'Structure Inputs'!$C37)/100,)))))</f>
        <v>0</v>
      </c>
      <c r="M34" s="185">
        <f>IF('Structure Inputs'!S37="",,
(IF('Structure Inputs'!$J37="Minimum",SUMIFS('Structure DDF Lookup'!$D:$D,'Structure DDF Lookup'!$C:$C,'Structure Inputs'!S37,'Structure DDF Lookup'!$A:$A,'Structure Inputs'!$C37)/100,
IF('Structure Inputs'!$J37="Most Likely",SUMIFS('Structure DDF Lookup'!$E:$E,'Structure DDF Lookup'!$C:$C,'Structure Inputs'!S37,'Structure DDF Lookup'!$A:$A,'Structure Inputs'!$C37)/100,
IF('Structure Inputs'!$J37="Maximum",SUMIFS('Structure DDF Lookup'!$F:$F,'Structure DDF Lookup'!$C:$C,'Structure Inputs'!S37,'Structure DDF Lookup'!$A:$A,'Structure Inputs'!$C37)/100,)))))</f>
        <v>0</v>
      </c>
      <c r="N34" s="185">
        <f>IF('Structure Inputs'!T37="",,
(IF('Structure Inputs'!$J37="Minimum",SUMIFS('Structure DDF Lookup'!$D:$D,'Structure DDF Lookup'!$C:$C,'Structure Inputs'!T37,'Structure DDF Lookup'!$A:$A,'Structure Inputs'!$C37)/100,
IF('Structure Inputs'!$J37="Most Likely",SUMIFS('Structure DDF Lookup'!$E:$E,'Structure DDF Lookup'!$C:$C,'Structure Inputs'!T37,'Structure DDF Lookup'!$A:$A,'Structure Inputs'!$C37)/100,
IF('Structure Inputs'!$J37="Maximum",SUMIFS('Structure DDF Lookup'!$F:$F,'Structure DDF Lookup'!$C:$C,'Structure Inputs'!T37,'Structure DDF Lookup'!$A:$A,'Structure Inputs'!$C37)/100,)))))</f>
        <v>0</v>
      </c>
      <c r="O34" s="185">
        <f>IF('Structure Inputs'!U37="",,
(IF('Structure Inputs'!$J37="Minimum",SUMIFS('Structure DDF Lookup'!$D:$D,'Structure DDF Lookup'!$C:$C,'Structure Inputs'!U37,'Structure DDF Lookup'!$A:$A,'Structure Inputs'!$C37)/100,
IF('Structure Inputs'!$J37="Most Likely",SUMIFS('Structure DDF Lookup'!$E:$E,'Structure DDF Lookup'!$C:$C,'Structure Inputs'!U37,'Structure DDF Lookup'!$A:$A,'Structure Inputs'!$C37)/100,
IF('Structure Inputs'!$J37="Maximum",SUMIFS('Structure DDF Lookup'!$F:$F,'Structure DDF Lookup'!$C:$C,'Structure Inputs'!U37,'Structure DDF Lookup'!$A:$A,'Structure Inputs'!$C37)/100,)))))</f>
        <v>0</v>
      </c>
      <c r="P34" s="185">
        <f>IF('Structure Inputs'!V37="",,
(IF('Structure Inputs'!$J37="Minimum",SUMIFS('Structure DDF Lookup'!$D:$D,'Structure DDF Lookup'!$C:$C,'Structure Inputs'!V37,'Structure DDF Lookup'!$A:$A,'Structure Inputs'!$C37)/100,
IF('Structure Inputs'!$J37="Most Likely",SUMIFS('Structure DDF Lookup'!$E:$E,'Structure DDF Lookup'!$C:$C,'Structure Inputs'!V37,'Structure DDF Lookup'!$A:$A,'Structure Inputs'!$C37)/100,
IF('Structure Inputs'!$J37="Maximum",SUMIFS('Structure DDF Lookup'!$F:$F,'Structure DDF Lookup'!$C:$C,'Structure Inputs'!V37,'Structure DDF Lookup'!$A:$A,'Structure Inputs'!$C37)/100,)))))</f>
        <v>0</v>
      </c>
      <c r="Q34" s="185">
        <f>IF('Structure Inputs'!W37="",,
(IF('Structure Inputs'!$J37="Minimum",SUMIFS('Structure DDF Lookup'!$D:$D,'Structure DDF Lookup'!$C:$C,'Structure Inputs'!W37,'Structure DDF Lookup'!$A:$A,'Structure Inputs'!$C37)/100,
IF('Structure Inputs'!$J37="Most Likely",SUMIFS('Structure DDF Lookup'!$E:$E,'Structure DDF Lookup'!$C:$C,'Structure Inputs'!W37,'Structure DDF Lookup'!$A:$A,'Structure Inputs'!$C37)/100,
IF('Structure Inputs'!$J37="Maximum",SUMIFS('Structure DDF Lookup'!$F:$F,'Structure DDF Lookup'!$C:$C,'Structure Inputs'!W37,'Structure DDF Lookup'!$A:$A,'Structure Inputs'!$C37)/100,)))))</f>
        <v>0</v>
      </c>
      <c r="R34" s="185">
        <f>IF('Structure Inputs'!X37="",,
(IF('Structure Inputs'!$J37="Minimum",SUMIFS('Structure DDF Lookup'!$D:$D,'Structure DDF Lookup'!$C:$C,'Structure Inputs'!X37,'Structure DDF Lookup'!$A:$A,'Structure Inputs'!$C37)/100,
IF('Structure Inputs'!$J37="Most Likely",SUMIFS('Structure DDF Lookup'!$E:$E,'Structure DDF Lookup'!$C:$C,'Structure Inputs'!X37,'Structure DDF Lookup'!$A:$A,'Structure Inputs'!$C37)/100,
IF('Structure Inputs'!$J37="Maximum",SUMIFS('Structure DDF Lookup'!$F:$F,'Structure DDF Lookup'!$C:$C,'Structure Inputs'!X37,'Structure DDF Lookup'!$A:$A,'Structure Inputs'!$C37)/100,)))))</f>
        <v>0</v>
      </c>
      <c r="S34" s="185">
        <f>IF('Structure Inputs'!Y37="",,
(IF('Structure Inputs'!$J37="Minimum",SUMIFS('Structure DDF Lookup'!$D:$D,'Structure DDF Lookup'!$C:$C,'Structure Inputs'!Y37,'Structure DDF Lookup'!$A:$A,'Structure Inputs'!$C37)/100,
IF('Structure Inputs'!$J37="Most Likely",SUMIFS('Structure DDF Lookup'!$E:$E,'Structure DDF Lookup'!$C:$C,'Structure Inputs'!Y37,'Structure DDF Lookup'!$A:$A,'Structure Inputs'!$C37)/100,
IF('Structure Inputs'!$J37="Maximum",SUMIFS('Structure DDF Lookup'!$F:$F,'Structure DDF Lookup'!$C:$C,'Structure Inputs'!Y37,'Structure DDF Lookup'!$A:$A,'Structure Inputs'!$C37)/100,)))))</f>
        <v>0</v>
      </c>
      <c r="T34" s="185">
        <f>IF('Structure Inputs'!Z37="",,
(IF('Structure Inputs'!$J37="Minimum",SUMIFS('Structure DDF Lookup'!$D:$D,'Structure DDF Lookup'!$C:$C,'Structure Inputs'!Z37,'Structure DDF Lookup'!$A:$A,'Structure Inputs'!$C37)/100,
IF('Structure Inputs'!$J37="Most Likely",SUMIFS('Structure DDF Lookup'!$E:$E,'Structure DDF Lookup'!$C:$C,'Structure Inputs'!Z37,'Structure DDF Lookup'!$A:$A,'Structure Inputs'!$C37)/100,
IF('Structure Inputs'!$J37="Maximum",SUMIFS('Structure DDF Lookup'!$F:$F,'Structure DDF Lookup'!$C:$C,'Structure Inputs'!Z37,'Structure DDF Lookup'!$A:$A,'Structure Inputs'!$C37)/100,)))))</f>
        <v>0</v>
      </c>
      <c r="U34" s="185">
        <f>IF('Structure Inputs'!AA37="",,
(IF('Structure Inputs'!$J37="Minimum",SUMIFS('Structure DDF Lookup'!$D:$D,'Structure DDF Lookup'!$C:$C,'Structure Inputs'!AA37,'Structure DDF Lookup'!$A:$A,'Structure Inputs'!$C37)/100,
IF('Structure Inputs'!$J37="Most Likely",SUMIFS('Structure DDF Lookup'!$E:$E,'Structure DDF Lookup'!$C:$C,'Structure Inputs'!AA37,'Structure DDF Lookup'!$A:$A,'Structure Inputs'!$C37)/100,
IF('Structure Inputs'!$J37="Maximum",SUMIFS('Structure DDF Lookup'!$F:$F,'Structure DDF Lookup'!$C:$C,'Structure Inputs'!AA37,'Structure DDF Lookup'!$A:$A,'Structure Inputs'!$C37)/100,)))))</f>
        <v>0</v>
      </c>
      <c r="V34" s="185">
        <f>IF('Structure Inputs'!AB37="",,
(IF('Structure Inputs'!$J37="Minimum",SUMIFS('Structure DDF Lookup'!$D:$D,'Structure DDF Lookup'!$C:$C,'Structure Inputs'!AB37,'Structure DDF Lookup'!$A:$A,'Structure Inputs'!$C37)/100,
IF('Structure Inputs'!$J37="Most Likely",SUMIFS('Structure DDF Lookup'!$E:$E,'Structure DDF Lookup'!$C:$C,'Structure Inputs'!AB37,'Structure DDF Lookup'!$A:$A,'Structure Inputs'!$C37)/100,
IF('Structure Inputs'!$J37="Maximum",SUMIFS('Structure DDF Lookup'!$F:$F,'Structure DDF Lookup'!$C:$C,'Structure Inputs'!AB37,'Structure DDF Lookup'!$A:$A,'Structure Inputs'!$C37)/100,)))))</f>
        <v>0</v>
      </c>
      <c r="W34" s="185">
        <f>IF('Structure Inputs'!AC37="",,
(IF('Structure Inputs'!$J37="Minimum",SUMIFS('Structure DDF Lookup'!$D:$D,'Structure DDF Lookup'!$C:$C,'Structure Inputs'!AC37,'Structure DDF Lookup'!$A:$A,'Structure Inputs'!$C37)/100,
IF('Structure Inputs'!$J37="Most Likely",SUMIFS('Structure DDF Lookup'!$E:$E,'Structure DDF Lookup'!$C:$C,'Structure Inputs'!AC37,'Structure DDF Lookup'!$A:$A,'Structure Inputs'!$C37)/100,
IF('Structure Inputs'!$J37="Maximum",SUMIFS('Structure DDF Lookup'!$F:$F,'Structure DDF Lookup'!$C:$C,'Structure Inputs'!AC37,'Structure DDF Lookup'!$A:$A,'Structure Inputs'!$C37)/100,)))))</f>
        <v>0</v>
      </c>
      <c r="Y34" s="25">
        <f t="shared" si="1"/>
        <v>0</v>
      </c>
      <c r="Z34" s="25">
        <f t="shared" si="3"/>
        <v>0</v>
      </c>
      <c r="AA34" s="25">
        <f t="shared" si="4"/>
        <v>0</v>
      </c>
      <c r="AB34" s="25">
        <f t="shared" si="5"/>
        <v>0</v>
      </c>
      <c r="AC34" s="25">
        <f t="shared" si="6"/>
        <v>0</v>
      </c>
      <c r="AD34" s="25">
        <f t="shared" si="7"/>
        <v>0</v>
      </c>
      <c r="AE34" s="25">
        <f t="shared" si="8"/>
        <v>0</v>
      </c>
      <c r="AF34" s="25">
        <f t="shared" si="9"/>
        <v>0</v>
      </c>
      <c r="AG34" s="25">
        <f t="shared" si="10"/>
        <v>0</v>
      </c>
      <c r="AH34" s="25">
        <f t="shared" si="11"/>
        <v>0</v>
      </c>
      <c r="AI34" s="25">
        <f t="shared" si="12"/>
        <v>0</v>
      </c>
      <c r="AJ34" s="25">
        <f t="shared" si="13"/>
        <v>0</v>
      </c>
    </row>
    <row r="35" spans="1:36" x14ac:dyDescent="0.25">
      <c r="A35" s="17">
        <f t="shared" si="14"/>
        <v>34</v>
      </c>
      <c r="B35" s="27" t="str">
        <f>IF('Structure Inputs'!C38="","",'Structure Inputs'!C38)</f>
        <v/>
      </c>
      <c r="D35" s="42">
        <f>'Structure Inputs'!$D38</f>
        <v>0</v>
      </c>
      <c r="F35" s="18" t="str">
        <f>IF('Structure Inputs'!F38="","No","Yes")</f>
        <v>No</v>
      </c>
      <c r="H35" s="24">
        <f>IF($F35="Yes",'Structure Inputs'!$F38,SUMIFS('General Assumptions_Back End'!$C:$C,'General Assumptions_Back End'!$A:$A,$B35,'General Assumptions_Back End'!$B:$B,H$1))</f>
        <v>0</v>
      </c>
      <c r="J35" s="186">
        <f>SUMIFS('General Assumptions_Back End'!$C:$C,'General Assumptions_Back End'!$A:$A,$B35,'General Assumptions_Back End'!$B:$B,J$1)</f>
        <v>0</v>
      </c>
      <c r="L35" s="185">
        <f>IF('Structure Inputs'!R38="",,
(IF('Structure Inputs'!$J38="Minimum",SUMIFS('Structure DDF Lookup'!$D:$D,'Structure DDF Lookup'!$C:$C,'Structure Inputs'!R38,'Structure DDF Lookup'!$A:$A,'Structure Inputs'!$C38)/100,
IF('Structure Inputs'!$J38="Most Likely",SUMIFS('Structure DDF Lookup'!$E:$E,'Structure DDF Lookup'!$C:$C,'Structure Inputs'!R38,'Structure DDF Lookup'!$A:$A,'Structure Inputs'!$C38)/100,
IF('Structure Inputs'!$J38="Maximum",SUMIFS('Structure DDF Lookup'!$F:$F,'Structure DDF Lookup'!$C:$C,'Structure Inputs'!R38,'Structure DDF Lookup'!$A:$A,'Structure Inputs'!$C38)/100,)))))</f>
        <v>0</v>
      </c>
      <c r="M35" s="185">
        <f>IF('Structure Inputs'!S38="",,
(IF('Structure Inputs'!$J38="Minimum",SUMIFS('Structure DDF Lookup'!$D:$D,'Structure DDF Lookup'!$C:$C,'Structure Inputs'!S38,'Structure DDF Lookup'!$A:$A,'Structure Inputs'!$C38)/100,
IF('Structure Inputs'!$J38="Most Likely",SUMIFS('Structure DDF Lookup'!$E:$E,'Structure DDF Lookup'!$C:$C,'Structure Inputs'!S38,'Structure DDF Lookup'!$A:$A,'Structure Inputs'!$C38)/100,
IF('Structure Inputs'!$J38="Maximum",SUMIFS('Structure DDF Lookup'!$F:$F,'Structure DDF Lookup'!$C:$C,'Structure Inputs'!S38,'Structure DDF Lookup'!$A:$A,'Structure Inputs'!$C38)/100,)))))</f>
        <v>0</v>
      </c>
      <c r="N35" s="185">
        <f>IF('Structure Inputs'!T38="",,
(IF('Structure Inputs'!$J38="Minimum",SUMIFS('Structure DDF Lookup'!$D:$D,'Structure DDF Lookup'!$C:$C,'Structure Inputs'!T38,'Structure DDF Lookup'!$A:$A,'Structure Inputs'!$C38)/100,
IF('Structure Inputs'!$J38="Most Likely",SUMIFS('Structure DDF Lookup'!$E:$E,'Structure DDF Lookup'!$C:$C,'Structure Inputs'!T38,'Structure DDF Lookup'!$A:$A,'Structure Inputs'!$C38)/100,
IF('Structure Inputs'!$J38="Maximum",SUMIFS('Structure DDF Lookup'!$F:$F,'Structure DDF Lookup'!$C:$C,'Structure Inputs'!T38,'Structure DDF Lookup'!$A:$A,'Structure Inputs'!$C38)/100,)))))</f>
        <v>0</v>
      </c>
      <c r="O35" s="185">
        <f>IF('Structure Inputs'!U38="",,
(IF('Structure Inputs'!$J38="Minimum",SUMIFS('Structure DDF Lookup'!$D:$D,'Structure DDF Lookup'!$C:$C,'Structure Inputs'!U38,'Structure DDF Lookup'!$A:$A,'Structure Inputs'!$C38)/100,
IF('Structure Inputs'!$J38="Most Likely",SUMIFS('Structure DDF Lookup'!$E:$E,'Structure DDF Lookup'!$C:$C,'Structure Inputs'!U38,'Structure DDF Lookup'!$A:$A,'Structure Inputs'!$C38)/100,
IF('Structure Inputs'!$J38="Maximum",SUMIFS('Structure DDF Lookup'!$F:$F,'Structure DDF Lookup'!$C:$C,'Structure Inputs'!U38,'Structure DDF Lookup'!$A:$A,'Structure Inputs'!$C38)/100,)))))</f>
        <v>0</v>
      </c>
      <c r="P35" s="185">
        <f>IF('Structure Inputs'!V38="",,
(IF('Structure Inputs'!$J38="Minimum",SUMIFS('Structure DDF Lookup'!$D:$D,'Structure DDF Lookup'!$C:$C,'Structure Inputs'!V38,'Structure DDF Lookup'!$A:$A,'Structure Inputs'!$C38)/100,
IF('Structure Inputs'!$J38="Most Likely",SUMIFS('Structure DDF Lookup'!$E:$E,'Structure DDF Lookup'!$C:$C,'Structure Inputs'!V38,'Structure DDF Lookup'!$A:$A,'Structure Inputs'!$C38)/100,
IF('Structure Inputs'!$J38="Maximum",SUMIFS('Structure DDF Lookup'!$F:$F,'Structure DDF Lookup'!$C:$C,'Structure Inputs'!V38,'Structure DDF Lookup'!$A:$A,'Structure Inputs'!$C38)/100,)))))</f>
        <v>0</v>
      </c>
      <c r="Q35" s="185">
        <f>IF('Structure Inputs'!W38="",,
(IF('Structure Inputs'!$J38="Minimum",SUMIFS('Structure DDF Lookup'!$D:$D,'Structure DDF Lookup'!$C:$C,'Structure Inputs'!W38,'Structure DDF Lookup'!$A:$A,'Structure Inputs'!$C38)/100,
IF('Structure Inputs'!$J38="Most Likely",SUMIFS('Structure DDF Lookup'!$E:$E,'Structure DDF Lookup'!$C:$C,'Structure Inputs'!W38,'Structure DDF Lookup'!$A:$A,'Structure Inputs'!$C38)/100,
IF('Structure Inputs'!$J38="Maximum",SUMIFS('Structure DDF Lookup'!$F:$F,'Structure DDF Lookup'!$C:$C,'Structure Inputs'!W38,'Structure DDF Lookup'!$A:$A,'Structure Inputs'!$C38)/100,)))))</f>
        <v>0</v>
      </c>
      <c r="R35" s="185">
        <f>IF('Structure Inputs'!X38="",,
(IF('Structure Inputs'!$J38="Minimum",SUMIFS('Structure DDF Lookup'!$D:$D,'Structure DDF Lookup'!$C:$C,'Structure Inputs'!X38,'Structure DDF Lookup'!$A:$A,'Structure Inputs'!$C38)/100,
IF('Structure Inputs'!$J38="Most Likely",SUMIFS('Structure DDF Lookup'!$E:$E,'Structure DDF Lookup'!$C:$C,'Structure Inputs'!X38,'Structure DDF Lookup'!$A:$A,'Structure Inputs'!$C38)/100,
IF('Structure Inputs'!$J38="Maximum",SUMIFS('Structure DDF Lookup'!$F:$F,'Structure DDF Lookup'!$C:$C,'Structure Inputs'!X38,'Structure DDF Lookup'!$A:$A,'Structure Inputs'!$C38)/100,)))))</f>
        <v>0</v>
      </c>
      <c r="S35" s="185">
        <f>IF('Structure Inputs'!Y38="",,
(IF('Structure Inputs'!$J38="Minimum",SUMIFS('Structure DDF Lookup'!$D:$D,'Structure DDF Lookup'!$C:$C,'Structure Inputs'!Y38,'Structure DDF Lookup'!$A:$A,'Structure Inputs'!$C38)/100,
IF('Structure Inputs'!$J38="Most Likely",SUMIFS('Structure DDF Lookup'!$E:$E,'Structure DDF Lookup'!$C:$C,'Structure Inputs'!Y38,'Structure DDF Lookup'!$A:$A,'Structure Inputs'!$C38)/100,
IF('Structure Inputs'!$J38="Maximum",SUMIFS('Structure DDF Lookup'!$F:$F,'Structure DDF Lookup'!$C:$C,'Structure Inputs'!Y38,'Structure DDF Lookup'!$A:$A,'Structure Inputs'!$C38)/100,)))))</f>
        <v>0</v>
      </c>
      <c r="T35" s="185">
        <f>IF('Structure Inputs'!Z38="",,
(IF('Structure Inputs'!$J38="Minimum",SUMIFS('Structure DDF Lookup'!$D:$D,'Structure DDF Lookup'!$C:$C,'Structure Inputs'!Z38,'Structure DDF Lookup'!$A:$A,'Structure Inputs'!$C38)/100,
IF('Structure Inputs'!$J38="Most Likely",SUMIFS('Structure DDF Lookup'!$E:$E,'Structure DDF Lookup'!$C:$C,'Structure Inputs'!Z38,'Structure DDF Lookup'!$A:$A,'Structure Inputs'!$C38)/100,
IF('Structure Inputs'!$J38="Maximum",SUMIFS('Structure DDF Lookup'!$F:$F,'Structure DDF Lookup'!$C:$C,'Structure Inputs'!Z38,'Structure DDF Lookup'!$A:$A,'Structure Inputs'!$C38)/100,)))))</f>
        <v>0</v>
      </c>
      <c r="U35" s="185">
        <f>IF('Structure Inputs'!AA38="",,
(IF('Structure Inputs'!$J38="Minimum",SUMIFS('Structure DDF Lookup'!$D:$D,'Structure DDF Lookup'!$C:$C,'Structure Inputs'!AA38,'Structure DDF Lookup'!$A:$A,'Structure Inputs'!$C38)/100,
IF('Structure Inputs'!$J38="Most Likely",SUMIFS('Structure DDF Lookup'!$E:$E,'Structure DDF Lookup'!$C:$C,'Structure Inputs'!AA38,'Structure DDF Lookup'!$A:$A,'Structure Inputs'!$C38)/100,
IF('Structure Inputs'!$J38="Maximum",SUMIFS('Structure DDF Lookup'!$F:$F,'Structure DDF Lookup'!$C:$C,'Structure Inputs'!AA38,'Structure DDF Lookup'!$A:$A,'Structure Inputs'!$C38)/100,)))))</f>
        <v>0</v>
      </c>
      <c r="V35" s="185">
        <f>IF('Structure Inputs'!AB38="",,
(IF('Structure Inputs'!$J38="Minimum",SUMIFS('Structure DDF Lookup'!$D:$D,'Structure DDF Lookup'!$C:$C,'Structure Inputs'!AB38,'Structure DDF Lookup'!$A:$A,'Structure Inputs'!$C38)/100,
IF('Structure Inputs'!$J38="Most Likely",SUMIFS('Structure DDF Lookup'!$E:$E,'Structure DDF Lookup'!$C:$C,'Structure Inputs'!AB38,'Structure DDF Lookup'!$A:$A,'Structure Inputs'!$C38)/100,
IF('Structure Inputs'!$J38="Maximum",SUMIFS('Structure DDF Lookup'!$F:$F,'Structure DDF Lookup'!$C:$C,'Structure Inputs'!AB38,'Structure DDF Lookup'!$A:$A,'Structure Inputs'!$C38)/100,)))))</f>
        <v>0</v>
      </c>
      <c r="W35" s="185">
        <f>IF('Structure Inputs'!AC38="",,
(IF('Structure Inputs'!$J38="Minimum",SUMIFS('Structure DDF Lookup'!$D:$D,'Structure DDF Lookup'!$C:$C,'Structure Inputs'!AC38,'Structure DDF Lookup'!$A:$A,'Structure Inputs'!$C38)/100,
IF('Structure Inputs'!$J38="Most Likely",SUMIFS('Structure DDF Lookup'!$E:$E,'Structure DDF Lookup'!$C:$C,'Structure Inputs'!AC38,'Structure DDF Lookup'!$A:$A,'Structure Inputs'!$C38)/100,
IF('Structure Inputs'!$J38="Maximum",SUMIFS('Structure DDF Lookup'!$F:$F,'Structure DDF Lookup'!$C:$C,'Structure Inputs'!AC38,'Structure DDF Lookup'!$A:$A,'Structure Inputs'!$C38)/100,)))))</f>
        <v>0</v>
      </c>
      <c r="Y35" s="25">
        <f t="shared" si="1"/>
        <v>0</v>
      </c>
      <c r="Z35" s="25">
        <f t="shared" si="3"/>
        <v>0</v>
      </c>
      <c r="AA35" s="25">
        <f t="shared" si="4"/>
        <v>0</v>
      </c>
      <c r="AB35" s="25">
        <f t="shared" si="5"/>
        <v>0</v>
      </c>
      <c r="AC35" s="25">
        <f t="shared" si="6"/>
        <v>0</v>
      </c>
      <c r="AD35" s="25">
        <f t="shared" si="7"/>
        <v>0</v>
      </c>
      <c r="AE35" s="25">
        <f t="shared" si="8"/>
        <v>0</v>
      </c>
      <c r="AF35" s="25">
        <f t="shared" si="9"/>
        <v>0</v>
      </c>
      <c r="AG35" s="25">
        <f t="shared" si="10"/>
        <v>0</v>
      </c>
      <c r="AH35" s="25">
        <f t="shared" si="11"/>
        <v>0</v>
      </c>
      <c r="AI35" s="25">
        <f t="shared" si="12"/>
        <v>0</v>
      </c>
      <c r="AJ35" s="25">
        <f t="shared" si="13"/>
        <v>0</v>
      </c>
    </row>
    <row r="36" spans="1:36" x14ac:dyDescent="0.25">
      <c r="A36" s="17">
        <f t="shared" si="14"/>
        <v>35</v>
      </c>
      <c r="B36" s="27" t="str">
        <f>IF('Structure Inputs'!C39="","",'Structure Inputs'!C39)</f>
        <v/>
      </c>
      <c r="D36" s="42">
        <f>'Structure Inputs'!$D39</f>
        <v>0</v>
      </c>
      <c r="F36" s="18" t="str">
        <f>IF('Structure Inputs'!F39="","No","Yes")</f>
        <v>No</v>
      </c>
      <c r="H36" s="24">
        <f>IF($F36="Yes",'Structure Inputs'!$F39,SUMIFS('General Assumptions_Back End'!$C:$C,'General Assumptions_Back End'!$A:$A,$B36,'General Assumptions_Back End'!$B:$B,H$1))</f>
        <v>0</v>
      </c>
      <c r="J36" s="186">
        <f>SUMIFS('General Assumptions_Back End'!$C:$C,'General Assumptions_Back End'!$A:$A,$B36,'General Assumptions_Back End'!$B:$B,J$1)</f>
        <v>0</v>
      </c>
      <c r="L36" s="185">
        <f>IF('Structure Inputs'!R39="",,
(IF('Structure Inputs'!$J39="Minimum",SUMIFS('Structure DDF Lookup'!$D:$D,'Structure DDF Lookup'!$C:$C,'Structure Inputs'!R39,'Structure DDF Lookup'!$A:$A,'Structure Inputs'!$C39)/100,
IF('Structure Inputs'!$J39="Most Likely",SUMIFS('Structure DDF Lookup'!$E:$E,'Structure DDF Lookup'!$C:$C,'Structure Inputs'!R39,'Structure DDF Lookup'!$A:$A,'Structure Inputs'!$C39)/100,
IF('Structure Inputs'!$J39="Maximum",SUMIFS('Structure DDF Lookup'!$F:$F,'Structure DDF Lookup'!$C:$C,'Structure Inputs'!R39,'Structure DDF Lookup'!$A:$A,'Structure Inputs'!$C39)/100,)))))</f>
        <v>0</v>
      </c>
      <c r="M36" s="185">
        <f>IF('Structure Inputs'!S39="",,
(IF('Structure Inputs'!$J39="Minimum",SUMIFS('Structure DDF Lookup'!$D:$D,'Structure DDF Lookup'!$C:$C,'Structure Inputs'!S39,'Structure DDF Lookup'!$A:$A,'Structure Inputs'!$C39)/100,
IF('Structure Inputs'!$J39="Most Likely",SUMIFS('Structure DDF Lookup'!$E:$E,'Structure DDF Lookup'!$C:$C,'Structure Inputs'!S39,'Structure DDF Lookup'!$A:$A,'Structure Inputs'!$C39)/100,
IF('Structure Inputs'!$J39="Maximum",SUMIFS('Structure DDF Lookup'!$F:$F,'Structure DDF Lookup'!$C:$C,'Structure Inputs'!S39,'Structure DDF Lookup'!$A:$A,'Structure Inputs'!$C39)/100,)))))</f>
        <v>0</v>
      </c>
      <c r="N36" s="185">
        <f>IF('Structure Inputs'!T39="",,
(IF('Structure Inputs'!$J39="Minimum",SUMIFS('Structure DDF Lookup'!$D:$D,'Structure DDF Lookup'!$C:$C,'Structure Inputs'!T39,'Structure DDF Lookup'!$A:$A,'Structure Inputs'!$C39)/100,
IF('Structure Inputs'!$J39="Most Likely",SUMIFS('Structure DDF Lookup'!$E:$E,'Structure DDF Lookup'!$C:$C,'Structure Inputs'!T39,'Structure DDF Lookup'!$A:$A,'Structure Inputs'!$C39)/100,
IF('Structure Inputs'!$J39="Maximum",SUMIFS('Structure DDF Lookup'!$F:$F,'Structure DDF Lookup'!$C:$C,'Structure Inputs'!T39,'Structure DDF Lookup'!$A:$A,'Structure Inputs'!$C39)/100,)))))</f>
        <v>0</v>
      </c>
      <c r="O36" s="185">
        <f>IF('Structure Inputs'!U39="",,
(IF('Structure Inputs'!$J39="Minimum",SUMIFS('Structure DDF Lookup'!$D:$D,'Structure DDF Lookup'!$C:$C,'Structure Inputs'!U39,'Structure DDF Lookup'!$A:$A,'Structure Inputs'!$C39)/100,
IF('Structure Inputs'!$J39="Most Likely",SUMIFS('Structure DDF Lookup'!$E:$E,'Structure DDF Lookup'!$C:$C,'Structure Inputs'!U39,'Structure DDF Lookup'!$A:$A,'Structure Inputs'!$C39)/100,
IF('Structure Inputs'!$J39="Maximum",SUMIFS('Structure DDF Lookup'!$F:$F,'Structure DDF Lookup'!$C:$C,'Structure Inputs'!U39,'Structure DDF Lookup'!$A:$A,'Structure Inputs'!$C39)/100,)))))</f>
        <v>0</v>
      </c>
      <c r="P36" s="185">
        <f>IF('Structure Inputs'!V39="",,
(IF('Structure Inputs'!$J39="Minimum",SUMIFS('Structure DDF Lookup'!$D:$D,'Structure DDF Lookup'!$C:$C,'Structure Inputs'!V39,'Structure DDF Lookup'!$A:$A,'Structure Inputs'!$C39)/100,
IF('Structure Inputs'!$J39="Most Likely",SUMIFS('Structure DDF Lookup'!$E:$E,'Structure DDF Lookup'!$C:$C,'Structure Inputs'!V39,'Structure DDF Lookup'!$A:$A,'Structure Inputs'!$C39)/100,
IF('Structure Inputs'!$J39="Maximum",SUMIFS('Structure DDF Lookup'!$F:$F,'Structure DDF Lookup'!$C:$C,'Structure Inputs'!V39,'Structure DDF Lookup'!$A:$A,'Structure Inputs'!$C39)/100,)))))</f>
        <v>0</v>
      </c>
      <c r="Q36" s="185">
        <f>IF('Structure Inputs'!W39="",,
(IF('Structure Inputs'!$J39="Minimum",SUMIFS('Structure DDF Lookup'!$D:$D,'Structure DDF Lookup'!$C:$C,'Structure Inputs'!W39,'Structure DDF Lookup'!$A:$A,'Structure Inputs'!$C39)/100,
IF('Structure Inputs'!$J39="Most Likely",SUMIFS('Structure DDF Lookup'!$E:$E,'Structure DDF Lookup'!$C:$C,'Structure Inputs'!W39,'Structure DDF Lookup'!$A:$A,'Structure Inputs'!$C39)/100,
IF('Structure Inputs'!$J39="Maximum",SUMIFS('Structure DDF Lookup'!$F:$F,'Structure DDF Lookup'!$C:$C,'Structure Inputs'!W39,'Structure DDF Lookup'!$A:$A,'Structure Inputs'!$C39)/100,)))))</f>
        <v>0</v>
      </c>
      <c r="R36" s="185">
        <f>IF('Structure Inputs'!X39="",,
(IF('Structure Inputs'!$J39="Minimum",SUMIFS('Structure DDF Lookup'!$D:$D,'Structure DDF Lookup'!$C:$C,'Structure Inputs'!X39,'Structure DDF Lookup'!$A:$A,'Structure Inputs'!$C39)/100,
IF('Structure Inputs'!$J39="Most Likely",SUMIFS('Structure DDF Lookup'!$E:$E,'Structure DDF Lookup'!$C:$C,'Structure Inputs'!X39,'Structure DDF Lookup'!$A:$A,'Structure Inputs'!$C39)/100,
IF('Structure Inputs'!$J39="Maximum",SUMIFS('Structure DDF Lookup'!$F:$F,'Structure DDF Lookup'!$C:$C,'Structure Inputs'!X39,'Structure DDF Lookup'!$A:$A,'Structure Inputs'!$C39)/100,)))))</f>
        <v>0</v>
      </c>
      <c r="S36" s="185">
        <f>IF('Structure Inputs'!Y39="",,
(IF('Structure Inputs'!$J39="Minimum",SUMIFS('Structure DDF Lookup'!$D:$D,'Structure DDF Lookup'!$C:$C,'Structure Inputs'!Y39,'Structure DDF Lookup'!$A:$A,'Structure Inputs'!$C39)/100,
IF('Structure Inputs'!$J39="Most Likely",SUMIFS('Structure DDF Lookup'!$E:$E,'Structure DDF Lookup'!$C:$C,'Structure Inputs'!Y39,'Structure DDF Lookup'!$A:$A,'Structure Inputs'!$C39)/100,
IF('Structure Inputs'!$J39="Maximum",SUMIFS('Structure DDF Lookup'!$F:$F,'Structure DDF Lookup'!$C:$C,'Structure Inputs'!Y39,'Structure DDF Lookup'!$A:$A,'Structure Inputs'!$C39)/100,)))))</f>
        <v>0</v>
      </c>
      <c r="T36" s="185">
        <f>IF('Structure Inputs'!Z39="",,
(IF('Structure Inputs'!$J39="Minimum",SUMIFS('Structure DDF Lookup'!$D:$D,'Structure DDF Lookup'!$C:$C,'Structure Inputs'!Z39,'Structure DDF Lookup'!$A:$A,'Structure Inputs'!$C39)/100,
IF('Structure Inputs'!$J39="Most Likely",SUMIFS('Structure DDF Lookup'!$E:$E,'Structure DDF Lookup'!$C:$C,'Structure Inputs'!Z39,'Structure DDF Lookup'!$A:$A,'Structure Inputs'!$C39)/100,
IF('Structure Inputs'!$J39="Maximum",SUMIFS('Structure DDF Lookup'!$F:$F,'Structure DDF Lookup'!$C:$C,'Structure Inputs'!Z39,'Structure DDF Lookup'!$A:$A,'Structure Inputs'!$C39)/100,)))))</f>
        <v>0</v>
      </c>
      <c r="U36" s="185">
        <f>IF('Structure Inputs'!AA39="",,
(IF('Structure Inputs'!$J39="Minimum",SUMIFS('Structure DDF Lookup'!$D:$D,'Structure DDF Lookup'!$C:$C,'Structure Inputs'!AA39,'Structure DDF Lookup'!$A:$A,'Structure Inputs'!$C39)/100,
IF('Structure Inputs'!$J39="Most Likely",SUMIFS('Structure DDF Lookup'!$E:$E,'Structure DDF Lookup'!$C:$C,'Structure Inputs'!AA39,'Structure DDF Lookup'!$A:$A,'Structure Inputs'!$C39)/100,
IF('Structure Inputs'!$J39="Maximum",SUMIFS('Structure DDF Lookup'!$F:$F,'Structure DDF Lookup'!$C:$C,'Structure Inputs'!AA39,'Structure DDF Lookup'!$A:$A,'Structure Inputs'!$C39)/100,)))))</f>
        <v>0</v>
      </c>
      <c r="V36" s="185">
        <f>IF('Structure Inputs'!AB39="",,
(IF('Structure Inputs'!$J39="Minimum",SUMIFS('Structure DDF Lookup'!$D:$D,'Structure DDF Lookup'!$C:$C,'Structure Inputs'!AB39,'Structure DDF Lookup'!$A:$A,'Structure Inputs'!$C39)/100,
IF('Structure Inputs'!$J39="Most Likely",SUMIFS('Structure DDF Lookup'!$E:$E,'Structure DDF Lookup'!$C:$C,'Structure Inputs'!AB39,'Structure DDF Lookup'!$A:$A,'Structure Inputs'!$C39)/100,
IF('Structure Inputs'!$J39="Maximum",SUMIFS('Structure DDF Lookup'!$F:$F,'Structure DDF Lookup'!$C:$C,'Structure Inputs'!AB39,'Structure DDF Lookup'!$A:$A,'Structure Inputs'!$C39)/100,)))))</f>
        <v>0</v>
      </c>
      <c r="W36" s="185">
        <f>IF('Structure Inputs'!AC39="",,
(IF('Structure Inputs'!$J39="Minimum",SUMIFS('Structure DDF Lookup'!$D:$D,'Structure DDF Lookup'!$C:$C,'Structure Inputs'!AC39,'Structure DDF Lookup'!$A:$A,'Structure Inputs'!$C39)/100,
IF('Structure Inputs'!$J39="Most Likely",SUMIFS('Structure DDF Lookup'!$E:$E,'Structure DDF Lookup'!$C:$C,'Structure Inputs'!AC39,'Structure DDF Lookup'!$A:$A,'Structure Inputs'!$C39)/100,
IF('Structure Inputs'!$J39="Maximum",SUMIFS('Structure DDF Lookup'!$F:$F,'Structure DDF Lookup'!$C:$C,'Structure Inputs'!AC39,'Structure DDF Lookup'!$A:$A,'Structure Inputs'!$C39)/100,)))))</f>
        <v>0</v>
      </c>
      <c r="Y36" s="25">
        <f t="shared" si="1"/>
        <v>0</v>
      </c>
      <c r="Z36" s="25">
        <f t="shared" si="3"/>
        <v>0</v>
      </c>
      <c r="AA36" s="25">
        <f t="shared" si="4"/>
        <v>0</v>
      </c>
      <c r="AB36" s="25">
        <f t="shared" si="5"/>
        <v>0</v>
      </c>
      <c r="AC36" s="25">
        <f t="shared" si="6"/>
        <v>0</v>
      </c>
      <c r="AD36" s="25">
        <f t="shared" si="7"/>
        <v>0</v>
      </c>
      <c r="AE36" s="25">
        <f t="shared" si="8"/>
        <v>0</v>
      </c>
      <c r="AF36" s="25">
        <f t="shared" si="9"/>
        <v>0</v>
      </c>
      <c r="AG36" s="25">
        <f t="shared" si="10"/>
        <v>0</v>
      </c>
      <c r="AH36" s="25">
        <f t="shared" si="11"/>
        <v>0</v>
      </c>
      <c r="AI36" s="25">
        <f t="shared" si="12"/>
        <v>0</v>
      </c>
      <c r="AJ36" s="25">
        <f t="shared" si="13"/>
        <v>0</v>
      </c>
    </row>
    <row r="37" spans="1:36" x14ac:dyDescent="0.25">
      <c r="A37" s="17">
        <f t="shared" si="14"/>
        <v>36</v>
      </c>
      <c r="B37" s="27" t="str">
        <f>IF('Structure Inputs'!C40="","",'Structure Inputs'!C40)</f>
        <v/>
      </c>
      <c r="D37" s="42">
        <f>'Structure Inputs'!$D40</f>
        <v>0</v>
      </c>
      <c r="F37" s="18" t="str">
        <f>IF('Structure Inputs'!F40="","No","Yes")</f>
        <v>No</v>
      </c>
      <c r="H37" s="24">
        <f>IF($F37="Yes",'Structure Inputs'!$F40,SUMIFS('General Assumptions_Back End'!$C:$C,'General Assumptions_Back End'!$A:$A,$B37,'General Assumptions_Back End'!$B:$B,H$1))</f>
        <v>0</v>
      </c>
      <c r="J37" s="186">
        <f>SUMIFS('General Assumptions_Back End'!$C:$C,'General Assumptions_Back End'!$A:$A,$B37,'General Assumptions_Back End'!$B:$B,J$1)</f>
        <v>0</v>
      </c>
      <c r="L37" s="185">
        <f>IF('Structure Inputs'!R40="",,
(IF('Structure Inputs'!$J40="Minimum",SUMIFS('Structure DDF Lookup'!$D:$D,'Structure DDF Lookup'!$C:$C,'Structure Inputs'!R40,'Structure DDF Lookup'!$A:$A,'Structure Inputs'!$C40)/100,
IF('Structure Inputs'!$J40="Most Likely",SUMIFS('Structure DDF Lookup'!$E:$E,'Structure DDF Lookup'!$C:$C,'Structure Inputs'!R40,'Structure DDF Lookup'!$A:$A,'Structure Inputs'!$C40)/100,
IF('Structure Inputs'!$J40="Maximum",SUMIFS('Structure DDF Lookup'!$F:$F,'Structure DDF Lookup'!$C:$C,'Structure Inputs'!R40,'Structure DDF Lookup'!$A:$A,'Structure Inputs'!$C40)/100,)))))</f>
        <v>0</v>
      </c>
      <c r="M37" s="185">
        <f>IF('Structure Inputs'!S40="",,
(IF('Structure Inputs'!$J40="Minimum",SUMIFS('Structure DDF Lookup'!$D:$D,'Structure DDF Lookup'!$C:$C,'Structure Inputs'!S40,'Structure DDF Lookup'!$A:$A,'Structure Inputs'!$C40)/100,
IF('Structure Inputs'!$J40="Most Likely",SUMIFS('Structure DDF Lookup'!$E:$E,'Structure DDF Lookup'!$C:$C,'Structure Inputs'!S40,'Structure DDF Lookup'!$A:$A,'Structure Inputs'!$C40)/100,
IF('Structure Inputs'!$J40="Maximum",SUMIFS('Structure DDF Lookup'!$F:$F,'Structure DDF Lookup'!$C:$C,'Structure Inputs'!S40,'Structure DDF Lookup'!$A:$A,'Structure Inputs'!$C40)/100,)))))</f>
        <v>0</v>
      </c>
      <c r="N37" s="185">
        <f>IF('Structure Inputs'!T40="",,
(IF('Structure Inputs'!$J40="Minimum",SUMIFS('Structure DDF Lookup'!$D:$D,'Structure DDF Lookup'!$C:$C,'Structure Inputs'!T40,'Structure DDF Lookup'!$A:$A,'Structure Inputs'!$C40)/100,
IF('Structure Inputs'!$J40="Most Likely",SUMIFS('Structure DDF Lookup'!$E:$E,'Structure DDF Lookup'!$C:$C,'Structure Inputs'!T40,'Structure DDF Lookup'!$A:$A,'Structure Inputs'!$C40)/100,
IF('Structure Inputs'!$J40="Maximum",SUMIFS('Structure DDF Lookup'!$F:$F,'Structure DDF Lookup'!$C:$C,'Structure Inputs'!T40,'Structure DDF Lookup'!$A:$A,'Structure Inputs'!$C40)/100,)))))</f>
        <v>0</v>
      </c>
      <c r="O37" s="185">
        <f>IF('Structure Inputs'!U40="",,
(IF('Structure Inputs'!$J40="Minimum",SUMIFS('Structure DDF Lookup'!$D:$D,'Structure DDF Lookup'!$C:$C,'Structure Inputs'!U40,'Structure DDF Lookup'!$A:$A,'Structure Inputs'!$C40)/100,
IF('Structure Inputs'!$J40="Most Likely",SUMIFS('Structure DDF Lookup'!$E:$E,'Structure DDF Lookup'!$C:$C,'Structure Inputs'!U40,'Structure DDF Lookup'!$A:$A,'Structure Inputs'!$C40)/100,
IF('Structure Inputs'!$J40="Maximum",SUMIFS('Structure DDF Lookup'!$F:$F,'Structure DDF Lookup'!$C:$C,'Structure Inputs'!U40,'Structure DDF Lookup'!$A:$A,'Structure Inputs'!$C40)/100,)))))</f>
        <v>0</v>
      </c>
      <c r="P37" s="185">
        <f>IF('Structure Inputs'!V40="",,
(IF('Structure Inputs'!$J40="Minimum",SUMIFS('Structure DDF Lookup'!$D:$D,'Structure DDF Lookup'!$C:$C,'Structure Inputs'!V40,'Structure DDF Lookup'!$A:$A,'Structure Inputs'!$C40)/100,
IF('Structure Inputs'!$J40="Most Likely",SUMIFS('Structure DDF Lookup'!$E:$E,'Structure DDF Lookup'!$C:$C,'Structure Inputs'!V40,'Structure DDF Lookup'!$A:$A,'Structure Inputs'!$C40)/100,
IF('Structure Inputs'!$J40="Maximum",SUMIFS('Structure DDF Lookup'!$F:$F,'Structure DDF Lookup'!$C:$C,'Structure Inputs'!V40,'Structure DDF Lookup'!$A:$A,'Structure Inputs'!$C40)/100,)))))</f>
        <v>0</v>
      </c>
      <c r="Q37" s="185">
        <f>IF('Structure Inputs'!W40="",,
(IF('Structure Inputs'!$J40="Minimum",SUMIFS('Structure DDF Lookup'!$D:$D,'Structure DDF Lookup'!$C:$C,'Structure Inputs'!W40,'Structure DDF Lookup'!$A:$A,'Structure Inputs'!$C40)/100,
IF('Structure Inputs'!$J40="Most Likely",SUMIFS('Structure DDF Lookup'!$E:$E,'Structure DDF Lookup'!$C:$C,'Structure Inputs'!W40,'Structure DDF Lookup'!$A:$A,'Structure Inputs'!$C40)/100,
IF('Structure Inputs'!$J40="Maximum",SUMIFS('Structure DDF Lookup'!$F:$F,'Structure DDF Lookup'!$C:$C,'Structure Inputs'!W40,'Structure DDF Lookup'!$A:$A,'Structure Inputs'!$C40)/100,)))))</f>
        <v>0</v>
      </c>
      <c r="R37" s="185">
        <f>IF('Structure Inputs'!X40="",,
(IF('Structure Inputs'!$J40="Minimum",SUMIFS('Structure DDF Lookup'!$D:$D,'Structure DDF Lookup'!$C:$C,'Structure Inputs'!X40,'Structure DDF Lookup'!$A:$A,'Structure Inputs'!$C40)/100,
IF('Structure Inputs'!$J40="Most Likely",SUMIFS('Structure DDF Lookup'!$E:$E,'Structure DDF Lookup'!$C:$C,'Structure Inputs'!X40,'Structure DDF Lookup'!$A:$A,'Structure Inputs'!$C40)/100,
IF('Structure Inputs'!$J40="Maximum",SUMIFS('Structure DDF Lookup'!$F:$F,'Structure DDF Lookup'!$C:$C,'Structure Inputs'!X40,'Structure DDF Lookup'!$A:$A,'Structure Inputs'!$C40)/100,)))))</f>
        <v>0</v>
      </c>
      <c r="S37" s="185">
        <f>IF('Structure Inputs'!Y40="",,
(IF('Structure Inputs'!$J40="Minimum",SUMIFS('Structure DDF Lookup'!$D:$D,'Structure DDF Lookup'!$C:$C,'Structure Inputs'!Y40,'Structure DDF Lookup'!$A:$A,'Structure Inputs'!$C40)/100,
IF('Structure Inputs'!$J40="Most Likely",SUMIFS('Structure DDF Lookup'!$E:$E,'Structure DDF Lookup'!$C:$C,'Structure Inputs'!Y40,'Structure DDF Lookup'!$A:$A,'Structure Inputs'!$C40)/100,
IF('Structure Inputs'!$J40="Maximum",SUMIFS('Structure DDF Lookup'!$F:$F,'Structure DDF Lookup'!$C:$C,'Structure Inputs'!Y40,'Structure DDF Lookup'!$A:$A,'Structure Inputs'!$C40)/100,)))))</f>
        <v>0</v>
      </c>
      <c r="T37" s="185">
        <f>IF('Structure Inputs'!Z40="",,
(IF('Structure Inputs'!$J40="Minimum",SUMIFS('Structure DDF Lookup'!$D:$D,'Structure DDF Lookup'!$C:$C,'Structure Inputs'!Z40,'Structure DDF Lookup'!$A:$A,'Structure Inputs'!$C40)/100,
IF('Structure Inputs'!$J40="Most Likely",SUMIFS('Structure DDF Lookup'!$E:$E,'Structure DDF Lookup'!$C:$C,'Structure Inputs'!Z40,'Structure DDF Lookup'!$A:$A,'Structure Inputs'!$C40)/100,
IF('Structure Inputs'!$J40="Maximum",SUMIFS('Structure DDF Lookup'!$F:$F,'Structure DDF Lookup'!$C:$C,'Structure Inputs'!Z40,'Structure DDF Lookup'!$A:$A,'Structure Inputs'!$C40)/100,)))))</f>
        <v>0</v>
      </c>
      <c r="U37" s="185">
        <f>IF('Structure Inputs'!AA40="",,
(IF('Structure Inputs'!$J40="Minimum",SUMIFS('Structure DDF Lookup'!$D:$D,'Structure DDF Lookup'!$C:$C,'Structure Inputs'!AA40,'Structure DDF Lookup'!$A:$A,'Structure Inputs'!$C40)/100,
IF('Structure Inputs'!$J40="Most Likely",SUMIFS('Structure DDF Lookup'!$E:$E,'Structure DDF Lookup'!$C:$C,'Structure Inputs'!AA40,'Structure DDF Lookup'!$A:$A,'Structure Inputs'!$C40)/100,
IF('Structure Inputs'!$J40="Maximum",SUMIFS('Structure DDF Lookup'!$F:$F,'Structure DDF Lookup'!$C:$C,'Structure Inputs'!AA40,'Structure DDF Lookup'!$A:$A,'Structure Inputs'!$C40)/100,)))))</f>
        <v>0</v>
      </c>
      <c r="V37" s="185">
        <f>IF('Structure Inputs'!AB40="",,
(IF('Structure Inputs'!$J40="Minimum",SUMIFS('Structure DDF Lookup'!$D:$D,'Structure DDF Lookup'!$C:$C,'Structure Inputs'!AB40,'Structure DDF Lookup'!$A:$A,'Structure Inputs'!$C40)/100,
IF('Structure Inputs'!$J40="Most Likely",SUMIFS('Structure DDF Lookup'!$E:$E,'Structure DDF Lookup'!$C:$C,'Structure Inputs'!AB40,'Structure DDF Lookup'!$A:$A,'Structure Inputs'!$C40)/100,
IF('Structure Inputs'!$J40="Maximum",SUMIFS('Structure DDF Lookup'!$F:$F,'Structure DDF Lookup'!$C:$C,'Structure Inputs'!AB40,'Structure DDF Lookup'!$A:$A,'Structure Inputs'!$C40)/100,)))))</f>
        <v>0</v>
      </c>
      <c r="W37" s="185">
        <f>IF('Structure Inputs'!AC40="",,
(IF('Structure Inputs'!$J40="Minimum",SUMIFS('Structure DDF Lookup'!$D:$D,'Structure DDF Lookup'!$C:$C,'Structure Inputs'!AC40,'Structure DDF Lookup'!$A:$A,'Structure Inputs'!$C40)/100,
IF('Structure Inputs'!$J40="Most Likely",SUMIFS('Structure DDF Lookup'!$E:$E,'Structure DDF Lookup'!$C:$C,'Structure Inputs'!AC40,'Structure DDF Lookup'!$A:$A,'Structure Inputs'!$C40)/100,
IF('Structure Inputs'!$J40="Maximum",SUMIFS('Structure DDF Lookup'!$F:$F,'Structure DDF Lookup'!$C:$C,'Structure Inputs'!AC40,'Structure DDF Lookup'!$A:$A,'Structure Inputs'!$C40)/100,)))))</f>
        <v>0</v>
      </c>
      <c r="Y37" s="25">
        <f t="shared" si="1"/>
        <v>0</v>
      </c>
      <c r="Z37" s="25">
        <f t="shared" si="3"/>
        <v>0</v>
      </c>
      <c r="AA37" s="25">
        <f t="shared" si="4"/>
        <v>0</v>
      </c>
      <c r="AB37" s="25">
        <f t="shared" si="5"/>
        <v>0</v>
      </c>
      <c r="AC37" s="25">
        <f t="shared" si="6"/>
        <v>0</v>
      </c>
      <c r="AD37" s="25">
        <f t="shared" si="7"/>
        <v>0</v>
      </c>
      <c r="AE37" s="25">
        <f t="shared" si="8"/>
        <v>0</v>
      </c>
      <c r="AF37" s="25">
        <f t="shared" si="9"/>
        <v>0</v>
      </c>
      <c r="AG37" s="25">
        <f t="shared" si="10"/>
        <v>0</v>
      </c>
      <c r="AH37" s="25">
        <f t="shared" si="11"/>
        <v>0</v>
      </c>
      <c r="AI37" s="25">
        <f t="shared" si="12"/>
        <v>0</v>
      </c>
      <c r="AJ37" s="25">
        <f t="shared" si="13"/>
        <v>0</v>
      </c>
    </row>
    <row r="38" spans="1:36" x14ac:dyDescent="0.25">
      <c r="A38" s="17">
        <f t="shared" si="14"/>
        <v>37</v>
      </c>
      <c r="B38" s="27" t="str">
        <f>IF('Structure Inputs'!C41="","",'Structure Inputs'!C41)</f>
        <v/>
      </c>
      <c r="D38" s="42">
        <f>'Structure Inputs'!$D41</f>
        <v>0</v>
      </c>
      <c r="F38" s="18" t="str">
        <f>IF('Structure Inputs'!F41="","No","Yes")</f>
        <v>No</v>
      </c>
      <c r="H38" s="24">
        <f>IF($F38="Yes",'Structure Inputs'!$F41,SUMIFS('General Assumptions_Back End'!$C:$C,'General Assumptions_Back End'!$A:$A,$B38,'General Assumptions_Back End'!$B:$B,H$1))</f>
        <v>0</v>
      </c>
      <c r="J38" s="186">
        <f>SUMIFS('General Assumptions_Back End'!$C:$C,'General Assumptions_Back End'!$A:$A,$B38,'General Assumptions_Back End'!$B:$B,J$1)</f>
        <v>0</v>
      </c>
      <c r="L38" s="185">
        <f>IF('Structure Inputs'!R41="",,
(IF('Structure Inputs'!$J41="Minimum",SUMIFS('Structure DDF Lookup'!$D:$D,'Structure DDF Lookup'!$C:$C,'Structure Inputs'!R41,'Structure DDF Lookup'!$A:$A,'Structure Inputs'!$C41)/100,
IF('Structure Inputs'!$J41="Most Likely",SUMIFS('Structure DDF Lookup'!$E:$E,'Structure DDF Lookup'!$C:$C,'Structure Inputs'!R41,'Structure DDF Lookup'!$A:$A,'Structure Inputs'!$C41)/100,
IF('Structure Inputs'!$J41="Maximum",SUMIFS('Structure DDF Lookup'!$F:$F,'Structure DDF Lookup'!$C:$C,'Structure Inputs'!R41,'Structure DDF Lookup'!$A:$A,'Structure Inputs'!$C41)/100,)))))</f>
        <v>0</v>
      </c>
      <c r="M38" s="185">
        <f>IF('Structure Inputs'!S41="",,
(IF('Structure Inputs'!$J41="Minimum",SUMIFS('Structure DDF Lookup'!$D:$D,'Structure DDF Lookup'!$C:$C,'Structure Inputs'!S41,'Structure DDF Lookup'!$A:$A,'Structure Inputs'!$C41)/100,
IF('Structure Inputs'!$J41="Most Likely",SUMIFS('Structure DDF Lookup'!$E:$E,'Structure DDF Lookup'!$C:$C,'Structure Inputs'!S41,'Structure DDF Lookup'!$A:$A,'Structure Inputs'!$C41)/100,
IF('Structure Inputs'!$J41="Maximum",SUMIFS('Structure DDF Lookup'!$F:$F,'Structure DDF Lookup'!$C:$C,'Structure Inputs'!S41,'Structure DDF Lookup'!$A:$A,'Structure Inputs'!$C41)/100,)))))</f>
        <v>0</v>
      </c>
      <c r="N38" s="185">
        <f>IF('Structure Inputs'!T41="",,
(IF('Structure Inputs'!$J41="Minimum",SUMIFS('Structure DDF Lookup'!$D:$D,'Structure DDF Lookup'!$C:$C,'Structure Inputs'!T41,'Structure DDF Lookup'!$A:$A,'Structure Inputs'!$C41)/100,
IF('Structure Inputs'!$J41="Most Likely",SUMIFS('Structure DDF Lookup'!$E:$E,'Structure DDF Lookup'!$C:$C,'Structure Inputs'!T41,'Structure DDF Lookup'!$A:$A,'Structure Inputs'!$C41)/100,
IF('Structure Inputs'!$J41="Maximum",SUMIFS('Structure DDF Lookup'!$F:$F,'Structure DDF Lookup'!$C:$C,'Structure Inputs'!T41,'Structure DDF Lookup'!$A:$A,'Structure Inputs'!$C41)/100,)))))</f>
        <v>0</v>
      </c>
      <c r="O38" s="185">
        <f>IF('Structure Inputs'!U41="",,
(IF('Structure Inputs'!$J41="Minimum",SUMIFS('Structure DDF Lookup'!$D:$D,'Structure DDF Lookup'!$C:$C,'Structure Inputs'!U41,'Structure DDF Lookup'!$A:$A,'Structure Inputs'!$C41)/100,
IF('Structure Inputs'!$J41="Most Likely",SUMIFS('Structure DDF Lookup'!$E:$E,'Structure DDF Lookup'!$C:$C,'Structure Inputs'!U41,'Structure DDF Lookup'!$A:$A,'Structure Inputs'!$C41)/100,
IF('Structure Inputs'!$J41="Maximum",SUMIFS('Structure DDF Lookup'!$F:$F,'Structure DDF Lookup'!$C:$C,'Structure Inputs'!U41,'Structure DDF Lookup'!$A:$A,'Structure Inputs'!$C41)/100,)))))</f>
        <v>0</v>
      </c>
      <c r="P38" s="185">
        <f>IF('Structure Inputs'!V41="",,
(IF('Structure Inputs'!$J41="Minimum",SUMIFS('Structure DDF Lookup'!$D:$D,'Structure DDF Lookup'!$C:$C,'Structure Inputs'!V41,'Structure DDF Lookup'!$A:$A,'Structure Inputs'!$C41)/100,
IF('Structure Inputs'!$J41="Most Likely",SUMIFS('Structure DDF Lookup'!$E:$E,'Structure DDF Lookup'!$C:$C,'Structure Inputs'!V41,'Structure DDF Lookup'!$A:$A,'Structure Inputs'!$C41)/100,
IF('Structure Inputs'!$J41="Maximum",SUMIFS('Structure DDF Lookup'!$F:$F,'Structure DDF Lookup'!$C:$C,'Structure Inputs'!V41,'Structure DDF Lookup'!$A:$A,'Structure Inputs'!$C41)/100,)))))</f>
        <v>0</v>
      </c>
      <c r="Q38" s="185">
        <f>IF('Structure Inputs'!W41="",,
(IF('Structure Inputs'!$J41="Minimum",SUMIFS('Structure DDF Lookup'!$D:$D,'Structure DDF Lookup'!$C:$C,'Structure Inputs'!W41,'Structure DDF Lookup'!$A:$A,'Structure Inputs'!$C41)/100,
IF('Structure Inputs'!$J41="Most Likely",SUMIFS('Structure DDF Lookup'!$E:$E,'Structure DDF Lookup'!$C:$C,'Structure Inputs'!W41,'Structure DDF Lookup'!$A:$A,'Structure Inputs'!$C41)/100,
IF('Structure Inputs'!$J41="Maximum",SUMIFS('Structure DDF Lookup'!$F:$F,'Structure DDF Lookup'!$C:$C,'Structure Inputs'!W41,'Structure DDF Lookup'!$A:$A,'Structure Inputs'!$C41)/100,)))))</f>
        <v>0</v>
      </c>
      <c r="R38" s="185">
        <f>IF('Structure Inputs'!X41="",,
(IF('Structure Inputs'!$J41="Minimum",SUMIFS('Structure DDF Lookup'!$D:$D,'Structure DDF Lookup'!$C:$C,'Structure Inputs'!X41,'Structure DDF Lookup'!$A:$A,'Structure Inputs'!$C41)/100,
IF('Structure Inputs'!$J41="Most Likely",SUMIFS('Structure DDF Lookup'!$E:$E,'Structure DDF Lookup'!$C:$C,'Structure Inputs'!X41,'Structure DDF Lookup'!$A:$A,'Structure Inputs'!$C41)/100,
IF('Structure Inputs'!$J41="Maximum",SUMIFS('Structure DDF Lookup'!$F:$F,'Structure DDF Lookup'!$C:$C,'Structure Inputs'!X41,'Structure DDF Lookup'!$A:$A,'Structure Inputs'!$C41)/100,)))))</f>
        <v>0</v>
      </c>
      <c r="S38" s="185">
        <f>IF('Structure Inputs'!Y41="",,
(IF('Structure Inputs'!$J41="Minimum",SUMIFS('Structure DDF Lookup'!$D:$D,'Structure DDF Lookup'!$C:$C,'Structure Inputs'!Y41,'Structure DDF Lookup'!$A:$A,'Structure Inputs'!$C41)/100,
IF('Structure Inputs'!$J41="Most Likely",SUMIFS('Structure DDF Lookup'!$E:$E,'Structure DDF Lookup'!$C:$C,'Structure Inputs'!Y41,'Structure DDF Lookup'!$A:$A,'Structure Inputs'!$C41)/100,
IF('Structure Inputs'!$J41="Maximum",SUMIFS('Structure DDF Lookup'!$F:$F,'Structure DDF Lookup'!$C:$C,'Structure Inputs'!Y41,'Structure DDF Lookup'!$A:$A,'Structure Inputs'!$C41)/100,)))))</f>
        <v>0</v>
      </c>
      <c r="T38" s="185">
        <f>IF('Structure Inputs'!Z41="",,
(IF('Structure Inputs'!$J41="Minimum",SUMIFS('Structure DDF Lookup'!$D:$D,'Structure DDF Lookup'!$C:$C,'Structure Inputs'!Z41,'Structure DDF Lookup'!$A:$A,'Structure Inputs'!$C41)/100,
IF('Structure Inputs'!$J41="Most Likely",SUMIFS('Structure DDF Lookup'!$E:$E,'Structure DDF Lookup'!$C:$C,'Structure Inputs'!Z41,'Structure DDF Lookup'!$A:$A,'Structure Inputs'!$C41)/100,
IF('Structure Inputs'!$J41="Maximum",SUMIFS('Structure DDF Lookup'!$F:$F,'Structure DDF Lookup'!$C:$C,'Structure Inputs'!Z41,'Structure DDF Lookup'!$A:$A,'Structure Inputs'!$C41)/100,)))))</f>
        <v>0</v>
      </c>
      <c r="U38" s="185">
        <f>IF('Structure Inputs'!AA41="",,
(IF('Structure Inputs'!$J41="Minimum",SUMIFS('Structure DDF Lookup'!$D:$D,'Structure DDF Lookup'!$C:$C,'Structure Inputs'!AA41,'Structure DDF Lookup'!$A:$A,'Structure Inputs'!$C41)/100,
IF('Structure Inputs'!$J41="Most Likely",SUMIFS('Structure DDF Lookup'!$E:$E,'Structure DDF Lookup'!$C:$C,'Structure Inputs'!AA41,'Structure DDF Lookup'!$A:$A,'Structure Inputs'!$C41)/100,
IF('Structure Inputs'!$J41="Maximum",SUMIFS('Structure DDF Lookup'!$F:$F,'Structure DDF Lookup'!$C:$C,'Structure Inputs'!AA41,'Structure DDF Lookup'!$A:$A,'Structure Inputs'!$C41)/100,)))))</f>
        <v>0</v>
      </c>
      <c r="V38" s="185">
        <f>IF('Structure Inputs'!AB41="",,
(IF('Structure Inputs'!$J41="Minimum",SUMIFS('Structure DDF Lookup'!$D:$D,'Structure DDF Lookup'!$C:$C,'Structure Inputs'!AB41,'Structure DDF Lookup'!$A:$A,'Structure Inputs'!$C41)/100,
IF('Structure Inputs'!$J41="Most Likely",SUMIFS('Structure DDF Lookup'!$E:$E,'Structure DDF Lookup'!$C:$C,'Structure Inputs'!AB41,'Structure DDF Lookup'!$A:$A,'Structure Inputs'!$C41)/100,
IF('Structure Inputs'!$J41="Maximum",SUMIFS('Structure DDF Lookup'!$F:$F,'Structure DDF Lookup'!$C:$C,'Structure Inputs'!AB41,'Structure DDF Lookup'!$A:$A,'Structure Inputs'!$C41)/100,)))))</f>
        <v>0</v>
      </c>
      <c r="W38" s="185">
        <f>IF('Structure Inputs'!AC41="",,
(IF('Structure Inputs'!$J41="Minimum",SUMIFS('Structure DDF Lookup'!$D:$D,'Structure DDF Lookup'!$C:$C,'Structure Inputs'!AC41,'Structure DDF Lookup'!$A:$A,'Structure Inputs'!$C41)/100,
IF('Structure Inputs'!$J41="Most Likely",SUMIFS('Structure DDF Lookup'!$E:$E,'Structure DDF Lookup'!$C:$C,'Structure Inputs'!AC41,'Structure DDF Lookup'!$A:$A,'Structure Inputs'!$C41)/100,
IF('Structure Inputs'!$J41="Maximum",SUMIFS('Structure DDF Lookup'!$F:$F,'Structure DDF Lookup'!$C:$C,'Structure Inputs'!AC41,'Structure DDF Lookup'!$A:$A,'Structure Inputs'!$C41)/100,)))))</f>
        <v>0</v>
      </c>
      <c r="Y38" s="25">
        <f t="shared" si="1"/>
        <v>0</v>
      </c>
      <c r="Z38" s="25">
        <f t="shared" si="3"/>
        <v>0</v>
      </c>
      <c r="AA38" s="25">
        <f t="shared" si="4"/>
        <v>0</v>
      </c>
      <c r="AB38" s="25">
        <f t="shared" si="5"/>
        <v>0</v>
      </c>
      <c r="AC38" s="25">
        <f t="shared" si="6"/>
        <v>0</v>
      </c>
      <c r="AD38" s="25">
        <f t="shared" si="7"/>
        <v>0</v>
      </c>
      <c r="AE38" s="25">
        <f t="shared" si="8"/>
        <v>0</v>
      </c>
      <c r="AF38" s="25">
        <f t="shared" si="9"/>
        <v>0</v>
      </c>
      <c r="AG38" s="25">
        <f t="shared" si="10"/>
        <v>0</v>
      </c>
      <c r="AH38" s="25">
        <f t="shared" si="11"/>
        <v>0</v>
      </c>
      <c r="AI38" s="25">
        <f t="shared" si="12"/>
        <v>0</v>
      </c>
      <c r="AJ38" s="25">
        <f t="shared" si="13"/>
        <v>0</v>
      </c>
    </row>
    <row r="39" spans="1:36" x14ac:dyDescent="0.25">
      <c r="A39" s="17">
        <f t="shared" si="14"/>
        <v>38</v>
      </c>
      <c r="B39" s="27" t="str">
        <f>IF('Structure Inputs'!C42="","",'Structure Inputs'!C42)</f>
        <v/>
      </c>
      <c r="D39" s="42">
        <f>'Structure Inputs'!$D42</f>
        <v>0</v>
      </c>
      <c r="F39" s="18" t="str">
        <f>IF('Structure Inputs'!F42="","No","Yes")</f>
        <v>No</v>
      </c>
      <c r="H39" s="24">
        <f>IF($F39="Yes",'Structure Inputs'!$F42,SUMIFS('General Assumptions_Back End'!$C:$C,'General Assumptions_Back End'!$A:$A,$B39,'General Assumptions_Back End'!$B:$B,H$1))</f>
        <v>0</v>
      </c>
      <c r="J39" s="186">
        <f>SUMIFS('General Assumptions_Back End'!$C:$C,'General Assumptions_Back End'!$A:$A,$B39,'General Assumptions_Back End'!$B:$B,J$1)</f>
        <v>0</v>
      </c>
      <c r="L39" s="185">
        <f>IF('Structure Inputs'!R42="",,
(IF('Structure Inputs'!$J42="Minimum",SUMIFS('Structure DDF Lookup'!$D:$D,'Structure DDF Lookup'!$C:$C,'Structure Inputs'!R42,'Structure DDF Lookup'!$A:$A,'Structure Inputs'!$C42)/100,
IF('Structure Inputs'!$J42="Most Likely",SUMIFS('Structure DDF Lookup'!$E:$E,'Structure DDF Lookup'!$C:$C,'Structure Inputs'!R42,'Structure DDF Lookup'!$A:$A,'Structure Inputs'!$C42)/100,
IF('Structure Inputs'!$J42="Maximum",SUMIFS('Structure DDF Lookup'!$F:$F,'Structure DDF Lookup'!$C:$C,'Structure Inputs'!R42,'Structure DDF Lookup'!$A:$A,'Structure Inputs'!$C42)/100,)))))</f>
        <v>0</v>
      </c>
      <c r="M39" s="185">
        <f>IF('Structure Inputs'!S42="",,
(IF('Structure Inputs'!$J42="Minimum",SUMIFS('Structure DDF Lookup'!$D:$D,'Structure DDF Lookup'!$C:$C,'Structure Inputs'!S42,'Structure DDF Lookup'!$A:$A,'Structure Inputs'!$C42)/100,
IF('Structure Inputs'!$J42="Most Likely",SUMIFS('Structure DDF Lookup'!$E:$E,'Structure DDF Lookup'!$C:$C,'Structure Inputs'!S42,'Structure DDF Lookup'!$A:$A,'Structure Inputs'!$C42)/100,
IF('Structure Inputs'!$J42="Maximum",SUMIFS('Structure DDF Lookup'!$F:$F,'Structure DDF Lookup'!$C:$C,'Structure Inputs'!S42,'Structure DDF Lookup'!$A:$A,'Structure Inputs'!$C42)/100,)))))</f>
        <v>0</v>
      </c>
      <c r="N39" s="185">
        <f>IF('Structure Inputs'!T42="",,
(IF('Structure Inputs'!$J42="Minimum",SUMIFS('Structure DDF Lookup'!$D:$D,'Structure DDF Lookup'!$C:$C,'Structure Inputs'!T42,'Structure DDF Lookup'!$A:$A,'Structure Inputs'!$C42)/100,
IF('Structure Inputs'!$J42="Most Likely",SUMIFS('Structure DDF Lookup'!$E:$E,'Structure DDF Lookup'!$C:$C,'Structure Inputs'!T42,'Structure DDF Lookup'!$A:$A,'Structure Inputs'!$C42)/100,
IF('Structure Inputs'!$J42="Maximum",SUMIFS('Structure DDF Lookup'!$F:$F,'Structure DDF Lookup'!$C:$C,'Structure Inputs'!T42,'Structure DDF Lookup'!$A:$A,'Structure Inputs'!$C42)/100,)))))</f>
        <v>0</v>
      </c>
      <c r="O39" s="185">
        <f>IF('Structure Inputs'!U42="",,
(IF('Structure Inputs'!$J42="Minimum",SUMIFS('Structure DDF Lookup'!$D:$D,'Structure DDF Lookup'!$C:$C,'Structure Inputs'!U42,'Structure DDF Lookup'!$A:$A,'Structure Inputs'!$C42)/100,
IF('Structure Inputs'!$J42="Most Likely",SUMIFS('Structure DDF Lookup'!$E:$E,'Structure DDF Lookup'!$C:$C,'Structure Inputs'!U42,'Structure DDF Lookup'!$A:$A,'Structure Inputs'!$C42)/100,
IF('Structure Inputs'!$J42="Maximum",SUMIFS('Structure DDF Lookup'!$F:$F,'Structure DDF Lookup'!$C:$C,'Structure Inputs'!U42,'Structure DDF Lookup'!$A:$A,'Structure Inputs'!$C42)/100,)))))</f>
        <v>0</v>
      </c>
      <c r="P39" s="185">
        <f>IF('Structure Inputs'!V42="",,
(IF('Structure Inputs'!$J42="Minimum",SUMIFS('Structure DDF Lookup'!$D:$D,'Structure DDF Lookup'!$C:$C,'Structure Inputs'!V42,'Structure DDF Lookup'!$A:$A,'Structure Inputs'!$C42)/100,
IF('Structure Inputs'!$J42="Most Likely",SUMIFS('Structure DDF Lookup'!$E:$E,'Structure DDF Lookup'!$C:$C,'Structure Inputs'!V42,'Structure DDF Lookup'!$A:$A,'Structure Inputs'!$C42)/100,
IF('Structure Inputs'!$J42="Maximum",SUMIFS('Structure DDF Lookup'!$F:$F,'Structure DDF Lookup'!$C:$C,'Structure Inputs'!V42,'Structure DDF Lookup'!$A:$A,'Structure Inputs'!$C42)/100,)))))</f>
        <v>0</v>
      </c>
      <c r="Q39" s="185">
        <f>IF('Structure Inputs'!W42="",,
(IF('Structure Inputs'!$J42="Minimum",SUMIFS('Structure DDF Lookup'!$D:$D,'Structure DDF Lookup'!$C:$C,'Structure Inputs'!W42,'Structure DDF Lookup'!$A:$A,'Structure Inputs'!$C42)/100,
IF('Structure Inputs'!$J42="Most Likely",SUMIFS('Structure DDF Lookup'!$E:$E,'Structure DDF Lookup'!$C:$C,'Structure Inputs'!W42,'Structure DDF Lookup'!$A:$A,'Structure Inputs'!$C42)/100,
IF('Structure Inputs'!$J42="Maximum",SUMIFS('Structure DDF Lookup'!$F:$F,'Structure DDF Lookup'!$C:$C,'Structure Inputs'!W42,'Structure DDF Lookup'!$A:$A,'Structure Inputs'!$C42)/100,)))))</f>
        <v>0</v>
      </c>
      <c r="R39" s="185">
        <f>IF('Structure Inputs'!X42="",,
(IF('Structure Inputs'!$J42="Minimum",SUMIFS('Structure DDF Lookup'!$D:$D,'Structure DDF Lookup'!$C:$C,'Structure Inputs'!X42,'Structure DDF Lookup'!$A:$A,'Structure Inputs'!$C42)/100,
IF('Structure Inputs'!$J42="Most Likely",SUMIFS('Structure DDF Lookup'!$E:$E,'Structure DDF Lookup'!$C:$C,'Structure Inputs'!X42,'Structure DDF Lookup'!$A:$A,'Structure Inputs'!$C42)/100,
IF('Structure Inputs'!$J42="Maximum",SUMIFS('Structure DDF Lookup'!$F:$F,'Structure DDF Lookup'!$C:$C,'Structure Inputs'!X42,'Structure DDF Lookup'!$A:$A,'Structure Inputs'!$C42)/100,)))))</f>
        <v>0</v>
      </c>
      <c r="S39" s="185">
        <f>IF('Structure Inputs'!Y42="",,
(IF('Structure Inputs'!$J42="Minimum",SUMIFS('Structure DDF Lookup'!$D:$D,'Structure DDF Lookup'!$C:$C,'Structure Inputs'!Y42,'Structure DDF Lookup'!$A:$A,'Structure Inputs'!$C42)/100,
IF('Structure Inputs'!$J42="Most Likely",SUMIFS('Structure DDF Lookup'!$E:$E,'Structure DDF Lookup'!$C:$C,'Structure Inputs'!Y42,'Structure DDF Lookup'!$A:$A,'Structure Inputs'!$C42)/100,
IF('Structure Inputs'!$J42="Maximum",SUMIFS('Structure DDF Lookup'!$F:$F,'Structure DDF Lookup'!$C:$C,'Structure Inputs'!Y42,'Structure DDF Lookup'!$A:$A,'Structure Inputs'!$C42)/100,)))))</f>
        <v>0</v>
      </c>
      <c r="T39" s="185">
        <f>IF('Structure Inputs'!Z42="",,
(IF('Structure Inputs'!$J42="Minimum",SUMIFS('Structure DDF Lookup'!$D:$D,'Structure DDF Lookup'!$C:$C,'Structure Inputs'!Z42,'Structure DDF Lookup'!$A:$A,'Structure Inputs'!$C42)/100,
IF('Structure Inputs'!$J42="Most Likely",SUMIFS('Structure DDF Lookup'!$E:$E,'Structure DDF Lookup'!$C:$C,'Structure Inputs'!Z42,'Structure DDF Lookup'!$A:$A,'Structure Inputs'!$C42)/100,
IF('Structure Inputs'!$J42="Maximum",SUMIFS('Structure DDF Lookup'!$F:$F,'Structure DDF Lookup'!$C:$C,'Structure Inputs'!Z42,'Structure DDF Lookup'!$A:$A,'Structure Inputs'!$C42)/100,)))))</f>
        <v>0</v>
      </c>
      <c r="U39" s="185">
        <f>IF('Structure Inputs'!AA42="",,
(IF('Structure Inputs'!$J42="Minimum",SUMIFS('Structure DDF Lookup'!$D:$D,'Structure DDF Lookup'!$C:$C,'Structure Inputs'!AA42,'Structure DDF Lookup'!$A:$A,'Structure Inputs'!$C42)/100,
IF('Structure Inputs'!$J42="Most Likely",SUMIFS('Structure DDF Lookup'!$E:$E,'Structure DDF Lookup'!$C:$C,'Structure Inputs'!AA42,'Structure DDF Lookup'!$A:$A,'Structure Inputs'!$C42)/100,
IF('Structure Inputs'!$J42="Maximum",SUMIFS('Structure DDF Lookup'!$F:$F,'Structure DDF Lookup'!$C:$C,'Structure Inputs'!AA42,'Structure DDF Lookup'!$A:$A,'Structure Inputs'!$C42)/100,)))))</f>
        <v>0</v>
      </c>
      <c r="V39" s="185">
        <f>IF('Structure Inputs'!AB42="",,
(IF('Structure Inputs'!$J42="Minimum",SUMIFS('Structure DDF Lookup'!$D:$D,'Structure DDF Lookup'!$C:$C,'Structure Inputs'!AB42,'Structure DDF Lookup'!$A:$A,'Structure Inputs'!$C42)/100,
IF('Structure Inputs'!$J42="Most Likely",SUMIFS('Structure DDF Lookup'!$E:$E,'Structure DDF Lookup'!$C:$C,'Structure Inputs'!AB42,'Structure DDF Lookup'!$A:$A,'Structure Inputs'!$C42)/100,
IF('Structure Inputs'!$J42="Maximum",SUMIFS('Structure DDF Lookup'!$F:$F,'Structure DDF Lookup'!$C:$C,'Structure Inputs'!AB42,'Structure DDF Lookup'!$A:$A,'Structure Inputs'!$C42)/100,)))))</f>
        <v>0</v>
      </c>
      <c r="W39" s="185">
        <f>IF('Structure Inputs'!AC42="",,
(IF('Structure Inputs'!$J42="Minimum",SUMIFS('Structure DDF Lookup'!$D:$D,'Structure DDF Lookup'!$C:$C,'Structure Inputs'!AC42,'Structure DDF Lookup'!$A:$A,'Structure Inputs'!$C42)/100,
IF('Structure Inputs'!$J42="Most Likely",SUMIFS('Structure DDF Lookup'!$E:$E,'Structure DDF Lookup'!$C:$C,'Structure Inputs'!AC42,'Structure DDF Lookup'!$A:$A,'Structure Inputs'!$C42)/100,
IF('Structure Inputs'!$J42="Maximum",SUMIFS('Structure DDF Lookup'!$F:$F,'Structure DDF Lookup'!$C:$C,'Structure Inputs'!AC42,'Structure DDF Lookup'!$A:$A,'Structure Inputs'!$C42)/100,)))))</f>
        <v>0</v>
      </c>
      <c r="Y39" s="25">
        <f t="shared" si="1"/>
        <v>0</v>
      </c>
      <c r="Z39" s="25">
        <f t="shared" si="3"/>
        <v>0</v>
      </c>
      <c r="AA39" s="25">
        <f t="shared" si="4"/>
        <v>0</v>
      </c>
      <c r="AB39" s="25">
        <f t="shared" si="5"/>
        <v>0</v>
      </c>
      <c r="AC39" s="25">
        <f t="shared" si="6"/>
        <v>0</v>
      </c>
      <c r="AD39" s="25">
        <f t="shared" si="7"/>
        <v>0</v>
      </c>
      <c r="AE39" s="25">
        <f t="shared" si="8"/>
        <v>0</v>
      </c>
      <c r="AF39" s="25">
        <f t="shared" si="9"/>
        <v>0</v>
      </c>
      <c r="AG39" s="25">
        <f t="shared" si="10"/>
        <v>0</v>
      </c>
      <c r="AH39" s="25">
        <f t="shared" si="11"/>
        <v>0</v>
      </c>
      <c r="AI39" s="25">
        <f t="shared" si="12"/>
        <v>0</v>
      </c>
      <c r="AJ39" s="25">
        <f t="shared" si="13"/>
        <v>0</v>
      </c>
    </row>
    <row r="40" spans="1:36" x14ac:dyDescent="0.25">
      <c r="A40" s="17">
        <f t="shared" si="14"/>
        <v>39</v>
      </c>
      <c r="B40" s="27" t="str">
        <f>IF('Structure Inputs'!C43="","",'Structure Inputs'!C43)</f>
        <v/>
      </c>
      <c r="D40" s="42">
        <f>'Structure Inputs'!$D43</f>
        <v>0</v>
      </c>
      <c r="F40" s="18" t="str">
        <f>IF('Structure Inputs'!F43="","No","Yes")</f>
        <v>No</v>
      </c>
      <c r="H40" s="24">
        <f>IF($F40="Yes",'Structure Inputs'!$F43,SUMIFS('General Assumptions_Back End'!$C:$C,'General Assumptions_Back End'!$A:$A,$B40,'General Assumptions_Back End'!$B:$B,H$1))</f>
        <v>0</v>
      </c>
      <c r="J40" s="186">
        <f>SUMIFS('General Assumptions_Back End'!$C:$C,'General Assumptions_Back End'!$A:$A,$B40,'General Assumptions_Back End'!$B:$B,J$1)</f>
        <v>0</v>
      </c>
      <c r="L40" s="185">
        <f>IF('Structure Inputs'!R43="",,
(IF('Structure Inputs'!$J43="Minimum",SUMIFS('Structure DDF Lookup'!$D:$D,'Structure DDF Lookup'!$C:$C,'Structure Inputs'!R43,'Structure DDF Lookup'!$A:$A,'Structure Inputs'!$C43)/100,
IF('Structure Inputs'!$J43="Most Likely",SUMIFS('Structure DDF Lookup'!$E:$E,'Structure DDF Lookup'!$C:$C,'Structure Inputs'!R43,'Structure DDF Lookup'!$A:$A,'Structure Inputs'!$C43)/100,
IF('Structure Inputs'!$J43="Maximum",SUMIFS('Structure DDF Lookup'!$F:$F,'Structure DDF Lookup'!$C:$C,'Structure Inputs'!R43,'Structure DDF Lookup'!$A:$A,'Structure Inputs'!$C43)/100,)))))</f>
        <v>0</v>
      </c>
      <c r="M40" s="185">
        <f>IF('Structure Inputs'!S43="",,
(IF('Structure Inputs'!$J43="Minimum",SUMIFS('Structure DDF Lookup'!$D:$D,'Structure DDF Lookup'!$C:$C,'Structure Inputs'!S43,'Structure DDF Lookup'!$A:$A,'Structure Inputs'!$C43)/100,
IF('Structure Inputs'!$J43="Most Likely",SUMIFS('Structure DDF Lookup'!$E:$E,'Structure DDF Lookup'!$C:$C,'Structure Inputs'!S43,'Structure DDF Lookup'!$A:$A,'Structure Inputs'!$C43)/100,
IF('Structure Inputs'!$J43="Maximum",SUMIFS('Structure DDF Lookup'!$F:$F,'Structure DDF Lookup'!$C:$C,'Structure Inputs'!S43,'Structure DDF Lookup'!$A:$A,'Structure Inputs'!$C43)/100,)))))</f>
        <v>0</v>
      </c>
      <c r="N40" s="185">
        <f>IF('Structure Inputs'!T43="",,
(IF('Structure Inputs'!$J43="Minimum",SUMIFS('Structure DDF Lookup'!$D:$D,'Structure DDF Lookup'!$C:$C,'Structure Inputs'!T43,'Structure DDF Lookup'!$A:$A,'Structure Inputs'!$C43)/100,
IF('Structure Inputs'!$J43="Most Likely",SUMIFS('Structure DDF Lookup'!$E:$E,'Structure DDF Lookup'!$C:$C,'Structure Inputs'!T43,'Structure DDF Lookup'!$A:$A,'Structure Inputs'!$C43)/100,
IF('Structure Inputs'!$J43="Maximum",SUMIFS('Structure DDF Lookup'!$F:$F,'Structure DDF Lookup'!$C:$C,'Structure Inputs'!T43,'Structure DDF Lookup'!$A:$A,'Structure Inputs'!$C43)/100,)))))</f>
        <v>0</v>
      </c>
      <c r="O40" s="185">
        <f>IF('Structure Inputs'!U43="",,
(IF('Structure Inputs'!$J43="Minimum",SUMIFS('Structure DDF Lookup'!$D:$D,'Structure DDF Lookup'!$C:$C,'Structure Inputs'!U43,'Structure DDF Lookup'!$A:$A,'Structure Inputs'!$C43)/100,
IF('Structure Inputs'!$J43="Most Likely",SUMIFS('Structure DDF Lookup'!$E:$E,'Structure DDF Lookup'!$C:$C,'Structure Inputs'!U43,'Structure DDF Lookup'!$A:$A,'Structure Inputs'!$C43)/100,
IF('Structure Inputs'!$J43="Maximum",SUMIFS('Structure DDF Lookup'!$F:$F,'Structure DDF Lookup'!$C:$C,'Structure Inputs'!U43,'Structure DDF Lookup'!$A:$A,'Structure Inputs'!$C43)/100,)))))</f>
        <v>0</v>
      </c>
      <c r="P40" s="185">
        <f>IF('Structure Inputs'!V43="",,
(IF('Structure Inputs'!$J43="Minimum",SUMIFS('Structure DDF Lookup'!$D:$D,'Structure DDF Lookup'!$C:$C,'Structure Inputs'!V43,'Structure DDF Lookup'!$A:$A,'Structure Inputs'!$C43)/100,
IF('Structure Inputs'!$J43="Most Likely",SUMIFS('Structure DDF Lookup'!$E:$E,'Structure DDF Lookup'!$C:$C,'Structure Inputs'!V43,'Structure DDF Lookup'!$A:$A,'Structure Inputs'!$C43)/100,
IF('Structure Inputs'!$J43="Maximum",SUMIFS('Structure DDF Lookup'!$F:$F,'Structure DDF Lookup'!$C:$C,'Structure Inputs'!V43,'Structure DDF Lookup'!$A:$A,'Structure Inputs'!$C43)/100,)))))</f>
        <v>0</v>
      </c>
      <c r="Q40" s="185">
        <f>IF('Structure Inputs'!W43="",,
(IF('Structure Inputs'!$J43="Minimum",SUMIFS('Structure DDF Lookup'!$D:$D,'Structure DDF Lookup'!$C:$C,'Structure Inputs'!W43,'Structure DDF Lookup'!$A:$A,'Structure Inputs'!$C43)/100,
IF('Structure Inputs'!$J43="Most Likely",SUMIFS('Structure DDF Lookup'!$E:$E,'Structure DDF Lookup'!$C:$C,'Structure Inputs'!W43,'Structure DDF Lookup'!$A:$A,'Structure Inputs'!$C43)/100,
IF('Structure Inputs'!$J43="Maximum",SUMIFS('Structure DDF Lookup'!$F:$F,'Structure DDF Lookup'!$C:$C,'Structure Inputs'!W43,'Structure DDF Lookup'!$A:$A,'Structure Inputs'!$C43)/100,)))))</f>
        <v>0</v>
      </c>
      <c r="R40" s="185">
        <f>IF('Structure Inputs'!X43="",,
(IF('Structure Inputs'!$J43="Minimum",SUMIFS('Structure DDF Lookup'!$D:$D,'Structure DDF Lookup'!$C:$C,'Structure Inputs'!X43,'Structure DDF Lookup'!$A:$A,'Structure Inputs'!$C43)/100,
IF('Structure Inputs'!$J43="Most Likely",SUMIFS('Structure DDF Lookup'!$E:$E,'Structure DDF Lookup'!$C:$C,'Structure Inputs'!X43,'Structure DDF Lookup'!$A:$A,'Structure Inputs'!$C43)/100,
IF('Structure Inputs'!$J43="Maximum",SUMIFS('Structure DDF Lookup'!$F:$F,'Structure DDF Lookup'!$C:$C,'Structure Inputs'!X43,'Structure DDF Lookup'!$A:$A,'Structure Inputs'!$C43)/100,)))))</f>
        <v>0</v>
      </c>
      <c r="S40" s="185">
        <f>IF('Structure Inputs'!Y43="",,
(IF('Structure Inputs'!$J43="Minimum",SUMIFS('Structure DDF Lookup'!$D:$D,'Structure DDF Lookup'!$C:$C,'Structure Inputs'!Y43,'Structure DDF Lookup'!$A:$A,'Structure Inputs'!$C43)/100,
IF('Structure Inputs'!$J43="Most Likely",SUMIFS('Structure DDF Lookup'!$E:$E,'Structure DDF Lookup'!$C:$C,'Structure Inputs'!Y43,'Structure DDF Lookup'!$A:$A,'Structure Inputs'!$C43)/100,
IF('Structure Inputs'!$J43="Maximum",SUMIFS('Structure DDF Lookup'!$F:$F,'Structure DDF Lookup'!$C:$C,'Structure Inputs'!Y43,'Structure DDF Lookup'!$A:$A,'Structure Inputs'!$C43)/100,)))))</f>
        <v>0</v>
      </c>
      <c r="T40" s="185">
        <f>IF('Structure Inputs'!Z43="",,
(IF('Structure Inputs'!$J43="Minimum",SUMIFS('Structure DDF Lookup'!$D:$D,'Structure DDF Lookup'!$C:$C,'Structure Inputs'!Z43,'Structure DDF Lookup'!$A:$A,'Structure Inputs'!$C43)/100,
IF('Structure Inputs'!$J43="Most Likely",SUMIFS('Structure DDF Lookup'!$E:$E,'Structure DDF Lookup'!$C:$C,'Structure Inputs'!Z43,'Structure DDF Lookup'!$A:$A,'Structure Inputs'!$C43)/100,
IF('Structure Inputs'!$J43="Maximum",SUMIFS('Structure DDF Lookup'!$F:$F,'Structure DDF Lookup'!$C:$C,'Structure Inputs'!Z43,'Structure DDF Lookup'!$A:$A,'Structure Inputs'!$C43)/100,)))))</f>
        <v>0</v>
      </c>
      <c r="U40" s="185">
        <f>IF('Structure Inputs'!AA43="",,
(IF('Structure Inputs'!$J43="Minimum",SUMIFS('Structure DDF Lookup'!$D:$D,'Structure DDF Lookup'!$C:$C,'Structure Inputs'!AA43,'Structure DDF Lookup'!$A:$A,'Structure Inputs'!$C43)/100,
IF('Structure Inputs'!$J43="Most Likely",SUMIFS('Structure DDF Lookup'!$E:$E,'Structure DDF Lookup'!$C:$C,'Structure Inputs'!AA43,'Structure DDF Lookup'!$A:$A,'Structure Inputs'!$C43)/100,
IF('Structure Inputs'!$J43="Maximum",SUMIFS('Structure DDF Lookup'!$F:$F,'Structure DDF Lookup'!$C:$C,'Structure Inputs'!AA43,'Structure DDF Lookup'!$A:$A,'Structure Inputs'!$C43)/100,)))))</f>
        <v>0</v>
      </c>
      <c r="V40" s="185">
        <f>IF('Structure Inputs'!AB43="",,
(IF('Structure Inputs'!$J43="Minimum",SUMIFS('Structure DDF Lookup'!$D:$D,'Structure DDF Lookup'!$C:$C,'Structure Inputs'!AB43,'Structure DDF Lookup'!$A:$A,'Structure Inputs'!$C43)/100,
IF('Structure Inputs'!$J43="Most Likely",SUMIFS('Structure DDF Lookup'!$E:$E,'Structure DDF Lookup'!$C:$C,'Structure Inputs'!AB43,'Structure DDF Lookup'!$A:$A,'Structure Inputs'!$C43)/100,
IF('Structure Inputs'!$J43="Maximum",SUMIFS('Structure DDF Lookup'!$F:$F,'Structure DDF Lookup'!$C:$C,'Structure Inputs'!AB43,'Structure DDF Lookup'!$A:$A,'Structure Inputs'!$C43)/100,)))))</f>
        <v>0</v>
      </c>
      <c r="W40" s="185">
        <f>IF('Structure Inputs'!AC43="",,
(IF('Structure Inputs'!$J43="Minimum",SUMIFS('Structure DDF Lookup'!$D:$D,'Structure DDF Lookup'!$C:$C,'Structure Inputs'!AC43,'Structure DDF Lookup'!$A:$A,'Structure Inputs'!$C43)/100,
IF('Structure Inputs'!$J43="Most Likely",SUMIFS('Structure DDF Lookup'!$E:$E,'Structure DDF Lookup'!$C:$C,'Structure Inputs'!AC43,'Structure DDF Lookup'!$A:$A,'Structure Inputs'!$C43)/100,
IF('Structure Inputs'!$J43="Maximum",SUMIFS('Structure DDF Lookup'!$F:$F,'Structure DDF Lookup'!$C:$C,'Structure Inputs'!AC43,'Structure DDF Lookup'!$A:$A,'Structure Inputs'!$C43)/100,)))))</f>
        <v>0</v>
      </c>
      <c r="Y40" s="25">
        <f t="shared" si="1"/>
        <v>0</v>
      </c>
      <c r="Z40" s="25">
        <f t="shared" si="3"/>
        <v>0</v>
      </c>
      <c r="AA40" s="25">
        <f t="shared" si="4"/>
        <v>0</v>
      </c>
      <c r="AB40" s="25">
        <f t="shared" si="5"/>
        <v>0</v>
      </c>
      <c r="AC40" s="25">
        <f t="shared" si="6"/>
        <v>0</v>
      </c>
      <c r="AD40" s="25">
        <f t="shared" si="7"/>
        <v>0</v>
      </c>
      <c r="AE40" s="25">
        <f t="shared" si="8"/>
        <v>0</v>
      </c>
      <c r="AF40" s="25">
        <f t="shared" si="9"/>
        <v>0</v>
      </c>
      <c r="AG40" s="25">
        <f t="shared" si="10"/>
        <v>0</v>
      </c>
      <c r="AH40" s="25">
        <f t="shared" si="11"/>
        <v>0</v>
      </c>
      <c r="AI40" s="25">
        <f t="shared" si="12"/>
        <v>0</v>
      </c>
      <c r="AJ40" s="25">
        <f t="shared" si="13"/>
        <v>0</v>
      </c>
    </row>
    <row r="41" spans="1:36" x14ac:dyDescent="0.25">
      <c r="A41" s="17">
        <f t="shared" si="14"/>
        <v>40</v>
      </c>
      <c r="B41" s="27" t="str">
        <f>IF('Structure Inputs'!C44="","",'Structure Inputs'!C44)</f>
        <v/>
      </c>
      <c r="D41" s="42">
        <f>'Structure Inputs'!$D44</f>
        <v>0</v>
      </c>
      <c r="F41" s="18" t="str">
        <f>IF('Structure Inputs'!F44="","No","Yes")</f>
        <v>No</v>
      </c>
      <c r="H41" s="24">
        <f>IF($F41="Yes",'Structure Inputs'!$F44,SUMIFS('General Assumptions_Back End'!$C:$C,'General Assumptions_Back End'!$A:$A,$B41,'General Assumptions_Back End'!$B:$B,H$1))</f>
        <v>0</v>
      </c>
      <c r="J41" s="186">
        <f>SUMIFS('General Assumptions_Back End'!$C:$C,'General Assumptions_Back End'!$A:$A,$B41,'General Assumptions_Back End'!$B:$B,J$1)</f>
        <v>0</v>
      </c>
      <c r="L41" s="185">
        <f>IF('Structure Inputs'!R44="",,
(IF('Structure Inputs'!$J44="Minimum",SUMIFS('Structure DDF Lookup'!$D:$D,'Structure DDF Lookup'!$C:$C,'Structure Inputs'!R44,'Structure DDF Lookup'!$A:$A,'Structure Inputs'!$C44)/100,
IF('Structure Inputs'!$J44="Most Likely",SUMIFS('Structure DDF Lookup'!$E:$E,'Structure DDF Lookup'!$C:$C,'Structure Inputs'!R44,'Structure DDF Lookup'!$A:$A,'Structure Inputs'!$C44)/100,
IF('Structure Inputs'!$J44="Maximum",SUMIFS('Structure DDF Lookup'!$F:$F,'Structure DDF Lookup'!$C:$C,'Structure Inputs'!R44,'Structure DDF Lookup'!$A:$A,'Structure Inputs'!$C44)/100,)))))</f>
        <v>0</v>
      </c>
      <c r="M41" s="185">
        <f>IF('Structure Inputs'!S44="",,
(IF('Structure Inputs'!$J44="Minimum",SUMIFS('Structure DDF Lookup'!$D:$D,'Structure DDF Lookup'!$C:$C,'Structure Inputs'!S44,'Structure DDF Lookup'!$A:$A,'Structure Inputs'!$C44)/100,
IF('Structure Inputs'!$J44="Most Likely",SUMIFS('Structure DDF Lookup'!$E:$E,'Structure DDF Lookup'!$C:$C,'Structure Inputs'!S44,'Structure DDF Lookup'!$A:$A,'Structure Inputs'!$C44)/100,
IF('Structure Inputs'!$J44="Maximum",SUMIFS('Structure DDF Lookup'!$F:$F,'Structure DDF Lookup'!$C:$C,'Structure Inputs'!S44,'Structure DDF Lookup'!$A:$A,'Structure Inputs'!$C44)/100,)))))</f>
        <v>0</v>
      </c>
      <c r="N41" s="185">
        <f>IF('Structure Inputs'!T44="",,
(IF('Structure Inputs'!$J44="Minimum",SUMIFS('Structure DDF Lookup'!$D:$D,'Structure DDF Lookup'!$C:$C,'Structure Inputs'!T44,'Structure DDF Lookup'!$A:$A,'Structure Inputs'!$C44)/100,
IF('Structure Inputs'!$J44="Most Likely",SUMIFS('Structure DDF Lookup'!$E:$E,'Structure DDF Lookup'!$C:$C,'Structure Inputs'!T44,'Structure DDF Lookup'!$A:$A,'Structure Inputs'!$C44)/100,
IF('Structure Inputs'!$J44="Maximum",SUMIFS('Structure DDF Lookup'!$F:$F,'Structure DDF Lookup'!$C:$C,'Structure Inputs'!T44,'Structure DDF Lookup'!$A:$A,'Structure Inputs'!$C44)/100,)))))</f>
        <v>0</v>
      </c>
      <c r="O41" s="185">
        <f>IF('Structure Inputs'!U44="",,
(IF('Structure Inputs'!$J44="Minimum",SUMIFS('Structure DDF Lookup'!$D:$D,'Structure DDF Lookup'!$C:$C,'Structure Inputs'!U44,'Structure DDF Lookup'!$A:$A,'Structure Inputs'!$C44)/100,
IF('Structure Inputs'!$J44="Most Likely",SUMIFS('Structure DDF Lookup'!$E:$E,'Structure DDF Lookup'!$C:$C,'Structure Inputs'!U44,'Structure DDF Lookup'!$A:$A,'Structure Inputs'!$C44)/100,
IF('Structure Inputs'!$J44="Maximum",SUMIFS('Structure DDF Lookup'!$F:$F,'Structure DDF Lookup'!$C:$C,'Structure Inputs'!U44,'Structure DDF Lookup'!$A:$A,'Structure Inputs'!$C44)/100,)))))</f>
        <v>0</v>
      </c>
      <c r="P41" s="185">
        <f>IF('Structure Inputs'!V44="",,
(IF('Structure Inputs'!$J44="Minimum",SUMIFS('Structure DDF Lookup'!$D:$D,'Structure DDF Lookup'!$C:$C,'Structure Inputs'!V44,'Structure DDF Lookup'!$A:$A,'Structure Inputs'!$C44)/100,
IF('Structure Inputs'!$J44="Most Likely",SUMIFS('Structure DDF Lookup'!$E:$E,'Structure DDF Lookup'!$C:$C,'Structure Inputs'!V44,'Structure DDF Lookup'!$A:$A,'Structure Inputs'!$C44)/100,
IF('Structure Inputs'!$J44="Maximum",SUMIFS('Structure DDF Lookup'!$F:$F,'Structure DDF Lookup'!$C:$C,'Structure Inputs'!V44,'Structure DDF Lookup'!$A:$A,'Structure Inputs'!$C44)/100,)))))</f>
        <v>0</v>
      </c>
      <c r="Q41" s="185">
        <f>IF('Structure Inputs'!W44="",,
(IF('Structure Inputs'!$J44="Minimum",SUMIFS('Structure DDF Lookup'!$D:$D,'Structure DDF Lookup'!$C:$C,'Structure Inputs'!W44,'Structure DDF Lookup'!$A:$A,'Structure Inputs'!$C44)/100,
IF('Structure Inputs'!$J44="Most Likely",SUMIFS('Structure DDF Lookup'!$E:$E,'Structure DDF Lookup'!$C:$C,'Structure Inputs'!W44,'Structure DDF Lookup'!$A:$A,'Structure Inputs'!$C44)/100,
IF('Structure Inputs'!$J44="Maximum",SUMIFS('Structure DDF Lookup'!$F:$F,'Structure DDF Lookup'!$C:$C,'Structure Inputs'!W44,'Structure DDF Lookup'!$A:$A,'Structure Inputs'!$C44)/100,)))))</f>
        <v>0</v>
      </c>
      <c r="R41" s="185">
        <f>IF('Structure Inputs'!X44="",,
(IF('Structure Inputs'!$J44="Minimum",SUMIFS('Structure DDF Lookup'!$D:$D,'Structure DDF Lookup'!$C:$C,'Structure Inputs'!X44,'Structure DDF Lookup'!$A:$A,'Structure Inputs'!$C44)/100,
IF('Structure Inputs'!$J44="Most Likely",SUMIFS('Structure DDF Lookup'!$E:$E,'Structure DDF Lookup'!$C:$C,'Structure Inputs'!X44,'Structure DDF Lookup'!$A:$A,'Structure Inputs'!$C44)/100,
IF('Structure Inputs'!$J44="Maximum",SUMIFS('Structure DDF Lookup'!$F:$F,'Structure DDF Lookup'!$C:$C,'Structure Inputs'!X44,'Structure DDF Lookup'!$A:$A,'Structure Inputs'!$C44)/100,)))))</f>
        <v>0</v>
      </c>
      <c r="S41" s="185">
        <f>IF('Structure Inputs'!Y44="",,
(IF('Structure Inputs'!$J44="Minimum",SUMIFS('Structure DDF Lookup'!$D:$D,'Structure DDF Lookup'!$C:$C,'Structure Inputs'!Y44,'Structure DDF Lookup'!$A:$A,'Structure Inputs'!$C44)/100,
IF('Structure Inputs'!$J44="Most Likely",SUMIFS('Structure DDF Lookup'!$E:$E,'Structure DDF Lookup'!$C:$C,'Structure Inputs'!Y44,'Structure DDF Lookup'!$A:$A,'Structure Inputs'!$C44)/100,
IF('Structure Inputs'!$J44="Maximum",SUMIFS('Structure DDF Lookup'!$F:$F,'Structure DDF Lookup'!$C:$C,'Structure Inputs'!Y44,'Structure DDF Lookup'!$A:$A,'Structure Inputs'!$C44)/100,)))))</f>
        <v>0</v>
      </c>
      <c r="T41" s="185">
        <f>IF('Structure Inputs'!Z44="",,
(IF('Structure Inputs'!$J44="Minimum",SUMIFS('Structure DDF Lookup'!$D:$D,'Structure DDF Lookup'!$C:$C,'Structure Inputs'!Z44,'Structure DDF Lookup'!$A:$A,'Structure Inputs'!$C44)/100,
IF('Structure Inputs'!$J44="Most Likely",SUMIFS('Structure DDF Lookup'!$E:$E,'Structure DDF Lookup'!$C:$C,'Structure Inputs'!Z44,'Structure DDF Lookup'!$A:$A,'Structure Inputs'!$C44)/100,
IF('Structure Inputs'!$J44="Maximum",SUMIFS('Structure DDF Lookup'!$F:$F,'Structure DDF Lookup'!$C:$C,'Structure Inputs'!Z44,'Structure DDF Lookup'!$A:$A,'Structure Inputs'!$C44)/100,)))))</f>
        <v>0</v>
      </c>
      <c r="U41" s="185">
        <f>IF('Structure Inputs'!AA44="",,
(IF('Structure Inputs'!$J44="Minimum",SUMIFS('Structure DDF Lookup'!$D:$D,'Structure DDF Lookup'!$C:$C,'Structure Inputs'!AA44,'Structure DDF Lookup'!$A:$A,'Structure Inputs'!$C44)/100,
IF('Structure Inputs'!$J44="Most Likely",SUMIFS('Structure DDF Lookup'!$E:$E,'Structure DDF Lookup'!$C:$C,'Structure Inputs'!AA44,'Structure DDF Lookup'!$A:$A,'Structure Inputs'!$C44)/100,
IF('Structure Inputs'!$J44="Maximum",SUMIFS('Structure DDF Lookup'!$F:$F,'Structure DDF Lookup'!$C:$C,'Structure Inputs'!AA44,'Structure DDF Lookup'!$A:$A,'Structure Inputs'!$C44)/100,)))))</f>
        <v>0</v>
      </c>
      <c r="V41" s="185">
        <f>IF('Structure Inputs'!AB44="",,
(IF('Structure Inputs'!$J44="Minimum",SUMIFS('Structure DDF Lookup'!$D:$D,'Structure DDF Lookup'!$C:$C,'Structure Inputs'!AB44,'Structure DDF Lookup'!$A:$A,'Structure Inputs'!$C44)/100,
IF('Structure Inputs'!$J44="Most Likely",SUMIFS('Structure DDF Lookup'!$E:$E,'Structure DDF Lookup'!$C:$C,'Structure Inputs'!AB44,'Structure DDF Lookup'!$A:$A,'Structure Inputs'!$C44)/100,
IF('Structure Inputs'!$J44="Maximum",SUMIFS('Structure DDF Lookup'!$F:$F,'Structure DDF Lookup'!$C:$C,'Structure Inputs'!AB44,'Structure DDF Lookup'!$A:$A,'Structure Inputs'!$C44)/100,)))))</f>
        <v>0</v>
      </c>
      <c r="W41" s="185">
        <f>IF('Structure Inputs'!AC44="",,
(IF('Structure Inputs'!$J44="Minimum",SUMIFS('Structure DDF Lookup'!$D:$D,'Structure DDF Lookup'!$C:$C,'Structure Inputs'!AC44,'Structure DDF Lookup'!$A:$A,'Structure Inputs'!$C44)/100,
IF('Structure Inputs'!$J44="Most Likely",SUMIFS('Structure DDF Lookup'!$E:$E,'Structure DDF Lookup'!$C:$C,'Structure Inputs'!AC44,'Structure DDF Lookup'!$A:$A,'Structure Inputs'!$C44)/100,
IF('Structure Inputs'!$J44="Maximum",SUMIFS('Structure DDF Lookup'!$F:$F,'Structure DDF Lookup'!$C:$C,'Structure Inputs'!AC44,'Structure DDF Lookup'!$A:$A,'Structure Inputs'!$C44)/100,)))))</f>
        <v>0</v>
      </c>
      <c r="Y41" s="25">
        <f t="shared" si="1"/>
        <v>0</v>
      </c>
      <c r="Z41" s="25">
        <f t="shared" si="3"/>
        <v>0</v>
      </c>
      <c r="AA41" s="25">
        <f t="shared" si="4"/>
        <v>0</v>
      </c>
      <c r="AB41" s="25">
        <f t="shared" si="5"/>
        <v>0</v>
      </c>
      <c r="AC41" s="25">
        <f t="shared" si="6"/>
        <v>0</v>
      </c>
      <c r="AD41" s="25">
        <f t="shared" si="7"/>
        <v>0</v>
      </c>
      <c r="AE41" s="25">
        <f t="shared" si="8"/>
        <v>0</v>
      </c>
      <c r="AF41" s="25">
        <f t="shared" si="9"/>
        <v>0</v>
      </c>
      <c r="AG41" s="25">
        <f t="shared" si="10"/>
        <v>0</v>
      </c>
      <c r="AH41" s="25">
        <f t="shared" si="11"/>
        <v>0</v>
      </c>
      <c r="AI41" s="25">
        <f t="shared" si="12"/>
        <v>0</v>
      </c>
      <c r="AJ41" s="25">
        <f t="shared" si="13"/>
        <v>0</v>
      </c>
    </row>
    <row r="42" spans="1:36" x14ac:dyDescent="0.25">
      <c r="A42" s="17">
        <f t="shared" si="14"/>
        <v>41</v>
      </c>
      <c r="B42" s="27" t="str">
        <f>IF('Structure Inputs'!C45="","",'Structure Inputs'!C45)</f>
        <v/>
      </c>
      <c r="D42" s="42">
        <f>'Structure Inputs'!$D45</f>
        <v>0</v>
      </c>
      <c r="F42" s="18" t="str">
        <f>IF('Structure Inputs'!F45="","No","Yes")</f>
        <v>No</v>
      </c>
      <c r="H42" s="24">
        <f>IF($F42="Yes",'Structure Inputs'!$F45,SUMIFS('General Assumptions_Back End'!$C:$C,'General Assumptions_Back End'!$A:$A,$B42,'General Assumptions_Back End'!$B:$B,H$1))</f>
        <v>0</v>
      </c>
      <c r="J42" s="186">
        <f>SUMIFS('General Assumptions_Back End'!$C:$C,'General Assumptions_Back End'!$A:$A,$B42,'General Assumptions_Back End'!$B:$B,J$1)</f>
        <v>0</v>
      </c>
      <c r="L42" s="185">
        <f>IF('Structure Inputs'!R45="",,
(IF('Structure Inputs'!$J45="Minimum",SUMIFS('Structure DDF Lookup'!$D:$D,'Structure DDF Lookup'!$C:$C,'Structure Inputs'!R45,'Structure DDF Lookup'!$A:$A,'Structure Inputs'!$C45)/100,
IF('Structure Inputs'!$J45="Most Likely",SUMIFS('Structure DDF Lookup'!$E:$E,'Structure DDF Lookup'!$C:$C,'Structure Inputs'!R45,'Structure DDF Lookup'!$A:$A,'Structure Inputs'!$C45)/100,
IF('Structure Inputs'!$J45="Maximum",SUMIFS('Structure DDF Lookup'!$F:$F,'Structure DDF Lookup'!$C:$C,'Structure Inputs'!R45,'Structure DDF Lookup'!$A:$A,'Structure Inputs'!$C45)/100,)))))</f>
        <v>0</v>
      </c>
      <c r="M42" s="185">
        <f>IF('Structure Inputs'!S45="",,
(IF('Structure Inputs'!$J45="Minimum",SUMIFS('Structure DDF Lookup'!$D:$D,'Structure DDF Lookup'!$C:$C,'Structure Inputs'!S45,'Structure DDF Lookup'!$A:$A,'Structure Inputs'!$C45)/100,
IF('Structure Inputs'!$J45="Most Likely",SUMIFS('Structure DDF Lookup'!$E:$E,'Structure DDF Lookup'!$C:$C,'Structure Inputs'!S45,'Structure DDF Lookup'!$A:$A,'Structure Inputs'!$C45)/100,
IF('Structure Inputs'!$J45="Maximum",SUMIFS('Structure DDF Lookup'!$F:$F,'Structure DDF Lookup'!$C:$C,'Structure Inputs'!S45,'Structure DDF Lookup'!$A:$A,'Structure Inputs'!$C45)/100,)))))</f>
        <v>0</v>
      </c>
      <c r="N42" s="185">
        <f>IF('Structure Inputs'!T45="",,
(IF('Structure Inputs'!$J45="Minimum",SUMIFS('Structure DDF Lookup'!$D:$D,'Structure DDF Lookup'!$C:$C,'Structure Inputs'!T45,'Structure DDF Lookup'!$A:$A,'Structure Inputs'!$C45)/100,
IF('Structure Inputs'!$J45="Most Likely",SUMIFS('Structure DDF Lookup'!$E:$E,'Structure DDF Lookup'!$C:$C,'Structure Inputs'!T45,'Structure DDF Lookup'!$A:$A,'Structure Inputs'!$C45)/100,
IF('Structure Inputs'!$J45="Maximum",SUMIFS('Structure DDF Lookup'!$F:$F,'Structure DDF Lookup'!$C:$C,'Structure Inputs'!T45,'Structure DDF Lookup'!$A:$A,'Structure Inputs'!$C45)/100,)))))</f>
        <v>0</v>
      </c>
      <c r="O42" s="185">
        <f>IF('Structure Inputs'!U45="",,
(IF('Structure Inputs'!$J45="Minimum",SUMIFS('Structure DDF Lookup'!$D:$D,'Structure DDF Lookup'!$C:$C,'Structure Inputs'!U45,'Structure DDF Lookup'!$A:$A,'Structure Inputs'!$C45)/100,
IF('Structure Inputs'!$J45="Most Likely",SUMIFS('Structure DDF Lookup'!$E:$E,'Structure DDF Lookup'!$C:$C,'Structure Inputs'!U45,'Structure DDF Lookup'!$A:$A,'Structure Inputs'!$C45)/100,
IF('Structure Inputs'!$J45="Maximum",SUMIFS('Structure DDF Lookup'!$F:$F,'Structure DDF Lookup'!$C:$C,'Structure Inputs'!U45,'Structure DDF Lookup'!$A:$A,'Structure Inputs'!$C45)/100,)))))</f>
        <v>0</v>
      </c>
      <c r="P42" s="185">
        <f>IF('Structure Inputs'!V45="",,
(IF('Structure Inputs'!$J45="Minimum",SUMIFS('Structure DDF Lookup'!$D:$D,'Structure DDF Lookup'!$C:$C,'Structure Inputs'!V45,'Structure DDF Lookup'!$A:$A,'Structure Inputs'!$C45)/100,
IF('Structure Inputs'!$J45="Most Likely",SUMIFS('Structure DDF Lookup'!$E:$E,'Structure DDF Lookup'!$C:$C,'Structure Inputs'!V45,'Structure DDF Lookup'!$A:$A,'Structure Inputs'!$C45)/100,
IF('Structure Inputs'!$J45="Maximum",SUMIFS('Structure DDF Lookup'!$F:$F,'Structure DDF Lookup'!$C:$C,'Structure Inputs'!V45,'Structure DDF Lookup'!$A:$A,'Structure Inputs'!$C45)/100,)))))</f>
        <v>0</v>
      </c>
      <c r="Q42" s="185">
        <f>IF('Structure Inputs'!W45="",,
(IF('Structure Inputs'!$J45="Minimum",SUMIFS('Structure DDF Lookup'!$D:$D,'Structure DDF Lookup'!$C:$C,'Structure Inputs'!W45,'Structure DDF Lookup'!$A:$A,'Structure Inputs'!$C45)/100,
IF('Structure Inputs'!$J45="Most Likely",SUMIFS('Structure DDF Lookup'!$E:$E,'Structure DDF Lookup'!$C:$C,'Structure Inputs'!W45,'Structure DDF Lookup'!$A:$A,'Structure Inputs'!$C45)/100,
IF('Structure Inputs'!$J45="Maximum",SUMIFS('Structure DDF Lookup'!$F:$F,'Structure DDF Lookup'!$C:$C,'Structure Inputs'!W45,'Structure DDF Lookup'!$A:$A,'Structure Inputs'!$C45)/100,)))))</f>
        <v>0</v>
      </c>
      <c r="R42" s="185">
        <f>IF('Structure Inputs'!X45="",,
(IF('Structure Inputs'!$J45="Minimum",SUMIFS('Structure DDF Lookup'!$D:$D,'Structure DDF Lookup'!$C:$C,'Structure Inputs'!X45,'Structure DDF Lookup'!$A:$A,'Structure Inputs'!$C45)/100,
IF('Structure Inputs'!$J45="Most Likely",SUMIFS('Structure DDF Lookup'!$E:$E,'Structure DDF Lookup'!$C:$C,'Structure Inputs'!X45,'Structure DDF Lookup'!$A:$A,'Structure Inputs'!$C45)/100,
IF('Structure Inputs'!$J45="Maximum",SUMIFS('Structure DDF Lookup'!$F:$F,'Structure DDF Lookup'!$C:$C,'Structure Inputs'!X45,'Structure DDF Lookup'!$A:$A,'Structure Inputs'!$C45)/100,)))))</f>
        <v>0</v>
      </c>
      <c r="S42" s="185">
        <f>IF('Structure Inputs'!Y45="",,
(IF('Structure Inputs'!$J45="Minimum",SUMIFS('Structure DDF Lookup'!$D:$D,'Structure DDF Lookup'!$C:$C,'Structure Inputs'!Y45,'Structure DDF Lookup'!$A:$A,'Structure Inputs'!$C45)/100,
IF('Structure Inputs'!$J45="Most Likely",SUMIFS('Structure DDF Lookup'!$E:$E,'Structure DDF Lookup'!$C:$C,'Structure Inputs'!Y45,'Structure DDF Lookup'!$A:$A,'Structure Inputs'!$C45)/100,
IF('Structure Inputs'!$J45="Maximum",SUMIFS('Structure DDF Lookup'!$F:$F,'Structure DDF Lookup'!$C:$C,'Structure Inputs'!Y45,'Structure DDF Lookup'!$A:$A,'Structure Inputs'!$C45)/100,)))))</f>
        <v>0</v>
      </c>
      <c r="T42" s="185">
        <f>IF('Structure Inputs'!Z45="",,
(IF('Structure Inputs'!$J45="Minimum",SUMIFS('Structure DDF Lookup'!$D:$D,'Structure DDF Lookup'!$C:$C,'Structure Inputs'!Z45,'Structure DDF Lookup'!$A:$A,'Structure Inputs'!$C45)/100,
IF('Structure Inputs'!$J45="Most Likely",SUMIFS('Structure DDF Lookup'!$E:$E,'Structure DDF Lookup'!$C:$C,'Structure Inputs'!Z45,'Structure DDF Lookup'!$A:$A,'Structure Inputs'!$C45)/100,
IF('Structure Inputs'!$J45="Maximum",SUMIFS('Structure DDF Lookup'!$F:$F,'Structure DDF Lookup'!$C:$C,'Structure Inputs'!Z45,'Structure DDF Lookup'!$A:$A,'Structure Inputs'!$C45)/100,)))))</f>
        <v>0</v>
      </c>
      <c r="U42" s="185">
        <f>IF('Structure Inputs'!AA45="",,
(IF('Structure Inputs'!$J45="Minimum",SUMIFS('Structure DDF Lookup'!$D:$D,'Structure DDF Lookup'!$C:$C,'Structure Inputs'!AA45,'Structure DDF Lookup'!$A:$A,'Structure Inputs'!$C45)/100,
IF('Structure Inputs'!$J45="Most Likely",SUMIFS('Structure DDF Lookup'!$E:$E,'Structure DDF Lookup'!$C:$C,'Structure Inputs'!AA45,'Structure DDF Lookup'!$A:$A,'Structure Inputs'!$C45)/100,
IF('Structure Inputs'!$J45="Maximum",SUMIFS('Structure DDF Lookup'!$F:$F,'Structure DDF Lookup'!$C:$C,'Structure Inputs'!AA45,'Structure DDF Lookup'!$A:$A,'Structure Inputs'!$C45)/100,)))))</f>
        <v>0</v>
      </c>
      <c r="V42" s="185">
        <f>IF('Structure Inputs'!AB45="",,
(IF('Structure Inputs'!$J45="Minimum",SUMIFS('Structure DDF Lookup'!$D:$D,'Structure DDF Lookup'!$C:$C,'Structure Inputs'!AB45,'Structure DDF Lookup'!$A:$A,'Structure Inputs'!$C45)/100,
IF('Structure Inputs'!$J45="Most Likely",SUMIFS('Structure DDF Lookup'!$E:$E,'Structure DDF Lookup'!$C:$C,'Structure Inputs'!AB45,'Structure DDF Lookup'!$A:$A,'Structure Inputs'!$C45)/100,
IF('Structure Inputs'!$J45="Maximum",SUMIFS('Structure DDF Lookup'!$F:$F,'Structure DDF Lookup'!$C:$C,'Structure Inputs'!AB45,'Structure DDF Lookup'!$A:$A,'Structure Inputs'!$C45)/100,)))))</f>
        <v>0</v>
      </c>
      <c r="W42" s="185">
        <f>IF('Structure Inputs'!AC45="",,
(IF('Structure Inputs'!$J45="Minimum",SUMIFS('Structure DDF Lookup'!$D:$D,'Structure DDF Lookup'!$C:$C,'Structure Inputs'!AC45,'Structure DDF Lookup'!$A:$A,'Structure Inputs'!$C45)/100,
IF('Structure Inputs'!$J45="Most Likely",SUMIFS('Structure DDF Lookup'!$E:$E,'Structure DDF Lookup'!$C:$C,'Structure Inputs'!AC45,'Structure DDF Lookup'!$A:$A,'Structure Inputs'!$C45)/100,
IF('Structure Inputs'!$J45="Maximum",SUMIFS('Structure DDF Lookup'!$F:$F,'Structure DDF Lookup'!$C:$C,'Structure Inputs'!AC45,'Structure DDF Lookup'!$A:$A,'Structure Inputs'!$C45)/100,)))))</f>
        <v>0</v>
      </c>
      <c r="Y42" s="25">
        <f t="shared" si="1"/>
        <v>0</v>
      </c>
      <c r="Z42" s="25">
        <f t="shared" si="3"/>
        <v>0</v>
      </c>
      <c r="AA42" s="25">
        <f t="shared" si="4"/>
        <v>0</v>
      </c>
      <c r="AB42" s="25">
        <f t="shared" si="5"/>
        <v>0</v>
      </c>
      <c r="AC42" s="25">
        <f t="shared" si="6"/>
        <v>0</v>
      </c>
      <c r="AD42" s="25">
        <f t="shared" si="7"/>
        <v>0</v>
      </c>
      <c r="AE42" s="25">
        <f t="shared" si="8"/>
        <v>0</v>
      </c>
      <c r="AF42" s="25">
        <f t="shared" si="9"/>
        <v>0</v>
      </c>
      <c r="AG42" s="25">
        <f t="shared" si="10"/>
        <v>0</v>
      </c>
      <c r="AH42" s="25">
        <f t="shared" si="11"/>
        <v>0</v>
      </c>
      <c r="AI42" s="25">
        <f t="shared" si="12"/>
        <v>0</v>
      </c>
      <c r="AJ42" s="25">
        <f t="shared" si="13"/>
        <v>0</v>
      </c>
    </row>
    <row r="43" spans="1:36" x14ac:dyDescent="0.25">
      <c r="A43" s="17">
        <f t="shared" si="14"/>
        <v>42</v>
      </c>
      <c r="B43" s="27" t="str">
        <f>IF('Structure Inputs'!C46="","",'Structure Inputs'!C46)</f>
        <v/>
      </c>
      <c r="D43" s="42">
        <f>'Structure Inputs'!$D46</f>
        <v>0</v>
      </c>
      <c r="F43" s="18" t="str">
        <f>IF('Structure Inputs'!F46="","No","Yes")</f>
        <v>No</v>
      </c>
      <c r="H43" s="24">
        <f>IF($F43="Yes",'Structure Inputs'!$F46,SUMIFS('General Assumptions_Back End'!$C:$C,'General Assumptions_Back End'!$A:$A,$B43,'General Assumptions_Back End'!$B:$B,H$1))</f>
        <v>0</v>
      </c>
      <c r="J43" s="186">
        <f>SUMIFS('General Assumptions_Back End'!$C:$C,'General Assumptions_Back End'!$A:$A,$B43,'General Assumptions_Back End'!$B:$B,J$1)</f>
        <v>0</v>
      </c>
      <c r="L43" s="185">
        <f>IF('Structure Inputs'!R46="",,
(IF('Structure Inputs'!$J46="Minimum",SUMIFS('Structure DDF Lookup'!$D:$D,'Structure DDF Lookup'!$C:$C,'Structure Inputs'!R46,'Structure DDF Lookup'!$A:$A,'Structure Inputs'!$C46)/100,
IF('Structure Inputs'!$J46="Most Likely",SUMIFS('Structure DDF Lookup'!$E:$E,'Structure DDF Lookup'!$C:$C,'Structure Inputs'!R46,'Structure DDF Lookup'!$A:$A,'Structure Inputs'!$C46)/100,
IF('Structure Inputs'!$J46="Maximum",SUMIFS('Structure DDF Lookup'!$F:$F,'Structure DDF Lookup'!$C:$C,'Structure Inputs'!R46,'Structure DDF Lookup'!$A:$A,'Structure Inputs'!$C46)/100,)))))</f>
        <v>0</v>
      </c>
      <c r="M43" s="185">
        <f>IF('Structure Inputs'!S46="",,
(IF('Structure Inputs'!$J46="Minimum",SUMIFS('Structure DDF Lookup'!$D:$D,'Structure DDF Lookup'!$C:$C,'Structure Inputs'!S46,'Structure DDF Lookup'!$A:$A,'Structure Inputs'!$C46)/100,
IF('Structure Inputs'!$J46="Most Likely",SUMIFS('Structure DDF Lookup'!$E:$E,'Structure DDF Lookup'!$C:$C,'Structure Inputs'!S46,'Structure DDF Lookup'!$A:$A,'Structure Inputs'!$C46)/100,
IF('Structure Inputs'!$J46="Maximum",SUMIFS('Structure DDF Lookup'!$F:$F,'Structure DDF Lookup'!$C:$C,'Structure Inputs'!S46,'Structure DDF Lookup'!$A:$A,'Structure Inputs'!$C46)/100,)))))</f>
        <v>0</v>
      </c>
      <c r="N43" s="185">
        <f>IF('Structure Inputs'!T46="",,
(IF('Structure Inputs'!$J46="Minimum",SUMIFS('Structure DDF Lookup'!$D:$D,'Structure DDF Lookup'!$C:$C,'Structure Inputs'!T46,'Structure DDF Lookup'!$A:$A,'Structure Inputs'!$C46)/100,
IF('Structure Inputs'!$J46="Most Likely",SUMIFS('Structure DDF Lookup'!$E:$E,'Structure DDF Lookup'!$C:$C,'Structure Inputs'!T46,'Structure DDF Lookup'!$A:$A,'Structure Inputs'!$C46)/100,
IF('Structure Inputs'!$J46="Maximum",SUMIFS('Structure DDF Lookup'!$F:$F,'Structure DDF Lookup'!$C:$C,'Structure Inputs'!T46,'Structure DDF Lookup'!$A:$A,'Structure Inputs'!$C46)/100,)))))</f>
        <v>0</v>
      </c>
      <c r="O43" s="185">
        <f>IF('Structure Inputs'!U46="",,
(IF('Structure Inputs'!$J46="Minimum",SUMIFS('Structure DDF Lookup'!$D:$D,'Structure DDF Lookup'!$C:$C,'Structure Inputs'!U46,'Structure DDF Lookup'!$A:$A,'Structure Inputs'!$C46)/100,
IF('Structure Inputs'!$J46="Most Likely",SUMIFS('Structure DDF Lookup'!$E:$E,'Structure DDF Lookup'!$C:$C,'Structure Inputs'!U46,'Structure DDF Lookup'!$A:$A,'Structure Inputs'!$C46)/100,
IF('Structure Inputs'!$J46="Maximum",SUMIFS('Structure DDF Lookup'!$F:$F,'Structure DDF Lookup'!$C:$C,'Structure Inputs'!U46,'Structure DDF Lookup'!$A:$A,'Structure Inputs'!$C46)/100,)))))</f>
        <v>0</v>
      </c>
      <c r="P43" s="185">
        <f>IF('Structure Inputs'!V46="",,
(IF('Structure Inputs'!$J46="Minimum",SUMIFS('Structure DDF Lookup'!$D:$D,'Structure DDF Lookup'!$C:$C,'Structure Inputs'!V46,'Structure DDF Lookup'!$A:$A,'Structure Inputs'!$C46)/100,
IF('Structure Inputs'!$J46="Most Likely",SUMIFS('Structure DDF Lookup'!$E:$E,'Structure DDF Lookup'!$C:$C,'Structure Inputs'!V46,'Structure DDF Lookup'!$A:$A,'Structure Inputs'!$C46)/100,
IF('Structure Inputs'!$J46="Maximum",SUMIFS('Structure DDF Lookup'!$F:$F,'Structure DDF Lookup'!$C:$C,'Structure Inputs'!V46,'Structure DDF Lookup'!$A:$A,'Structure Inputs'!$C46)/100,)))))</f>
        <v>0</v>
      </c>
      <c r="Q43" s="185">
        <f>IF('Structure Inputs'!W46="",,
(IF('Structure Inputs'!$J46="Minimum",SUMIFS('Structure DDF Lookup'!$D:$D,'Structure DDF Lookup'!$C:$C,'Structure Inputs'!W46,'Structure DDF Lookup'!$A:$A,'Structure Inputs'!$C46)/100,
IF('Structure Inputs'!$J46="Most Likely",SUMIFS('Structure DDF Lookup'!$E:$E,'Structure DDF Lookup'!$C:$C,'Structure Inputs'!W46,'Structure DDF Lookup'!$A:$A,'Structure Inputs'!$C46)/100,
IF('Structure Inputs'!$J46="Maximum",SUMIFS('Structure DDF Lookup'!$F:$F,'Structure DDF Lookup'!$C:$C,'Structure Inputs'!W46,'Structure DDF Lookup'!$A:$A,'Structure Inputs'!$C46)/100,)))))</f>
        <v>0</v>
      </c>
      <c r="R43" s="185">
        <f>IF('Structure Inputs'!X46="",,
(IF('Structure Inputs'!$J46="Minimum",SUMIFS('Structure DDF Lookup'!$D:$D,'Structure DDF Lookup'!$C:$C,'Structure Inputs'!X46,'Structure DDF Lookup'!$A:$A,'Structure Inputs'!$C46)/100,
IF('Structure Inputs'!$J46="Most Likely",SUMIFS('Structure DDF Lookup'!$E:$E,'Structure DDF Lookup'!$C:$C,'Structure Inputs'!X46,'Structure DDF Lookup'!$A:$A,'Structure Inputs'!$C46)/100,
IF('Structure Inputs'!$J46="Maximum",SUMIFS('Structure DDF Lookup'!$F:$F,'Structure DDF Lookup'!$C:$C,'Structure Inputs'!X46,'Structure DDF Lookup'!$A:$A,'Structure Inputs'!$C46)/100,)))))</f>
        <v>0</v>
      </c>
      <c r="S43" s="185">
        <f>IF('Structure Inputs'!Y46="",,
(IF('Structure Inputs'!$J46="Minimum",SUMIFS('Structure DDF Lookup'!$D:$D,'Structure DDF Lookup'!$C:$C,'Structure Inputs'!Y46,'Structure DDF Lookup'!$A:$A,'Structure Inputs'!$C46)/100,
IF('Structure Inputs'!$J46="Most Likely",SUMIFS('Structure DDF Lookup'!$E:$E,'Structure DDF Lookup'!$C:$C,'Structure Inputs'!Y46,'Structure DDF Lookup'!$A:$A,'Structure Inputs'!$C46)/100,
IF('Structure Inputs'!$J46="Maximum",SUMIFS('Structure DDF Lookup'!$F:$F,'Structure DDF Lookup'!$C:$C,'Structure Inputs'!Y46,'Structure DDF Lookup'!$A:$A,'Structure Inputs'!$C46)/100,)))))</f>
        <v>0</v>
      </c>
      <c r="T43" s="185">
        <f>IF('Structure Inputs'!Z46="",,
(IF('Structure Inputs'!$J46="Minimum",SUMIFS('Structure DDF Lookup'!$D:$D,'Structure DDF Lookup'!$C:$C,'Structure Inputs'!Z46,'Structure DDF Lookup'!$A:$A,'Structure Inputs'!$C46)/100,
IF('Structure Inputs'!$J46="Most Likely",SUMIFS('Structure DDF Lookup'!$E:$E,'Structure DDF Lookup'!$C:$C,'Structure Inputs'!Z46,'Structure DDF Lookup'!$A:$A,'Structure Inputs'!$C46)/100,
IF('Structure Inputs'!$J46="Maximum",SUMIFS('Structure DDF Lookup'!$F:$F,'Structure DDF Lookup'!$C:$C,'Structure Inputs'!Z46,'Structure DDF Lookup'!$A:$A,'Structure Inputs'!$C46)/100,)))))</f>
        <v>0</v>
      </c>
      <c r="U43" s="185">
        <f>IF('Structure Inputs'!AA46="",,
(IF('Structure Inputs'!$J46="Minimum",SUMIFS('Structure DDF Lookup'!$D:$D,'Structure DDF Lookup'!$C:$C,'Structure Inputs'!AA46,'Structure DDF Lookup'!$A:$A,'Structure Inputs'!$C46)/100,
IF('Structure Inputs'!$J46="Most Likely",SUMIFS('Structure DDF Lookup'!$E:$E,'Structure DDF Lookup'!$C:$C,'Structure Inputs'!AA46,'Structure DDF Lookup'!$A:$A,'Structure Inputs'!$C46)/100,
IF('Structure Inputs'!$J46="Maximum",SUMIFS('Structure DDF Lookup'!$F:$F,'Structure DDF Lookup'!$C:$C,'Structure Inputs'!AA46,'Structure DDF Lookup'!$A:$A,'Structure Inputs'!$C46)/100,)))))</f>
        <v>0</v>
      </c>
      <c r="V43" s="185">
        <f>IF('Structure Inputs'!AB46="",,
(IF('Structure Inputs'!$J46="Minimum",SUMIFS('Structure DDF Lookup'!$D:$D,'Structure DDF Lookup'!$C:$C,'Structure Inputs'!AB46,'Structure DDF Lookup'!$A:$A,'Structure Inputs'!$C46)/100,
IF('Structure Inputs'!$J46="Most Likely",SUMIFS('Structure DDF Lookup'!$E:$E,'Structure DDF Lookup'!$C:$C,'Structure Inputs'!AB46,'Structure DDF Lookup'!$A:$A,'Structure Inputs'!$C46)/100,
IF('Structure Inputs'!$J46="Maximum",SUMIFS('Structure DDF Lookup'!$F:$F,'Structure DDF Lookup'!$C:$C,'Structure Inputs'!AB46,'Structure DDF Lookup'!$A:$A,'Structure Inputs'!$C46)/100,)))))</f>
        <v>0</v>
      </c>
      <c r="W43" s="185">
        <f>IF('Structure Inputs'!AC46="",,
(IF('Structure Inputs'!$J46="Minimum",SUMIFS('Structure DDF Lookup'!$D:$D,'Structure DDF Lookup'!$C:$C,'Structure Inputs'!AC46,'Structure DDF Lookup'!$A:$A,'Structure Inputs'!$C46)/100,
IF('Structure Inputs'!$J46="Most Likely",SUMIFS('Structure DDF Lookup'!$E:$E,'Structure DDF Lookup'!$C:$C,'Structure Inputs'!AC46,'Structure DDF Lookup'!$A:$A,'Structure Inputs'!$C46)/100,
IF('Structure Inputs'!$J46="Maximum",SUMIFS('Structure DDF Lookup'!$F:$F,'Structure DDF Lookup'!$C:$C,'Structure Inputs'!AC46,'Structure DDF Lookup'!$A:$A,'Structure Inputs'!$C46)/100,)))))</f>
        <v>0</v>
      </c>
      <c r="Y43" s="25">
        <f t="shared" si="1"/>
        <v>0</v>
      </c>
      <c r="Z43" s="25">
        <f t="shared" si="3"/>
        <v>0</v>
      </c>
      <c r="AA43" s="25">
        <f t="shared" si="4"/>
        <v>0</v>
      </c>
      <c r="AB43" s="25">
        <f t="shared" si="5"/>
        <v>0</v>
      </c>
      <c r="AC43" s="25">
        <f t="shared" si="6"/>
        <v>0</v>
      </c>
      <c r="AD43" s="25">
        <f t="shared" si="7"/>
        <v>0</v>
      </c>
      <c r="AE43" s="25">
        <f t="shared" si="8"/>
        <v>0</v>
      </c>
      <c r="AF43" s="25">
        <f t="shared" si="9"/>
        <v>0</v>
      </c>
      <c r="AG43" s="25">
        <f t="shared" si="10"/>
        <v>0</v>
      </c>
      <c r="AH43" s="25">
        <f t="shared" si="11"/>
        <v>0</v>
      </c>
      <c r="AI43" s="25">
        <f t="shared" si="12"/>
        <v>0</v>
      </c>
      <c r="AJ43" s="25">
        <f t="shared" si="13"/>
        <v>0</v>
      </c>
    </row>
    <row r="44" spans="1:36" x14ac:dyDescent="0.25">
      <c r="A44" s="17">
        <f t="shared" si="14"/>
        <v>43</v>
      </c>
      <c r="B44" s="27" t="str">
        <f>IF('Structure Inputs'!C47="","",'Structure Inputs'!C47)</f>
        <v/>
      </c>
      <c r="D44" s="42">
        <f>'Structure Inputs'!$D47</f>
        <v>0</v>
      </c>
      <c r="F44" s="18" t="str">
        <f>IF('Structure Inputs'!F47="","No","Yes")</f>
        <v>No</v>
      </c>
      <c r="H44" s="24">
        <f>IF($F44="Yes",'Structure Inputs'!$F47,SUMIFS('General Assumptions_Back End'!$C:$C,'General Assumptions_Back End'!$A:$A,$B44,'General Assumptions_Back End'!$B:$B,H$1))</f>
        <v>0</v>
      </c>
      <c r="J44" s="186">
        <f>SUMIFS('General Assumptions_Back End'!$C:$C,'General Assumptions_Back End'!$A:$A,$B44,'General Assumptions_Back End'!$B:$B,J$1)</f>
        <v>0</v>
      </c>
      <c r="L44" s="185">
        <f>IF('Structure Inputs'!R47="",,
(IF('Structure Inputs'!$J47="Minimum",SUMIFS('Structure DDF Lookup'!$D:$D,'Structure DDF Lookup'!$C:$C,'Structure Inputs'!R47,'Structure DDF Lookup'!$A:$A,'Structure Inputs'!$C47)/100,
IF('Structure Inputs'!$J47="Most Likely",SUMIFS('Structure DDF Lookup'!$E:$E,'Structure DDF Lookup'!$C:$C,'Structure Inputs'!R47,'Structure DDF Lookup'!$A:$A,'Structure Inputs'!$C47)/100,
IF('Structure Inputs'!$J47="Maximum",SUMIFS('Structure DDF Lookup'!$F:$F,'Structure DDF Lookup'!$C:$C,'Structure Inputs'!R47,'Structure DDF Lookup'!$A:$A,'Structure Inputs'!$C47)/100,)))))</f>
        <v>0</v>
      </c>
      <c r="M44" s="185">
        <f>IF('Structure Inputs'!S47="",,
(IF('Structure Inputs'!$J47="Minimum",SUMIFS('Structure DDF Lookup'!$D:$D,'Structure DDF Lookup'!$C:$C,'Structure Inputs'!S47,'Structure DDF Lookup'!$A:$A,'Structure Inputs'!$C47)/100,
IF('Structure Inputs'!$J47="Most Likely",SUMIFS('Structure DDF Lookup'!$E:$E,'Structure DDF Lookup'!$C:$C,'Structure Inputs'!S47,'Structure DDF Lookup'!$A:$A,'Structure Inputs'!$C47)/100,
IF('Structure Inputs'!$J47="Maximum",SUMIFS('Structure DDF Lookup'!$F:$F,'Structure DDF Lookup'!$C:$C,'Structure Inputs'!S47,'Structure DDF Lookup'!$A:$A,'Structure Inputs'!$C47)/100,)))))</f>
        <v>0</v>
      </c>
      <c r="N44" s="185">
        <f>IF('Structure Inputs'!T47="",,
(IF('Structure Inputs'!$J47="Minimum",SUMIFS('Structure DDF Lookup'!$D:$D,'Structure DDF Lookup'!$C:$C,'Structure Inputs'!T47,'Structure DDF Lookup'!$A:$A,'Structure Inputs'!$C47)/100,
IF('Structure Inputs'!$J47="Most Likely",SUMIFS('Structure DDF Lookup'!$E:$E,'Structure DDF Lookup'!$C:$C,'Structure Inputs'!T47,'Structure DDF Lookup'!$A:$A,'Structure Inputs'!$C47)/100,
IF('Structure Inputs'!$J47="Maximum",SUMIFS('Structure DDF Lookup'!$F:$F,'Structure DDF Lookup'!$C:$C,'Structure Inputs'!T47,'Structure DDF Lookup'!$A:$A,'Structure Inputs'!$C47)/100,)))))</f>
        <v>0</v>
      </c>
      <c r="O44" s="185">
        <f>IF('Structure Inputs'!U47="",,
(IF('Structure Inputs'!$J47="Minimum",SUMIFS('Structure DDF Lookup'!$D:$D,'Structure DDF Lookup'!$C:$C,'Structure Inputs'!U47,'Structure DDF Lookup'!$A:$A,'Structure Inputs'!$C47)/100,
IF('Structure Inputs'!$J47="Most Likely",SUMIFS('Structure DDF Lookup'!$E:$E,'Structure DDF Lookup'!$C:$C,'Structure Inputs'!U47,'Structure DDF Lookup'!$A:$A,'Structure Inputs'!$C47)/100,
IF('Structure Inputs'!$J47="Maximum",SUMIFS('Structure DDF Lookup'!$F:$F,'Structure DDF Lookup'!$C:$C,'Structure Inputs'!U47,'Structure DDF Lookup'!$A:$A,'Structure Inputs'!$C47)/100,)))))</f>
        <v>0</v>
      </c>
      <c r="P44" s="185">
        <f>IF('Structure Inputs'!V47="",,
(IF('Structure Inputs'!$J47="Minimum",SUMIFS('Structure DDF Lookup'!$D:$D,'Structure DDF Lookup'!$C:$C,'Structure Inputs'!V47,'Structure DDF Lookup'!$A:$A,'Structure Inputs'!$C47)/100,
IF('Structure Inputs'!$J47="Most Likely",SUMIFS('Structure DDF Lookup'!$E:$E,'Structure DDF Lookup'!$C:$C,'Structure Inputs'!V47,'Structure DDF Lookup'!$A:$A,'Structure Inputs'!$C47)/100,
IF('Structure Inputs'!$J47="Maximum",SUMIFS('Structure DDF Lookup'!$F:$F,'Structure DDF Lookup'!$C:$C,'Structure Inputs'!V47,'Structure DDF Lookup'!$A:$A,'Structure Inputs'!$C47)/100,)))))</f>
        <v>0</v>
      </c>
      <c r="Q44" s="185">
        <f>IF('Structure Inputs'!W47="",,
(IF('Structure Inputs'!$J47="Minimum",SUMIFS('Structure DDF Lookup'!$D:$D,'Structure DDF Lookup'!$C:$C,'Structure Inputs'!W47,'Structure DDF Lookup'!$A:$A,'Structure Inputs'!$C47)/100,
IF('Structure Inputs'!$J47="Most Likely",SUMIFS('Structure DDF Lookup'!$E:$E,'Structure DDF Lookup'!$C:$C,'Structure Inputs'!W47,'Structure DDF Lookup'!$A:$A,'Structure Inputs'!$C47)/100,
IF('Structure Inputs'!$J47="Maximum",SUMIFS('Structure DDF Lookup'!$F:$F,'Structure DDF Lookup'!$C:$C,'Structure Inputs'!W47,'Structure DDF Lookup'!$A:$A,'Structure Inputs'!$C47)/100,)))))</f>
        <v>0</v>
      </c>
      <c r="R44" s="185">
        <f>IF('Structure Inputs'!X47="",,
(IF('Structure Inputs'!$J47="Minimum",SUMIFS('Structure DDF Lookup'!$D:$D,'Structure DDF Lookup'!$C:$C,'Structure Inputs'!X47,'Structure DDF Lookup'!$A:$A,'Structure Inputs'!$C47)/100,
IF('Structure Inputs'!$J47="Most Likely",SUMIFS('Structure DDF Lookup'!$E:$E,'Structure DDF Lookup'!$C:$C,'Structure Inputs'!X47,'Structure DDF Lookup'!$A:$A,'Structure Inputs'!$C47)/100,
IF('Structure Inputs'!$J47="Maximum",SUMIFS('Structure DDF Lookup'!$F:$F,'Structure DDF Lookup'!$C:$C,'Structure Inputs'!X47,'Structure DDF Lookup'!$A:$A,'Structure Inputs'!$C47)/100,)))))</f>
        <v>0</v>
      </c>
      <c r="S44" s="185">
        <f>IF('Structure Inputs'!Y47="",,
(IF('Structure Inputs'!$J47="Minimum",SUMIFS('Structure DDF Lookup'!$D:$D,'Structure DDF Lookup'!$C:$C,'Structure Inputs'!Y47,'Structure DDF Lookup'!$A:$A,'Structure Inputs'!$C47)/100,
IF('Structure Inputs'!$J47="Most Likely",SUMIFS('Structure DDF Lookup'!$E:$E,'Structure DDF Lookup'!$C:$C,'Structure Inputs'!Y47,'Structure DDF Lookup'!$A:$A,'Structure Inputs'!$C47)/100,
IF('Structure Inputs'!$J47="Maximum",SUMIFS('Structure DDF Lookup'!$F:$F,'Structure DDF Lookup'!$C:$C,'Structure Inputs'!Y47,'Structure DDF Lookup'!$A:$A,'Structure Inputs'!$C47)/100,)))))</f>
        <v>0</v>
      </c>
      <c r="T44" s="185">
        <f>IF('Structure Inputs'!Z47="",,
(IF('Structure Inputs'!$J47="Minimum",SUMIFS('Structure DDF Lookup'!$D:$D,'Structure DDF Lookup'!$C:$C,'Structure Inputs'!Z47,'Structure DDF Lookup'!$A:$A,'Structure Inputs'!$C47)/100,
IF('Structure Inputs'!$J47="Most Likely",SUMIFS('Structure DDF Lookup'!$E:$E,'Structure DDF Lookup'!$C:$C,'Structure Inputs'!Z47,'Structure DDF Lookup'!$A:$A,'Structure Inputs'!$C47)/100,
IF('Structure Inputs'!$J47="Maximum",SUMIFS('Structure DDF Lookup'!$F:$F,'Structure DDF Lookup'!$C:$C,'Structure Inputs'!Z47,'Structure DDF Lookup'!$A:$A,'Structure Inputs'!$C47)/100,)))))</f>
        <v>0</v>
      </c>
      <c r="U44" s="185">
        <f>IF('Structure Inputs'!AA47="",,
(IF('Structure Inputs'!$J47="Minimum",SUMIFS('Structure DDF Lookup'!$D:$D,'Structure DDF Lookup'!$C:$C,'Structure Inputs'!AA47,'Structure DDF Lookup'!$A:$A,'Structure Inputs'!$C47)/100,
IF('Structure Inputs'!$J47="Most Likely",SUMIFS('Structure DDF Lookup'!$E:$E,'Structure DDF Lookup'!$C:$C,'Structure Inputs'!AA47,'Structure DDF Lookup'!$A:$A,'Structure Inputs'!$C47)/100,
IF('Structure Inputs'!$J47="Maximum",SUMIFS('Structure DDF Lookup'!$F:$F,'Structure DDF Lookup'!$C:$C,'Structure Inputs'!AA47,'Structure DDF Lookup'!$A:$A,'Structure Inputs'!$C47)/100,)))))</f>
        <v>0</v>
      </c>
      <c r="V44" s="185">
        <f>IF('Structure Inputs'!AB47="",,
(IF('Structure Inputs'!$J47="Minimum",SUMIFS('Structure DDF Lookup'!$D:$D,'Structure DDF Lookup'!$C:$C,'Structure Inputs'!AB47,'Structure DDF Lookup'!$A:$A,'Structure Inputs'!$C47)/100,
IF('Structure Inputs'!$J47="Most Likely",SUMIFS('Structure DDF Lookup'!$E:$E,'Structure DDF Lookup'!$C:$C,'Structure Inputs'!AB47,'Structure DDF Lookup'!$A:$A,'Structure Inputs'!$C47)/100,
IF('Structure Inputs'!$J47="Maximum",SUMIFS('Structure DDF Lookup'!$F:$F,'Structure DDF Lookup'!$C:$C,'Structure Inputs'!AB47,'Structure DDF Lookup'!$A:$A,'Structure Inputs'!$C47)/100,)))))</f>
        <v>0</v>
      </c>
      <c r="W44" s="185">
        <f>IF('Structure Inputs'!AC47="",,
(IF('Structure Inputs'!$J47="Minimum",SUMIFS('Structure DDF Lookup'!$D:$D,'Structure DDF Lookup'!$C:$C,'Structure Inputs'!AC47,'Structure DDF Lookup'!$A:$A,'Structure Inputs'!$C47)/100,
IF('Structure Inputs'!$J47="Most Likely",SUMIFS('Structure DDF Lookup'!$E:$E,'Structure DDF Lookup'!$C:$C,'Structure Inputs'!AC47,'Structure DDF Lookup'!$A:$A,'Structure Inputs'!$C47)/100,
IF('Structure Inputs'!$J47="Maximum",SUMIFS('Structure DDF Lookup'!$F:$F,'Structure DDF Lookup'!$C:$C,'Structure Inputs'!AC47,'Structure DDF Lookup'!$A:$A,'Structure Inputs'!$C47)/100,)))))</f>
        <v>0</v>
      </c>
      <c r="Y44" s="25">
        <f t="shared" si="1"/>
        <v>0</v>
      </c>
      <c r="Z44" s="25">
        <f t="shared" si="3"/>
        <v>0</v>
      </c>
      <c r="AA44" s="25">
        <f t="shared" si="4"/>
        <v>0</v>
      </c>
      <c r="AB44" s="25">
        <f t="shared" si="5"/>
        <v>0</v>
      </c>
      <c r="AC44" s="25">
        <f t="shared" si="6"/>
        <v>0</v>
      </c>
      <c r="AD44" s="25">
        <f t="shared" si="7"/>
        <v>0</v>
      </c>
      <c r="AE44" s="25">
        <f t="shared" si="8"/>
        <v>0</v>
      </c>
      <c r="AF44" s="25">
        <f t="shared" si="9"/>
        <v>0</v>
      </c>
      <c r="AG44" s="25">
        <f t="shared" si="10"/>
        <v>0</v>
      </c>
      <c r="AH44" s="25">
        <f t="shared" si="11"/>
        <v>0</v>
      </c>
      <c r="AI44" s="25">
        <f t="shared" si="12"/>
        <v>0</v>
      </c>
      <c r="AJ44" s="25">
        <f t="shared" si="13"/>
        <v>0</v>
      </c>
    </row>
    <row r="45" spans="1:36" x14ac:dyDescent="0.25">
      <c r="A45" s="17">
        <f t="shared" si="14"/>
        <v>44</v>
      </c>
      <c r="B45" s="27" t="str">
        <f>IF('Structure Inputs'!C48="","",'Structure Inputs'!C48)</f>
        <v/>
      </c>
      <c r="D45" s="42">
        <f>'Structure Inputs'!$D48</f>
        <v>0</v>
      </c>
      <c r="F45" s="18" t="str">
        <f>IF('Structure Inputs'!F48="","No","Yes")</f>
        <v>No</v>
      </c>
      <c r="H45" s="24">
        <f>IF($F45="Yes",'Structure Inputs'!$F48,SUMIFS('General Assumptions_Back End'!$C:$C,'General Assumptions_Back End'!$A:$A,$B45,'General Assumptions_Back End'!$B:$B,H$1))</f>
        <v>0</v>
      </c>
      <c r="J45" s="186">
        <f>SUMIFS('General Assumptions_Back End'!$C:$C,'General Assumptions_Back End'!$A:$A,$B45,'General Assumptions_Back End'!$B:$B,J$1)</f>
        <v>0</v>
      </c>
      <c r="L45" s="185">
        <f>IF('Structure Inputs'!R48="",,
(IF('Structure Inputs'!$J48="Minimum",SUMIFS('Structure DDF Lookup'!$D:$D,'Structure DDF Lookup'!$C:$C,'Structure Inputs'!R48,'Structure DDF Lookup'!$A:$A,'Structure Inputs'!$C48)/100,
IF('Structure Inputs'!$J48="Most Likely",SUMIFS('Structure DDF Lookup'!$E:$E,'Structure DDF Lookup'!$C:$C,'Structure Inputs'!R48,'Structure DDF Lookup'!$A:$A,'Structure Inputs'!$C48)/100,
IF('Structure Inputs'!$J48="Maximum",SUMIFS('Structure DDF Lookup'!$F:$F,'Structure DDF Lookup'!$C:$C,'Structure Inputs'!R48,'Structure DDF Lookup'!$A:$A,'Structure Inputs'!$C48)/100,)))))</f>
        <v>0</v>
      </c>
      <c r="M45" s="185">
        <f>IF('Structure Inputs'!S48="",,
(IF('Structure Inputs'!$J48="Minimum",SUMIFS('Structure DDF Lookup'!$D:$D,'Structure DDF Lookup'!$C:$C,'Structure Inputs'!S48,'Structure DDF Lookup'!$A:$A,'Structure Inputs'!$C48)/100,
IF('Structure Inputs'!$J48="Most Likely",SUMIFS('Structure DDF Lookup'!$E:$E,'Structure DDF Lookup'!$C:$C,'Structure Inputs'!S48,'Structure DDF Lookup'!$A:$A,'Structure Inputs'!$C48)/100,
IF('Structure Inputs'!$J48="Maximum",SUMIFS('Structure DDF Lookup'!$F:$F,'Structure DDF Lookup'!$C:$C,'Structure Inputs'!S48,'Structure DDF Lookup'!$A:$A,'Structure Inputs'!$C48)/100,)))))</f>
        <v>0</v>
      </c>
      <c r="N45" s="185">
        <f>IF('Structure Inputs'!T48="",,
(IF('Structure Inputs'!$J48="Minimum",SUMIFS('Structure DDF Lookup'!$D:$D,'Structure DDF Lookup'!$C:$C,'Structure Inputs'!T48,'Structure DDF Lookup'!$A:$A,'Structure Inputs'!$C48)/100,
IF('Structure Inputs'!$J48="Most Likely",SUMIFS('Structure DDF Lookup'!$E:$E,'Structure DDF Lookup'!$C:$C,'Structure Inputs'!T48,'Structure DDF Lookup'!$A:$A,'Structure Inputs'!$C48)/100,
IF('Structure Inputs'!$J48="Maximum",SUMIFS('Structure DDF Lookup'!$F:$F,'Structure DDF Lookup'!$C:$C,'Structure Inputs'!T48,'Structure DDF Lookup'!$A:$A,'Structure Inputs'!$C48)/100,)))))</f>
        <v>0</v>
      </c>
      <c r="O45" s="185">
        <f>IF('Structure Inputs'!U48="",,
(IF('Structure Inputs'!$J48="Minimum",SUMIFS('Structure DDF Lookup'!$D:$D,'Structure DDF Lookup'!$C:$C,'Structure Inputs'!U48,'Structure DDF Lookup'!$A:$A,'Structure Inputs'!$C48)/100,
IF('Structure Inputs'!$J48="Most Likely",SUMIFS('Structure DDF Lookup'!$E:$E,'Structure DDF Lookup'!$C:$C,'Structure Inputs'!U48,'Structure DDF Lookup'!$A:$A,'Structure Inputs'!$C48)/100,
IF('Structure Inputs'!$J48="Maximum",SUMIFS('Structure DDF Lookup'!$F:$F,'Structure DDF Lookup'!$C:$C,'Structure Inputs'!U48,'Structure DDF Lookup'!$A:$A,'Structure Inputs'!$C48)/100,)))))</f>
        <v>0</v>
      </c>
      <c r="P45" s="185">
        <f>IF('Structure Inputs'!V48="",,
(IF('Structure Inputs'!$J48="Minimum",SUMIFS('Structure DDF Lookup'!$D:$D,'Structure DDF Lookup'!$C:$C,'Structure Inputs'!V48,'Structure DDF Lookup'!$A:$A,'Structure Inputs'!$C48)/100,
IF('Structure Inputs'!$J48="Most Likely",SUMIFS('Structure DDF Lookup'!$E:$E,'Structure DDF Lookup'!$C:$C,'Structure Inputs'!V48,'Structure DDF Lookup'!$A:$A,'Structure Inputs'!$C48)/100,
IF('Structure Inputs'!$J48="Maximum",SUMIFS('Structure DDF Lookup'!$F:$F,'Structure DDF Lookup'!$C:$C,'Structure Inputs'!V48,'Structure DDF Lookup'!$A:$A,'Structure Inputs'!$C48)/100,)))))</f>
        <v>0</v>
      </c>
      <c r="Q45" s="185">
        <f>IF('Structure Inputs'!W48="",,
(IF('Structure Inputs'!$J48="Minimum",SUMIFS('Structure DDF Lookup'!$D:$D,'Structure DDF Lookup'!$C:$C,'Structure Inputs'!W48,'Structure DDF Lookup'!$A:$A,'Structure Inputs'!$C48)/100,
IF('Structure Inputs'!$J48="Most Likely",SUMIFS('Structure DDF Lookup'!$E:$E,'Structure DDF Lookup'!$C:$C,'Structure Inputs'!W48,'Structure DDF Lookup'!$A:$A,'Structure Inputs'!$C48)/100,
IF('Structure Inputs'!$J48="Maximum",SUMIFS('Structure DDF Lookup'!$F:$F,'Structure DDF Lookup'!$C:$C,'Structure Inputs'!W48,'Structure DDF Lookup'!$A:$A,'Structure Inputs'!$C48)/100,)))))</f>
        <v>0</v>
      </c>
      <c r="R45" s="185">
        <f>IF('Structure Inputs'!X48="",,
(IF('Structure Inputs'!$J48="Minimum",SUMIFS('Structure DDF Lookup'!$D:$D,'Structure DDF Lookup'!$C:$C,'Structure Inputs'!X48,'Structure DDF Lookup'!$A:$A,'Structure Inputs'!$C48)/100,
IF('Structure Inputs'!$J48="Most Likely",SUMIFS('Structure DDF Lookup'!$E:$E,'Structure DDF Lookup'!$C:$C,'Structure Inputs'!X48,'Structure DDF Lookup'!$A:$A,'Structure Inputs'!$C48)/100,
IF('Structure Inputs'!$J48="Maximum",SUMIFS('Structure DDF Lookup'!$F:$F,'Structure DDF Lookup'!$C:$C,'Structure Inputs'!X48,'Structure DDF Lookup'!$A:$A,'Structure Inputs'!$C48)/100,)))))</f>
        <v>0</v>
      </c>
      <c r="S45" s="185">
        <f>IF('Structure Inputs'!Y48="",,
(IF('Structure Inputs'!$J48="Minimum",SUMIFS('Structure DDF Lookup'!$D:$D,'Structure DDF Lookup'!$C:$C,'Structure Inputs'!Y48,'Structure DDF Lookup'!$A:$A,'Structure Inputs'!$C48)/100,
IF('Structure Inputs'!$J48="Most Likely",SUMIFS('Structure DDF Lookup'!$E:$E,'Structure DDF Lookup'!$C:$C,'Structure Inputs'!Y48,'Structure DDF Lookup'!$A:$A,'Structure Inputs'!$C48)/100,
IF('Structure Inputs'!$J48="Maximum",SUMIFS('Structure DDF Lookup'!$F:$F,'Structure DDF Lookup'!$C:$C,'Structure Inputs'!Y48,'Structure DDF Lookup'!$A:$A,'Structure Inputs'!$C48)/100,)))))</f>
        <v>0</v>
      </c>
      <c r="T45" s="185">
        <f>IF('Structure Inputs'!Z48="",,
(IF('Structure Inputs'!$J48="Minimum",SUMIFS('Structure DDF Lookup'!$D:$D,'Structure DDF Lookup'!$C:$C,'Structure Inputs'!Z48,'Structure DDF Lookup'!$A:$A,'Structure Inputs'!$C48)/100,
IF('Structure Inputs'!$J48="Most Likely",SUMIFS('Structure DDF Lookup'!$E:$E,'Structure DDF Lookup'!$C:$C,'Structure Inputs'!Z48,'Structure DDF Lookup'!$A:$A,'Structure Inputs'!$C48)/100,
IF('Structure Inputs'!$J48="Maximum",SUMIFS('Structure DDF Lookup'!$F:$F,'Structure DDF Lookup'!$C:$C,'Structure Inputs'!Z48,'Structure DDF Lookup'!$A:$A,'Structure Inputs'!$C48)/100,)))))</f>
        <v>0</v>
      </c>
      <c r="U45" s="185">
        <f>IF('Structure Inputs'!AA48="",,
(IF('Structure Inputs'!$J48="Minimum",SUMIFS('Structure DDF Lookup'!$D:$D,'Structure DDF Lookup'!$C:$C,'Structure Inputs'!AA48,'Structure DDF Lookup'!$A:$A,'Structure Inputs'!$C48)/100,
IF('Structure Inputs'!$J48="Most Likely",SUMIFS('Structure DDF Lookup'!$E:$E,'Structure DDF Lookup'!$C:$C,'Structure Inputs'!AA48,'Structure DDF Lookup'!$A:$A,'Structure Inputs'!$C48)/100,
IF('Structure Inputs'!$J48="Maximum",SUMIFS('Structure DDF Lookup'!$F:$F,'Structure DDF Lookup'!$C:$C,'Structure Inputs'!AA48,'Structure DDF Lookup'!$A:$A,'Structure Inputs'!$C48)/100,)))))</f>
        <v>0</v>
      </c>
      <c r="V45" s="185">
        <f>IF('Structure Inputs'!AB48="",,
(IF('Structure Inputs'!$J48="Minimum",SUMIFS('Structure DDF Lookup'!$D:$D,'Structure DDF Lookup'!$C:$C,'Structure Inputs'!AB48,'Structure DDF Lookup'!$A:$A,'Structure Inputs'!$C48)/100,
IF('Structure Inputs'!$J48="Most Likely",SUMIFS('Structure DDF Lookup'!$E:$E,'Structure DDF Lookup'!$C:$C,'Structure Inputs'!AB48,'Structure DDF Lookup'!$A:$A,'Structure Inputs'!$C48)/100,
IF('Structure Inputs'!$J48="Maximum",SUMIFS('Structure DDF Lookup'!$F:$F,'Structure DDF Lookup'!$C:$C,'Structure Inputs'!AB48,'Structure DDF Lookup'!$A:$A,'Structure Inputs'!$C48)/100,)))))</f>
        <v>0</v>
      </c>
      <c r="W45" s="185">
        <f>IF('Structure Inputs'!AC48="",,
(IF('Structure Inputs'!$J48="Minimum",SUMIFS('Structure DDF Lookup'!$D:$D,'Structure DDF Lookup'!$C:$C,'Structure Inputs'!AC48,'Structure DDF Lookup'!$A:$A,'Structure Inputs'!$C48)/100,
IF('Structure Inputs'!$J48="Most Likely",SUMIFS('Structure DDF Lookup'!$E:$E,'Structure DDF Lookup'!$C:$C,'Structure Inputs'!AC48,'Structure DDF Lookup'!$A:$A,'Structure Inputs'!$C48)/100,
IF('Structure Inputs'!$J48="Maximum",SUMIFS('Structure DDF Lookup'!$F:$F,'Structure DDF Lookup'!$C:$C,'Structure Inputs'!AC48,'Structure DDF Lookup'!$A:$A,'Structure Inputs'!$C48)/100,)))))</f>
        <v>0</v>
      </c>
      <c r="Y45" s="25">
        <f t="shared" si="1"/>
        <v>0</v>
      </c>
      <c r="Z45" s="25">
        <f t="shared" si="3"/>
        <v>0</v>
      </c>
      <c r="AA45" s="25">
        <f t="shared" si="4"/>
        <v>0</v>
      </c>
      <c r="AB45" s="25">
        <f t="shared" si="5"/>
        <v>0</v>
      </c>
      <c r="AC45" s="25">
        <f t="shared" si="6"/>
        <v>0</v>
      </c>
      <c r="AD45" s="25">
        <f t="shared" si="7"/>
        <v>0</v>
      </c>
      <c r="AE45" s="25">
        <f t="shared" si="8"/>
        <v>0</v>
      </c>
      <c r="AF45" s="25">
        <f t="shared" si="9"/>
        <v>0</v>
      </c>
      <c r="AG45" s="25">
        <f t="shared" si="10"/>
        <v>0</v>
      </c>
      <c r="AH45" s="25">
        <f t="shared" si="11"/>
        <v>0</v>
      </c>
      <c r="AI45" s="25">
        <f t="shared" si="12"/>
        <v>0</v>
      </c>
      <c r="AJ45" s="25">
        <f t="shared" si="13"/>
        <v>0</v>
      </c>
    </row>
    <row r="46" spans="1:36" x14ac:dyDescent="0.25">
      <c r="A46" s="17">
        <f t="shared" si="14"/>
        <v>45</v>
      </c>
      <c r="B46" s="27" t="str">
        <f>IF('Structure Inputs'!C49="","",'Structure Inputs'!C49)</f>
        <v/>
      </c>
      <c r="D46" s="42">
        <f>'Structure Inputs'!$D49</f>
        <v>0</v>
      </c>
      <c r="F46" s="18" t="str">
        <f>IF('Structure Inputs'!F49="","No","Yes")</f>
        <v>No</v>
      </c>
      <c r="H46" s="24">
        <f>IF($F46="Yes",'Structure Inputs'!$F49,SUMIFS('General Assumptions_Back End'!$C:$C,'General Assumptions_Back End'!$A:$A,$B46,'General Assumptions_Back End'!$B:$B,H$1))</f>
        <v>0</v>
      </c>
      <c r="J46" s="186">
        <f>SUMIFS('General Assumptions_Back End'!$C:$C,'General Assumptions_Back End'!$A:$A,$B46,'General Assumptions_Back End'!$B:$B,J$1)</f>
        <v>0</v>
      </c>
      <c r="L46" s="185">
        <f>IF('Structure Inputs'!R49="",,
(IF('Structure Inputs'!$J49="Minimum",SUMIFS('Structure DDF Lookup'!$D:$D,'Structure DDF Lookup'!$C:$C,'Structure Inputs'!R49,'Structure DDF Lookup'!$A:$A,'Structure Inputs'!$C49)/100,
IF('Structure Inputs'!$J49="Most Likely",SUMIFS('Structure DDF Lookup'!$E:$E,'Structure DDF Lookup'!$C:$C,'Structure Inputs'!R49,'Structure DDF Lookup'!$A:$A,'Structure Inputs'!$C49)/100,
IF('Structure Inputs'!$J49="Maximum",SUMIFS('Structure DDF Lookup'!$F:$F,'Structure DDF Lookup'!$C:$C,'Structure Inputs'!R49,'Structure DDF Lookup'!$A:$A,'Structure Inputs'!$C49)/100,)))))</f>
        <v>0</v>
      </c>
      <c r="M46" s="185">
        <f>IF('Structure Inputs'!S49="",,
(IF('Structure Inputs'!$J49="Minimum",SUMIFS('Structure DDF Lookup'!$D:$D,'Structure DDF Lookup'!$C:$C,'Structure Inputs'!S49,'Structure DDF Lookup'!$A:$A,'Structure Inputs'!$C49)/100,
IF('Structure Inputs'!$J49="Most Likely",SUMIFS('Structure DDF Lookup'!$E:$E,'Structure DDF Lookup'!$C:$C,'Structure Inputs'!S49,'Structure DDF Lookup'!$A:$A,'Structure Inputs'!$C49)/100,
IF('Structure Inputs'!$J49="Maximum",SUMIFS('Structure DDF Lookup'!$F:$F,'Structure DDF Lookup'!$C:$C,'Structure Inputs'!S49,'Structure DDF Lookup'!$A:$A,'Structure Inputs'!$C49)/100,)))))</f>
        <v>0</v>
      </c>
      <c r="N46" s="185">
        <f>IF('Structure Inputs'!T49="",,
(IF('Structure Inputs'!$J49="Minimum",SUMIFS('Structure DDF Lookup'!$D:$D,'Structure DDF Lookup'!$C:$C,'Structure Inputs'!T49,'Structure DDF Lookup'!$A:$A,'Structure Inputs'!$C49)/100,
IF('Structure Inputs'!$J49="Most Likely",SUMIFS('Structure DDF Lookup'!$E:$E,'Structure DDF Lookup'!$C:$C,'Structure Inputs'!T49,'Structure DDF Lookup'!$A:$A,'Structure Inputs'!$C49)/100,
IF('Structure Inputs'!$J49="Maximum",SUMIFS('Structure DDF Lookup'!$F:$F,'Structure DDF Lookup'!$C:$C,'Structure Inputs'!T49,'Structure DDF Lookup'!$A:$A,'Structure Inputs'!$C49)/100,)))))</f>
        <v>0</v>
      </c>
      <c r="O46" s="185">
        <f>IF('Structure Inputs'!U49="",,
(IF('Structure Inputs'!$J49="Minimum",SUMIFS('Structure DDF Lookup'!$D:$D,'Structure DDF Lookup'!$C:$C,'Structure Inputs'!U49,'Structure DDF Lookup'!$A:$A,'Structure Inputs'!$C49)/100,
IF('Structure Inputs'!$J49="Most Likely",SUMIFS('Structure DDF Lookup'!$E:$E,'Structure DDF Lookup'!$C:$C,'Structure Inputs'!U49,'Structure DDF Lookup'!$A:$A,'Structure Inputs'!$C49)/100,
IF('Structure Inputs'!$J49="Maximum",SUMIFS('Structure DDF Lookup'!$F:$F,'Structure DDF Lookup'!$C:$C,'Structure Inputs'!U49,'Structure DDF Lookup'!$A:$A,'Structure Inputs'!$C49)/100,)))))</f>
        <v>0</v>
      </c>
      <c r="P46" s="185">
        <f>IF('Structure Inputs'!V49="",,
(IF('Structure Inputs'!$J49="Minimum",SUMIFS('Structure DDF Lookup'!$D:$D,'Structure DDF Lookup'!$C:$C,'Structure Inputs'!V49,'Structure DDF Lookup'!$A:$A,'Structure Inputs'!$C49)/100,
IF('Structure Inputs'!$J49="Most Likely",SUMIFS('Structure DDF Lookup'!$E:$E,'Structure DDF Lookup'!$C:$C,'Structure Inputs'!V49,'Structure DDF Lookup'!$A:$A,'Structure Inputs'!$C49)/100,
IF('Structure Inputs'!$J49="Maximum",SUMIFS('Structure DDF Lookup'!$F:$F,'Structure DDF Lookup'!$C:$C,'Structure Inputs'!V49,'Structure DDF Lookup'!$A:$A,'Structure Inputs'!$C49)/100,)))))</f>
        <v>0</v>
      </c>
      <c r="Q46" s="185">
        <f>IF('Structure Inputs'!W49="",,
(IF('Structure Inputs'!$J49="Minimum",SUMIFS('Structure DDF Lookup'!$D:$D,'Structure DDF Lookup'!$C:$C,'Structure Inputs'!W49,'Structure DDF Lookup'!$A:$A,'Structure Inputs'!$C49)/100,
IF('Structure Inputs'!$J49="Most Likely",SUMIFS('Structure DDF Lookup'!$E:$E,'Structure DDF Lookup'!$C:$C,'Structure Inputs'!W49,'Structure DDF Lookup'!$A:$A,'Structure Inputs'!$C49)/100,
IF('Structure Inputs'!$J49="Maximum",SUMIFS('Structure DDF Lookup'!$F:$F,'Structure DDF Lookup'!$C:$C,'Structure Inputs'!W49,'Structure DDF Lookup'!$A:$A,'Structure Inputs'!$C49)/100,)))))</f>
        <v>0</v>
      </c>
      <c r="R46" s="185">
        <f>IF('Structure Inputs'!X49="",,
(IF('Structure Inputs'!$J49="Minimum",SUMIFS('Structure DDF Lookup'!$D:$D,'Structure DDF Lookup'!$C:$C,'Structure Inputs'!X49,'Structure DDF Lookup'!$A:$A,'Structure Inputs'!$C49)/100,
IF('Structure Inputs'!$J49="Most Likely",SUMIFS('Structure DDF Lookup'!$E:$E,'Structure DDF Lookup'!$C:$C,'Structure Inputs'!X49,'Structure DDF Lookup'!$A:$A,'Structure Inputs'!$C49)/100,
IF('Structure Inputs'!$J49="Maximum",SUMIFS('Structure DDF Lookup'!$F:$F,'Structure DDF Lookup'!$C:$C,'Structure Inputs'!X49,'Structure DDF Lookup'!$A:$A,'Structure Inputs'!$C49)/100,)))))</f>
        <v>0</v>
      </c>
      <c r="S46" s="185">
        <f>IF('Structure Inputs'!Y49="",,
(IF('Structure Inputs'!$J49="Minimum",SUMIFS('Structure DDF Lookup'!$D:$D,'Structure DDF Lookup'!$C:$C,'Structure Inputs'!Y49,'Structure DDF Lookup'!$A:$A,'Structure Inputs'!$C49)/100,
IF('Structure Inputs'!$J49="Most Likely",SUMIFS('Structure DDF Lookup'!$E:$E,'Structure DDF Lookup'!$C:$C,'Structure Inputs'!Y49,'Structure DDF Lookup'!$A:$A,'Structure Inputs'!$C49)/100,
IF('Structure Inputs'!$J49="Maximum",SUMIFS('Structure DDF Lookup'!$F:$F,'Structure DDF Lookup'!$C:$C,'Structure Inputs'!Y49,'Structure DDF Lookup'!$A:$A,'Structure Inputs'!$C49)/100,)))))</f>
        <v>0</v>
      </c>
      <c r="T46" s="185">
        <f>IF('Structure Inputs'!Z49="",,
(IF('Structure Inputs'!$J49="Minimum",SUMIFS('Structure DDF Lookup'!$D:$D,'Structure DDF Lookup'!$C:$C,'Structure Inputs'!Z49,'Structure DDF Lookup'!$A:$A,'Structure Inputs'!$C49)/100,
IF('Structure Inputs'!$J49="Most Likely",SUMIFS('Structure DDF Lookup'!$E:$E,'Structure DDF Lookup'!$C:$C,'Structure Inputs'!Z49,'Structure DDF Lookup'!$A:$A,'Structure Inputs'!$C49)/100,
IF('Structure Inputs'!$J49="Maximum",SUMIFS('Structure DDF Lookup'!$F:$F,'Structure DDF Lookup'!$C:$C,'Structure Inputs'!Z49,'Structure DDF Lookup'!$A:$A,'Structure Inputs'!$C49)/100,)))))</f>
        <v>0</v>
      </c>
      <c r="U46" s="185">
        <f>IF('Structure Inputs'!AA49="",,
(IF('Structure Inputs'!$J49="Minimum",SUMIFS('Structure DDF Lookup'!$D:$D,'Structure DDF Lookup'!$C:$C,'Structure Inputs'!AA49,'Structure DDF Lookup'!$A:$A,'Structure Inputs'!$C49)/100,
IF('Structure Inputs'!$J49="Most Likely",SUMIFS('Structure DDF Lookup'!$E:$E,'Structure DDF Lookup'!$C:$C,'Structure Inputs'!AA49,'Structure DDF Lookup'!$A:$A,'Structure Inputs'!$C49)/100,
IF('Structure Inputs'!$J49="Maximum",SUMIFS('Structure DDF Lookup'!$F:$F,'Structure DDF Lookup'!$C:$C,'Structure Inputs'!AA49,'Structure DDF Lookup'!$A:$A,'Structure Inputs'!$C49)/100,)))))</f>
        <v>0</v>
      </c>
      <c r="V46" s="185">
        <f>IF('Structure Inputs'!AB49="",,
(IF('Structure Inputs'!$J49="Minimum",SUMIFS('Structure DDF Lookup'!$D:$D,'Structure DDF Lookup'!$C:$C,'Structure Inputs'!AB49,'Structure DDF Lookup'!$A:$A,'Structure Inputs'!$C49)/100,
IF('Structure Inputs'!$J49="Most Likely",SUMIFS('Structure DDF Lookup'!$E:$E,'Structure DDF Lookup'!$C:$C,'Structure Inputs'!AB49,'Structure DDF Lookup'!$A:$A,'Structure Inputs'!$C49)/100,
IF('Structure Inputs'!$J49="Maximum",SUMIFS('Structure DDF Lookup'!$F:$F,'Structure DDF Lookup'!$C:$C,'Structure Inputs'!AB49,'Structure DDF Lookup'!$A:$A,'Structure Inputs'!$C49)/100,)))))</f>
        <v>0</v>
      </c>
      <c r="W46" s="185">
        <f>IF('Structure Inputs'!AC49="",,
(IF('Structure Inputs'!$J49="Minimum",SUMIFS('Structure DDF Lookup'!$D:$D,'Structure DDF Lookup'!$C:$C,'Structure Inputs'!AC49,'Structure DDF Lookup'!$A:$A,'Structure Inputs'!$C49)/100,
IF('Structure Inputs'!$J49="Most Likely",SUMIFS('Structure DDF Lookup'!$E:$E,'Structure DDF Lookup'!$C:$C,'Structure Inputs'!AC49,'Structure DDF Lookup'!$A:$A,'Structure Inputs'!$C49)/100,
IF('Structure Inputs'!$J49="Maximum",SUMIFS('Structure DDF Lookup'!$F:$F,'Structure DDF Lookup'!$C:$C,'Structure Inputs'!AC49,'Structure DDF Lookup'!$A:$A,'Structure Inputs'!$C49)/100,)))))</f>
        <v>0</v>
      </c>
      <c r="Y46" s="25">
        <f t="shared" si="1"/>
        <v>0</v>
      </c>
      <c r="Z46" s="25">
        <f t="shared" si="3"/>
        <v>0</v>
      </c>
      <c r="AA46" s="25">
        <f t="shared" si="4"/>
        <v>0</v>
      </c>
      <c r="AB46" s="25">
        <f t="shared" si="5"/>
        <v>0</v>
      </c>
      <c r="AC46" s="25">
        <f t="shared" si="6"/>
        <v>0</v>
      </c>
      <c r="AD46" s="25">
        <f t="shared" si="7"/>
        <v>0</v>
      </c>
      <c r="AE46" s="25">
        <f t="shared" si="8"/>
        <v>0</v>
      </c>
      <c r="AF46" s="25">
        <f t="shared" si="9"/>
        <v>0</v>
      </c>
      <c r="AG46" s="25">
        <f t="shared" si="10"/>
        <v>0</v>
      </c>
      <c r="AH46" s="25">
        <f t="shared" si="11"/>
        <v>0</v>
      </c>
      <c r="AI46" s="25">
        <f t="shared" si="12"/>
        <v>0</v>
      </c>
      <c r="AJ46" s="25">
        <f t="shared" si="13"/>
        <v>0</v>
      </c>
    </row>
    <row r="47" spans="1:36" x14ac:dyDescent="0.25">
      <c r="A47" s="17">
        <f t="shared" si="14"/>
        <v>46</v>
      </c>
      <c r="B47" s="27" t="str">
        <f>IF('Structure Inputs'!C50="","",'Structure Inputs'!C50)</f>
        <v/>
      </c>
      <c r="D47" s="42">
        <f>'Structure Inputs'!$D50</f>
        <v>0</v>
      </c>
      <c r="F47" s="18" t="str">
        <f>IF('Structure Inputs'!F50="","No","Yes")</f>
        <v>No</v>
      </c>
      <c r="H47" s="24">
        <f>IF($F47="Yes",'Structure Inputs'!$F50,SUMIFS('General Assumptions_Back End'!$C:$C,'General Assumptions_Back End'!$A:$A,$B47,'General Assumptions_Back End'!$B:$B,H$1))</f>
        <v>0</v>
      </c>
      <c r="J47" s="186">
        <f>SUMIFS('General Assumptions_Back End'!$C:$C,'General Assumptions_Back End'!$A:$A,$B47,'General Assumptions_Back End'!$B:$B,J$1)</f>
        <v>0</v>
      </c>
      <c r="L47" s="185">
        <f>IF('Structure Inputs'!R50="",,
(IF('Structure Inputs'!$J50="Minimum",SUMIFS('Structure DDF Lookup'!$D:$D,'Structure DDF Lookup'!$C:$C,'Structure Inputs'!R50,'Structure DDF Lookup'!$A:$A,'Structure Inputs'!$C50)/100,
IF('Structure Inputs'!$J50="Most Likely",SUMIFS('Structure DDF Lookup'!$E:$E,'Structure DDF Lookup'!$C:$C,'Structure Inputs'!R50,'Structure DDF Lookup'!$A:$A,'Structure Inputs'!$C50)/100,
IF('Structure Inputs'!$J50="Maximum",SUMIFS('Structure DDF Lookup'!$F:$F,'Structure DDF Lookup'!$C:$C,'Structure Inputs'!R50,'Structure DDF Lookup'!$A:$A,'Structure Inputs'!$C50)/100,)))))</f>
        <v>0</v>
      </c>
      <c r="M47" s="185">
        <f>IF('Structure Inputs'!S50="",,
(IF('Structure Inputs'!$J50="Minimum",SUMIFS('Structure DDF Lookup'!$D:$D,'Structure DDF Lookup'!$C:$C,'Structure Inputs'!S50,'Structure DDF Lookup'!$A:$A,'Structure Inputs'!$C50)/100,
IF('Structure Inputs'!$J50="Most Likely",SUMIFS('Structure DDF Lookup'!$E:$E,'Structure DDF Lookup'!$C:$C,'Structure Inputs'!S50,'Structure DDF Lookup'!$A:$A,'Structure Inputs'!$C50)/100,
IF('Structure Inputs'!$J50="Maximum",SUMIFS('Structure DDF Lookup'!$F:$F,'Structure DDF Lookup'!$C:$C,'Structure Inputs'!S50,'Structure DDF Lookup'!$A:$A,'Structure Inputs'!$C50)/100,)))))</f>
        <v>0</v>
      </c>
      <c r="N47" s="185">
        <f>IF('Structure Inputs'!T50="",,
(IF('Structure Inputs'!$J50="Minimum",SUMIFS('Structure DDF Lookup'!$D:$D,'Structure DDF Lookup'!$C:$C,'Structure Inputs'!T50,'Structure DDF Lookup'!$A:$A,'Structure Inputs'!$C50)/100,
IF('Structure Inputs'!$J50="Most Likely",SUMIFS('Structure DDF Lookup'!$E:$E,'Structure DDF Lookup'!$C:$C,'Structure Inputs'!T50,'Structure DDF Lookup'!$A:$A,'Structure Inputs'!$C50)/100,
IF('Structure Inputs'!$J50="Maximum",SUMIFS('Structure DDF Lookup'!$F:$F,'Structure DDF Lookup'!$C:$C,'Structure Inputs'!T50,'Structure DDF Lookup'!$A:$A,'Structure Inputs'!$C50)/100,)))))</f>
        <v>0</v>
      </c>
      <c r="O47" s="185">
        <f>IF('Structure Inputs'!U50="",,
(IF('Structure Inputs'!$J50="Minimum",SUMIFS('Structure DDF Lookup'!$D:$D,'Structure DDF Lookup'!$C:$C,'Structure Inputs'!U50,'Structure DDF Lookup'!$A:$A,'Structure Inputs'!$C50)/100,
IF('Structure Inputs'!$J50="Most Likely",SUMIFS('Structure DDF Lookup'!$E:$E,'Structure DDF Lookup'!$C:$C,'Structure Inputs'!U50,'Structure DDF Lookup'!$A:$A,'Structure Inputs'!$C50)/100,
IF('Structure Inputs'!$J50="Maximum",SUMIFS('Structure DDF Lookup'!$F:$F,'Structure DDF Lookup'!$C:$C,'Structure Inputs'!U50,'Structure DDF Lookup'!$A:$A,'Structure Inputs'!$C50)/100,)))))</f>
        <v>0</v>
      </c>
      <c r="P47" s="185">
        <f>IF('Structure Inputs'!V50="",,
(IF('Structure Inputs'!$J50="Minimum",SUMIFS('Structure DDF Lookup'!$D:$D,'Structure DDF Lookup'!$C:$C,'Structure Inputs'!V50,'Structure DDF Lookup'!$A:$A,'Structure Inputs'!$C50)/100,
IF('Structure Inputs'!$J50="Most Likely",SUMIFS('Structure DDF Lookup'!$E:$E,'Structure DDF Lookup'!$C:$C,'Structure Inputs'!V50,'Structure DDF Lookup'!$A:$A,'Structure Inputs'!$C50)/100,
IF('Structure Inputs'!$J50="Maximum",SUMIFS('Structure DDF Lookup'!$F:$F,'Structure DDF Lookup'!$C:$C,'Structure Inputs'!V50,'Structure DDF Lookup'!$A:$A,'Structure Inputs'!$C50)/100,)))))</f>
        <v>0</v>
      </c>
      <c r="Q47" s="185">
        <f>IF('Structure Inputs'!W50="",,
(IF('Structure Inputs'!$J50="Minimum",SUMIFS('Structure DDF Lookup'!$D:$D,'Structure DDF Lookup'!$C:$C,'Structure Inputs'!W50,'Structure DDF Lookup'!$A:$A,'Structure Inputs'!$C50)/100,
IF('Structure Inputs'!$J50="Most Likely",SUMIFS('Structure DDF Lookup'!$E:$E,'Structure DDF Lookup'!$C:$C,'Structure Inputs'!W50,'Structure DDF Lookup'!$A:$A,'Structure Inputs'!$C50)/100,
IF('Structure Inputs'!$J50="Maximum",SUMIFS('Structure DDF Lookup'!$F:$F,'Structure DDF Lookup'!$C:$C,'Structure Inputs'!W50,'Structure DDF Lookup'!$A:$A,'Structure Inputs'!$C50)/100,)))))</f>
        <v>0</v>
      </c>
      <c r="R47" s="185">
        <f>IF('Structure Inputs'!X50="",,
(IF('Structure Inputs'!$J50="Minimum",SUMIFS('Structure DDF Lookup'!$D:$D,'Structure DDF Lookup'!$C:$C,'Structure Inputs'!X50,'Structure DDF Lookup'!$A:$A,'Structure Inputs'!$C50)/100,
IF('Structure Inputs'!$J50="Most Likely",SUMIFS('Structure DDF Lookup'!$E:$E,'Structure DDF Lookup'!$C:$C,'Structure Inputs'!X50,'Structure DDF Lookup'!$A:$A,'Structure Inputs'!$C50)/100,
IF('Structure Inputs'!$J50="Maximum",SUMIFS('Structure DDF Lookup'!$F:$F,'Structure DDF Lookup'!$C:$C,'Structure Inputs'!X50,'Structure DDF Lookup'!$A:$A,'Structure Inputs'!$C50)/100,)))))</f>
        <v>0</v>
      </c>
      <c r="S47" s="185">
        <f>IF('Structure Inputs'!Y50="",,
(IF('Structure Inputs'!$J50="Minimum",SUMIFS('Structure DDF Lookup'!$D:$D,'Structure DDF Lookup'!$C:$C,'Structure Inputs'!Y50,'Structure DDF Lookup'!$A:$A,'Structure Inputs'!$C50)/100,
IF('Structure Inputs'!$J50="Most Likely",SUMIFS('Structure DDF Lookup'!$E:$E,'Structure DDF Lookup'!$C:$C,'Structure Inputs'!Y50,'Structure DDF Lookup'!$A:$A,'Structure Inputs'!$C50)/100,
IF('Structure Inputs'!$J50="Maximum",SUMIFS('Structure DDF Lookup'!$F:$F,'Structure DDF Lookup'!$C:$C,'Structure Inputs'!Y50,'Structure DDF Lookup'!$A:$A,'Structure Inputs'!$C50)/100,)))))</f>
        <v>0</v>
      </c>
      <c r="T47" s="185">
        <f>IF('Structure Inputs'!Z50="",,
(IF('Structure Inputs'!$J50="Minimum",SUMIFS('Structure DDF Lookup'!$D:$D,'Structure DDF Lookup'!$C:$C,'Structure Inputs'!Z50,'Structure DDF Lookup'!$A:$A,'Structure Inputs'!$C50)/100,
IF('Structure Inputs'!$J50="Most Likely",SUMIFS('Structure DDF Lookup'!$E:$E,'Structure DDF Lookup'!$C:$C,'Structure Inputs'!Z50,'Structure DDF Lookup'!$A:$A,'Structure Inputs'!$C50)/100,
IF('Structure Inputs'!$J50="Maximum",SUMIFS('Structure DDF Lookup'!$F:$F,'Structure DDF Lookup'!$C:$C,'Structure Inputs'!Z50,'Structure DDF Lookup'!$A:$A,'Structure Inputs'!$C50)/100,)))))</f>
        <v>0</v>
      </c>
      <c r="U47" s="185">
        <f>IF('Structure Inputs'!AA50="",,
(IF('Structure Inputs'!$J50="Minimum",SUMIFS('Structure DDF Lookup'!$D:$D,'Structure DDF Lookup'!$C:$C,'Structure Inputs'!AA50,'Structure DDF Lookup'!$A:$A,'Structure Inputs'!$C50)/100,
IF('Structure Inputs'!$J50="Most Likely",SUMIFS('Structure DDF Lookup'!$E:$E,'Structure DDF Lookup'!$C:$C,'Structure Inputs'!AA50,'Structure DDF Lookup'!$A:$A,'Structure Inputs'!$C50)/100,
IF('Structure Inputs'!$J50="Maximum",SUMIFS('Structure DDF Lookup'!$F:$F,'Structure DDF Lookup'!$C:$C,'Structure Inputs'!AA50,'Structure DDF Lookup'!$A:$A,'Structure Inputs'!$C50)/100,)))))</f>
        <v>0</v>
      </c>
      <c r="V47" s="185">
        <f>IF('Structure Inputs'!AB50="",,
(IF('Structure Inputs'!$J50="Minimum",SUMIFS('Structure DDF Lookup'!$D:$D,'Structure DDF Lookup'!$C:$C,'Structure Inputs'!AB50,'Structure DDF Lookup'!$A:$A,'Structure Inputs'!$C50)/100,
IF('Structure Inputs'!$J50="Most Likely",SUMIFS('Structure DDF Lookup'!$E:$E,'Structure DDF Lookup'!$C:$C,'Structure Inputs'!AB50,'Structure DDF Lookup'!$A:$A,'Structure Inputs'!$C50)/100,
IF('Structure Inputs'!$J50="Maximum",SUMIFS('Structure DDF Lookup'!$F:$F,'Structure DDF Lookup'!$C:$C,'Structure Inputs'!AB50,'Structure DDF Lookup'!$A:$A,'Structure Inputs'!$C50)/100,)))))</f>
        <v>0</v>
      </c>
      <c r="W47" s="185">
        <f>IF('Structure Inputs'!AC50="",,
(IF('Structure Inputs'!$J50="Minimum",SUMIFS('Structure DDF Lookup'!$D:$D,'Structure DDF Lookup'!$C:$C,'Structure Inputs'!AC50,'Structure DDF Lookup'!$A:$A,'Structure Inputs'!$C50)/100,
IF('Structure Inputs'!$J50="Most Likely",SUMIFS('Structure DDF Lookup'!$E:$E,'Structure DDF Lookup'!$C:$C,'Structure Inputs'!AC50,'Structure DDF Lookup'!$A:$A,'Structure Inputs'!$C50)/100,
IF('Structure Inputs'!$J50="Maximum",SUMIFS('Structure DDF Lookup'!$F:$F,'Structure DDF Lookup'!$C:$C,'Structure Inputs'!AC50,'Structure DDF Lookup'!$A:$A,'Structure Inputs'!$C50)/100,)))))</f>
        <v>0</v>
      </c>
      <c r="Y47" s="25">
        <f t="shared" si="1"/>
        <v>0</v>
      </c>
      <c r="Z47" s="25">
        <f t="shared" si="3"/>
        <v>0</v>
      </c>
      <c r="AA47" s="25">
        <f t="shared" si="4"/>
        <v>0</v>
      </c>
      <c r="AB47" s="25">
        <f t="shared" si="5"/>
        <v>0</v>
      </c>
      <c r="AC47" s="25">
        <f t="shared" si="6"/>
        <v>0</v>
      </c>
      <c r="AD47" s="25">
        <f t="shared" si="7"/>
        <v>0</v>
      </c>
      <c r="AE47" s="25">
        <f t="shared" si="8"/>
        <v>0</v>
      </c>
      <c r="AF47" s="25">
        <f t="shared" si="9"/>
        <v>0</v>
      </c>
      <c r="AG47" s="25">
        <f t="shared" si="10"/>
        <v>0</v>
      </c>
      <c r="AH47" s="25">
        <f t="shared" si="11"/>
        <v>0</v>
      </c>
      <c r="AI47" s="25">
        <f t="shared" si="12"/>
        <v>0</v>
      </c>
      <c r="AJ47" s="25">
        <f t="shared" si="13"/>
        <v>0</v>
      </c>
    </row>
    <row r="48" spans="1:36" x14ac:dyDescent="0.25">
      <c r="A48" s="17">
        <f t="shared" si="14"/>
        <v>47</v>
      </c>
      <c r="B48" s="27" t="str">
        <f>IF('Structure Inputs'!C51="","",'Structure Inputs'!C51)</f>
        <v/>
      </c>
      <c r="D48" s="42">
        <f>'Structure Inputs'!$D51</f>
        <v>0</v>
      </c>
      <c r="F48" s="18" t="str">
        <f>IF('Structure Inputs'!F51="","No","Yes")</f>
        <v>No</v>
      </c>
      <c r="H48" s="24">
        <f>IF($F48="Yes",'Structure Inputs'!$F51,SUMIFS('General Assumptions_Back End'!$C:$C,'General Assumptions_Back End'!$A:$A,$B48,'General Assumptions_Back End'!$B:$B,H$1))</f>
        <v>0</v>
      </c>
      <c r="J48" s="186">
        <f>SUMIFS('General Assumptions_Back End'!$C:$C,'General Assumptions_Back End'!$A:$A,$B48,'General Assumptions_Back End'!$B:$B,J$1)</f>
        <v>0</v>
      </c>
      <c r="L48" s="185">
        <f>IF('Structure Inputs'!R51="",,
(IF('Structure Inputs'!$J51="Minimum",SUMIFS('Structure DDF Lookup'!$D:$D,'Structure DDF Lookup'!$C:$C,'Structure Inputs'!R51,'Structure DDF Lookup'!$A:$A,'Structure Inputs'!$C51)/100,
IF('Structure Inputs'!$J51="Most Likely",SUMIFS('Structure DDF Lookup'!$E:$E,'Structure DDF Lookup'!$C:$C,'Structure Inputs'!R51,'Structure DDF Lookup'!$A:$A,'Structure Inputs'!$C51)/100,
IF('Structure Inputs'!$J51="Maximum",SUMIFS('Structure DDF Lookup'!$F:$F,'Structure DDF Lookup'!$C:$C,'Structure Inputs'!R51,'Structure DDF Lookup'!$A:$A,'Structure Inputs'!$C51)/100,)))))</f>
        <v>0</v>
      </c>
      <c r="M48" s="185">
        <f>IF('Structure Inputs'!S51="",,
(IF('Structure Inputs'!$J51="Minimum",SUMIFS('Structure DDF Lookup'!$D:$D,'Structure DDF Lookup'!$C:$C,'Structure Inputs'!S51,'Structure DDF Lookup'!$A:$A,'Structure Inputs'!$C51)/100,
IF('Structure Inputs'!$J51="Most Likely",SUMIFS('Structure DDF Lookup'!$E:$E,'Structure DDF Lookup'!$C:$C,'Structure Inputs'!S51,'Structure DDF Lookup'!$A:$A,'Structure Inputs'!$C51)/100,
IF('Structure Inputs'!$J51="Maximum",SUMIFS('Structure DDF Lookup'!$F:$F,'Structure DDF Lookup'!$C:$C,'Structure Inputs'!S51,'Structure DDF Lookup'!$A:$A,'Structure Inputs'!$C51)/100,)))))</f>
        <v>0</v>
      </c>
      <c r="N48" s="185">
        <f>IF('Structure Inputs'!T51="",,
(IF('Structure Inputs'!$J51="Minimum",SUMIFS('Structure DDF Lookup'!$D:$D,'Structure DDF Lookup'!$C:$C,'Structure Inputs'!T51,'Structure DDF Lookup'!$A:$A,'Structure Inputs'!$C51)/100,
IF('Structure Inputs'!$J51="Most Likely",SUMIFS('Structure DDF Lookup'!$E:$E,'Structure DDF Lookup'!$C:$C,'Structure Inputs'!T51,'Structure DDF Lookup'!$A:$A,'Structure Inputs'!$C51)/100,
IF('Structure Inputs'!$J51="Maximum",SUMIFS('Structure DDF Lookup'!$F:$F,'Structure DDF Lookup'!$C:$C,'Structure Inputs'!T51,'Structure DDF Lookup'!$A:$A,'Structure Inputs'!$C51)/100,)))))</f>
        <v>0</v>
      </c>
      <c r="O48" s="185">
        <f>IF('Structure Inputs'!U51="",,
(IF('Structure Inputs'!$J51="Minimum",SUMIFS('Structure DDF Lookup'!$D:$D,'Structure DDF Lookup'!$C:$C,'Structure Inputs'!U51,'Structure DDF Lookup'!$A:$A,'Structure Inputs'!$C51)/100,
IF('Structure Inputs'!$J51="Most Likely",SUMIFS('Structure DDF Lookup'!$E:$E,'Structure DDF Lookup'!$C:$C,'Structure Inputs'!U51,'Structure DDF Lookup'!$A:$A,'Structure Inputs'!$C51)/100,
IF('Structure Inputs'!$J51="Maximum",SUMIFS('Structure DDF Lookup'!$F:$F,'Structure DDF Lookup'!$C:$C,'Structure Inputs'!U51,'Structure DDF Lookup'!$A:$A,'Structure Inputs'!$C51)/100,)))))</f>
        <v>0</v>
      </c>
      <c r="P48" s="185">
        <f>IF('Structure Inputs'!V51="",,
(IF('Structure Inputs'!$J51="Minimum",SUMIFS('Structure DDF Lookup'!$D:$D,'Structure DDF Lookup'!$C:$C,'Structure Inputs'!V51,'Structure DDF Lookup'!$A:$A,'Structure Inputs'!$C51)/100,
IF('Structure Inputs'!$J51="Most Likely",SUMIFS('Structure DDF Lookup'!$E:$E,'Structure DDF Lookup'!$C:$C,'Structure Inputs'!V51,'Structure DDF Lookup'!$A:$A,'Structure Inputs'!$C51)/100,
IF('Structure Inputs'!$J51="Maximum",SUMIFS('Structure DDF Lookup'!$F:$F,'Structure DDF Lookup'!$C:$C,'Structure Inputs'!V51,'Structure DDF Lookup'!$A:$A,'Structure Inputs'!$C51)/100,)))))</f>
        <v>0</v>
      </c>
      <c r="Q48" s="185">
        <f>IF('Structure Inputs'!W51="",,
(IF('Structure Inputs'!$J51="Minimum",SUMIFS('Structure DDF Lookup'!$D:$D,'Structure DDF Lookup'!$C:$C,'Structure Inputs'!W51,'Structure DDF Lookup'!$A:$A,'Structure Inputs'!$C51)/100,
IF('Structure Inputs'!$J51="Most Likely",SUMIFS('Structure DDF Lookup'!$E:$E,'Structure DDF Lookup'!$C:$C,'Structure Inputs'!W51,'Structure DDF Lookup'!$A:$A,'Structure Inputs'!$C51)/100,
IF('Structure Inputs'!$J51="Maximum",SUMIFS('Structure DDF Lookup'!$F:$F,'Structure DDF Lookup'!$C:$C,'Structure Inputs'!W51,'Structure DDF Lookup'!$A:$A,'Structure Inputs'!$C51)/100,)))))</f>
        <v>0</v>
      </c>
      <c r="R48" s="185">
        <f>IF('Structure Inputs'!X51="",,
(IF('Structure Inputs'!$J51="Minimum",SUMIFS('Structure DDF Lookup'!$D:$D,'Structure DDF Lookup'!$C:$C,'Structure Inputs'!X51,'Structure DDF Lookup'!$A:$A,'Structure Inputs'!$C51)/100,
IF('Structure Inputs'!$J51="Most Likely",SUMIFS('Structure DDF Lookup'!$E:$E,'Structure DDF Lookup'!$C:$C,'Structure Inputs'!X51,'Structure DDF Lookup'!$A:$A,'Structure Inputs'!$C51)/100,
IF('Structure Inputs'!$J51="Maximum",SUMIFS('Structure DDF Lookup'!$F:$F,'Structure DDF Lookup'!$C:$C,'Structure Inputs'!X51,'Structure DDF Lookup'!$A:$A,'Structure Inputs'!$C51)/100,)))))</f>
        <v>0</v>
      </c>
      <c r="S48" s="185">
        <f>IF('Structure Inputs'!Y51="",,
(IF('Structure Inputs'!$J51="Minimum",SUMIFS('Structure DDF Lookup'!$D:$D,'Structure DDF Lookup'!$C:$C,'Structure Inputs'!Y51,'Structure DDF Lookup'!$A:$A,'Structure Inputs'!$C51)/100,
IF('Structure Inputs'!$J51="Most Likely",SUMIFS('Structure DDF Lookup'!$E:$E,'Structure DDF Lookup'!$C:$C,'Structure Inputs'!Y51,'Structure DDF Lookup'!$A:$A,'Structure Inputs'!$C51)/100,
IF('Structure Inputs'!$J51="Maximum",SUMIFS('Structure DDF Lookup'!$F:$F,'Structure DDF Lookup'!$C:$C,'Structure Inputs'!Y51,'Structure DDF Lookup'!$A:$A,'Structure Inputs'!$C51)/100,)))))</f>
        <v>0</v>
      </c>
      <c r="T48" s="185">
        <f>IF('Structure Inputs'!Z51="",,
(IF('Structure Inputs'!$J51="Minimum",SUMIFS('Structure DDF Lookup'!$D:$D,'Structure DDF Lookup'!$C:$C,'Structure Inputs'!Z51,'Structure DDF Lookup'!$A:$A,'Structure Inputs'!$C51)/100,
IF('Structure Inputs'!$J51="Most Likely",SUMIFS('Structure DDF Lookup'!$E:$E,'Structure DDF Lookup'!$C:$C,'Structure Inputs'!Z51,'Structure DDF Lookup'!$A:$A,'Structure Inputs'!$C51)/100,
IF('Structure Inputs'!$J51="Maximum",SUMIFS('Structure DDF Lookup'!$F:$F,'Structure DDF Lookup'!$C:$C,'Structure Inputs'!Z51,'Structure DDF Lookup'!$A:$A,'Structure Inputs'!$C51)/100,)))))</f>
        <v>0</v>
      </c>
      <c r="U48" s="185">
        <f>IF('Structure Inputs'!AA51="",,
(IF('Structure Inputs'!$J51="Minimum",SUMIFS('Structure DDF Lookup'!$D:$D,'Structure DDF Lookup'!$C:$C,'Structure Inputs'!AA51,'Structure DDF Lookup'!$A:$A,'Structure Inputs'!$C51)/100,
IF('Structure Inputs'!$J51="Most Likely",SUMIFS('Structure DDF Lookup'!$E:$E,'Structure DDF Lookup'!$C:$C,'Structure Inputs'!AA51,'Structure DDF Lookup'!$A:$A,'Structure Inputs'!$C51)/100,
IF('Structure Inputs'!$J51="Maximum",SUMIFS('Structure DDF Lookup'!$F:$F,'Structure DDF Lookup'!$C:$C,'Structure Inputs'!AA51,'Structure DDF Lookup'!$A:$A,'Structure Inputs'!$C51)/100,)))))</f>
        <v>0</v>
      </c>
      <c r="V48" s="185">
        <f>IF('Structure Inputs'!AB51="",,
(IF('Structure Inputs'!$J51="Minimum",SUMIFS('Structure DDF Lookup'!$D:$D,'Structure DDF Lookup'!$C:$C,'Structure Inputs'!AB51,'Structure DDF Lookup'!$A:$A,'Structure Inputs'!$C51)/100,
IF('Structure Inputs'!$J51="Most Likely",SUMIFS('Structure DDF Lookup'!$E:$E,'Structure DDF Lookup'!$C:$C,'Structure Inputs'!AB51,'Structure DDF Lookup'!$A:$A,'Structure Inputs'!$C51)/100,
IF('Structure Inputs'!$J51="Maximum",SUMIFS('Structure DDF Lookup'!$F:$F,'Structure DDF Lookup'!$C:$C,'Structure Inputs'!AB51,'Structure DDF Lookup'!$A:$A,'Structure Inputs'!$C51)/100,)))))</f>
        <v>0</v>
      </c>
      <c r="W48" s="185">
        <f>IF('Structure Inputs'!AC51="",,
(IF('Structure Inputs'!$J51="Minimum",SUMIFS('Structure DDF Lookup'!$D:$D,'Structure DDF Lookup'!$C:$C,'Structure Inputs'!AC51,'Structure DDF Lookup'!$A:$A,'Structure Inputs'!$C51)/100,
IF('Structure Inputs'!$J51="Most Likely",SUMIFS('Structure DDF Lookup'!$E:$E,'Structure DDF Lookup'!$C:$C,'Structure Inputs'!AC51,'Structure DDF Lookup'!$A:$A,'Structure Inputs'!$C51)/100,
IF('Structure Inputs'!$J51="Maximum",SUMIFS('Structure DDF Lookup'!$F:$F,'Structure DDF Lookup'!$C:$C,'Structure Inputs'!AC51,'Structure DDF Lookup'!$A:$A,'Structure Inputs'!$C51)/100,)))))</f>
        <v>0</v>
      </c>
      <c r="Y48" s="25">
        <f t="shared" si="1"/>
        <v>0</v>
      </c>
      <c r="Z48" s="25">
        <f t="shared" si="3"/>
        <v>0</v>
      </c>
      <c r="AA48" s="25">
        <f t="shared" si="4"/>
        <v>0</v>
      </c>
      <c r="AB48" s="25">
        <f t="shared" si="5"/>
        <v>0</v>
      </c>
      <c r="AC48" s="25">
        <f t="shared" si="6"/>
        <v>0</v>
      </c>
      <c r="AD48" s="25">
        <f t="shared" si="7"/>
        <v>0</v>
      </c>
      <c r="AE48" s="25">
        <f t="shared" si="8"/>
        <v>0</v>
      </c>
      <c r="AF48" s="25">
        <f t="shared" si="9"/>
        <v>0</v>
      </c>
      <c r="AG48" s="25">
        <f t="shared" si="10"/>
        <v>0</v>
      </c>
      <c r="AH48" s="25">
        <f t="shared" si="11"/>
        <v>0</v>
      </c>
      <c r="AI48" s="25">
        <f t="shared" si="12"/>
        <v>0</v>
      </c>
      <c r="AJ48" s="25">
        <f t="shared" si="13"/>
        <v>0</v>
      </c>
    </row>
    <row r="49" spans="1:36" x14ac:dyDescent="0.25">
      <c r="A49" s="17">
        <f t="shared" si="14"/>
        <v>48</v>
      </c>
      <c r="B49" s="27" t="str">
        <f>IF('Structure Inputs'!C52="","",'Structure Inputs'!C52)</f>
        <v/>
      </c>
      <c r="D49" s="42">
        <f>'Structure Inputs'!$D52</f>
        <v>0</v>
      </c>
      <c r="F49" s="18" t="str">
        <f>IF('Structure Inputs'!F52="","No","Yes")</f>
        <v>No</v>
      </c>
      <c r="H49" s="24">
        <f>IF($F49="Yes",'Structure Inputs'!$F52,SUMIFS('General Assumptions_Back End'!$C:$C,'General Assumptions_Back End'!$A:$A,$B49,'General Assumptions_Back End'!$B:$B,H$1))</f>
        <v>0</v>
      </c>
      <c r="J49" s="186">
        <f>SUMIFS('General Assumptions_Back End'!$C:$C,'General Assumptions_Back End'!$A:$A,$B49,'General Assumptions_Back End'!$B:$B,J$1)</f>
        <v>0</v>
      </c>
      <c r="L49" s="185">
        <f>IF('Structure Inputs'!R52="",,
(IF('Structure Inputs'!$J52="Minimum",SUMIFS('Structure DDF Lookup'!$D:$D,'Structure DDF Lookup'!$C:$C,'Structure Inputs'!R52,'Structure DDF Lookup'!$A:$A,'Structure Inputs'!$C52)/100,
IF('Structure Inputs'!$J52="Most Likely",SUMIFS('Structure DDF Lookup'!$E:$E,'Structure DDF Lookup'!$C:$C,'Structure Inputs'!R52,'Structure DDF Lookup'!$A:$A,'Structure Inputs'!$C52)/100,
IF('Structure Inputs'!$J52="Maximum",SUMIFS('Structure DDF Lookup'!$F:$F,'Structure DDF Lookup'!$C:$C,'Structure Inputs'!R52,'Structure DDF Lookup'!$A:$A,'Structure Inputs'!$C52)/100,)))))</f>
        <v>0</v>
      </c>
      <c r="M49" s="185">
        <f>IF('Structure Inputs'!S52="",,
(IF('Structure Inputs'!$J52="Minimum",SUMIFS('Structure DDF Lookup'!$D:$D,'Structure DDF Lookup'!$C:$C,'Structure Inputs'!S52,'Structure DDF Lookup'!$A:$A,'Structure Inputs'!$C52)/100,
IF('Structure Inputs'!$J52="Most Likely",SUMIFS('Structure DDF Lookup'!$E:$E,'Structure DDF Lookup'!$C:$C,'Structure Inputs'!S52,'Structure DDF Lookup'!$A:$A,'Structure Inputs'!$C52)/100,
IF('Structure Inputs'!$J52="Maximum",SUMIFS('Structure DDF Lookup'!$F:$F,'Structure DDF Lookup'!$C:$C,'Structure Inputs'!S52,'Structure DDF Lookup'!$A:$A,'Structure Inputs'!$C52)/100,)))))</f>
        <v>0</v>
      </c>
      <c r="N49" s="185">
        <f>IF('Structure Inputs'!T52="",,
(IF('Structure Inputs'!$J52="Minimum",SUMIFS('Structure DDF Lookup'!$D:$D,'Structure DDF Lookup'!$C:$C,'Structure Inputs'!T52,'Structure DDF Lookup'!$A:$A,'Structure Inputs'!$C52)/100,
IF('Structure Inputs'!$J52="Most Likely",SUMIFS('Structure DDF Lookup'!$E:$E,'Structure DDF Lookup'!$C:$C,'Structure Inputs'!T52,'Structure DDF Lookup'!$A:$A,'Structure Inputs'!$C52)/100,
IF('Structure Inputs'!$J52="Maximum",SUMIFS('Structure DDF Lookup'!$F:$F,'Structure DDF Lookup'!$C:$C,'Structure Inputs'!T52,'Structure DDF Lookup'!$A:$A,'Structure Inputs'!$C52)/100,)))))</f>
        <v>0</v>
      </c>
      <c r="O49" s="185">
        <f>IF('Structure Inputs'!U52="",,
(IF('Structure Inputs'!$J52="Minimum",SUMIFS('Structure DDF Lookup'!$D:$D,'Structure DDF Lookup'!$C:$C,'Structure Inputs'!U52,'Structure DDF Lookup'!$A:$A,'Structure Inputs'!$C52)/100,
IF('Structure Inputs'!$J52="Most Likely",SUMIFS('Structure DDF Lookup'!$E:$E,'Structure DDF Lookup'!$C:$C,'Structure Inputs'!U52,'Structure DDF Lookup'!$A:$A,'Structure Inputs'!$C52)/100,
IF('Structure Inputs'!$J52="Maximum",SUMIFS('Structure DDF Lookup'!$F:$F,'Structure DDF Lookup'!$C:$C,'Structure Inputs'!U52,'Structure DDF Lookup'!$A:$A,'Structure Inputs'!$C52)/100,)))))</f>
        <v>0</v>
      </c>
      <c r="P49" s="185">
        <f>IF('Structure Inputs'!V52="",,
(IF('Structure Inputs'!$J52="Minimum",SUMIFS('Structure DDF Lookup'!$D:$D,'Structure DDF Lookup'!$C:$C,'Structure Inputs'!V52,'Structure DDF Lookup'!$A:$A,'Structure Inputs'!$C52)/100,
IF('Structure Inputs'!$J52="Most Likely",SUMIFS('Structure DDF Lookup'!$E:$E,'Structure DDF Lookup'!$C:$C,'Structure Inputs'!V52,'Structure DDF Lookup'!$A:$A,'Structure Inputs'!$C52)/100,
IF('Structure Inputs'!$J52="Maximum",SUMIFS('Structure DDF Lookup'!$F:$F,'Structure DDF Lookup'!$C:$C,'Structure Inputs'!V52,'Structure DDF Lookup'!$A:$A,'Structure Inputs'!$C52)/100,)))))</f>
        <v>0</v>
      </c>
      <c r="Q49" s="185">
        <f>IF('Structure Inputs'!W52="",,
(IF('Structure Inputs'!$J52="Minimum",SUMIFS('Structure DDF Lookup'!$D:$D,'Structure DDF Lookup'!$C:$C,'Structure Inputs'!W52,'Structure DDF Lookup'!$A:$A,'Structure Inputs'!$C52)/100,
IF('Structure Inputs'!$J52="Most Likely",SUMIFS('Structure DDF Lookup'!$E:$E,'Structure DDF Lookup'!$C:$C,'Structure Inputs'!W52,'Structure DDF Lookup'!$A:$A,'Structure Inputs'!$C52)/100,
IF('Structure Inputs'!$J52="Maximum",SUMIFS('Structure DDF Lookup'!$F:$F,'Structure DDF Lookup'!$C:$C,'Structure Inputs'!W52,'Structure DDF Lookup'!$A:$A,'Structure Inputs'!$C52)/100,)))))</f>
        <v>0</v>
      </c>
      <c r="R49" s="185">
        <f>IF('Structure Inputs'!X52="",,
(IF('Structure Inputs'!$J52="Minimum",SUMIFS('Structure DDF Lookup'!$D:$D,'Structure DDF Lookup'!$C:$C,'Structure Inputs'!X52,'Structure DDF Lookup'!$A:$A,'Structure Inputs'!$C52)/100,
IF('Structure Inputs'!$J52="Most Likely",SUMIFS('Structure DDF Lookup'!$E:$E,'Structure DDF Lookup'!$C:$C,'Structure Inputs'!X52,'Structure DDF Lookup'!$A:$A,'Structure Inputs'!$C52)/100,
IF('Structure Inputs'!$J52="Maximum",SUMIFS('Structure DDF Lookup'!$F:$F,'Structure DDF Lookup'!$C:$C,'Structure Inputs'!X52,'Structure DDF Lookup'!$A:$A,'Structure Inputs'!$C52)/100,)))))</f>
        <v>0</v>
      </c>
      <c r="S49" s="185">
        <f>IF('Structure Inputs'!Y52="",,
(IF('Structure Inputs'!$J52="Minimum",SUMIFS('Structure DDF Lookup'!$D:$D,'Structure DDF Lookup'!$C:$C,'Structure Inputs'!Y52,'Structure DDF Lookup'!$A:$A,'Structure Inputs'!$C52)/100,
IF('Structure Inputs'!$J52="Most Likely",SUMIFS('Structure DDF Lookup'!$E:$E,'Structure DDF Lookup'!$C:$C,'Structure Inputs'!Y52,'Structure DDF Lookup'!$A:$A,'Structure Inputs'!$C52)/100,
IF('Structure Inputs'!$J52="Maximum",SUMIFS('Structure DDF Lookup'!$F:$F,'Structure DDF Lookup'!$C:$C,'Structure Inputs'!Y52,'Structure DDF Lookup'!$A:$A,'Structure Inputs'!$C52)/100,)))))</f>
        <v>0</v>
      </c>
      <c r="T49" s="185">
        <f>IF('Structure Inputs'!Z52="",,
(IF('Structure Inputs'!$J52="Minimum",SUMIFS('Structure DDF Lookup'!$D:$D,'Structure DDF Lookup'!$C:$C,'Structure Inputs'!Z52,'Structure DDF Lookup'!$A:$A,'Structure Inputs'!$C52)/100,
IF('Structure Inputs'!$J52="Most Likely",SUMIFS('Structure DDF Lookup'!$E:$E,'Structure DDF Lookup'!$C:$C,'Structure Inputs'!Z52,'Structure DDF Lookup'!$A:$A,'Structure Inputs'!$C52)/100,
IF('Structure Inputs'!$J52="Maximum",SUMIFS('Structure DDF Lookup'!$F:$F,'Structure DDF Lookup'!$C:$C,'Structure Inputs'!Z52,'Structure DDF Lookup'!$A:$A,'Structure Inputs'!$C52)/100,)))))</f>
        <v>0</v>
      </c>
      <c r="U49" s="185">
        <f>IF('Structure Inputs'!AA52="",,
(IF('Structure Inputs'!$J52="Minimum",SUMIFS('Structure DDF Lookup'!$D:$D,'Structure DDF Lookup'!$C:$C,'Structure Inputs'!AA52,'Structure DDF Lookup'!$A:$A,'Structure Inputs'!$C52)/100,
IF('Structure Inputs'!$J52="Most Likely",SUMIFS('Structure DDF Lookup'!$E:$E,'Structure DDF Lookup'!$C:$C,'Structure Inputs'!AA52,'Structure DDF Lookup'!$A:$A,'Structure Inputs'!$C52)/100,
IF('Structure Inputs'!$J52="Maximum",SUMIFS('Structure DDF Lookup'!$F:$F,'Structure DDF Lookup'!$C:$C,'Structure Inputs'!AA52,'Structure DDF Lookup'!$A:$A,'Structure Inputs'!$C52)/100,)))))</f>
        <v>0</v>
      </c>
      <c r="V49" s="185">
        <f>IF('Structure Inputs'!AB52="",,
(IF('Structure Inputs'!$J52="Minimum",SUMIFS('Structure DDF Lookup'!$D:$D,'Structure DDF Lookup'!$C:$C,'Structure Inputs'!AB52,'Structure DDF Lookup'!$A:$A,'Structure Inputs'!$C52)/100,
IF('Structure Inputs'!$J52="Most Likely",SUMIFS('Structure DDF Lookup'!$E:$E,'Structure DDF Lookup'!$C:$C,'Structure Inputs'!AB52,'Structure DDF Lookup'!$A:$A,'Structure Inputs'!$C52)/100,
IF('Structure Inputs'!$J52="Maximum",SUMIFS('Structure DDF Lookup'!$F:$F,'Structure DDF Lookup'!$C:$C,'Structure Inputs'!AB52,'Structure DDF Lookup'!$A:$A,'Structure Inputs'!$C52)/100,)))))</f>
        <v>0</v>
      </c>
      <c r="W49" s="185">
        <f>IF('Structure Inputs'!AC52="",,
(IF('Structure Inputs'!$J52="Minimum",SUMIFS('Structure DDF Lookup'!$D:$D,'Structure DDF Lookup'!$C:$C,'Structure Inputs'!AC52,'Structure DDF Lookup'!$A:$A,'Structure Inputs'!$C52)/100,
IF('Structure Inputs'!$J52="Most Likely",SUMIFS('Structure DDF Lookup'!$E:$E,'Structure DDF Lookup'!$C:$C,'Structure Inputs'!AC52,'Structure DDF Lookup'!$A:$A,'Structure Inputs'!$C52)/100,
IF('Structure Inputs'!$J52="Maximum",SUMIFS('Structure DDF Lookup'!$F:$F,'Structure DDF Lookup'!$C:$C,'Structure Inputs'!AC52,'Structure DDF Lookup'!$A:$A,'Structure Inputs'!$C52)/100,)))))</f>
        <v>0</v>
      </c>
      <c r="Y49" s="25">
        <f t="shared" si="1"/>
        <v>0</v>
      </c>
      <c r="Z49" s="25">
        <f t="shared" si="3"/>
        <v>0</v>
      </c>
      <c r="AA49" s="25">
        <f t="shared" si="4"/>
        <v>0</v>
      </c>
      <c r="AB49" s="25">
        <f t="shared" si="5"/>
        <v>0</v>
      </c>
      <c r="AC49" s="25">
        <f t="shared" si="6"/>
        <v>0</v>
      </c>
      <c r="AD49" s="25">
        <f t="shared" si="7"/>
        <v>0</v>
      </c>
      <c r="AE49" s="25">
        <f t="shared" si="8"/>
        <v>0</v>
      </c>
      <c r="AF49" s="25">
        <f t="shared" si="9"/>
        <v>0</v>
      </c>
      <c r="AG49" s="25">
        <f t="shared" si="10"/>
        <v>0</v>
      </c>
      <c r="AH49" s="25">
        <f t="shared" si="11"/>
        <v>0</v>
      </c>
      <c r="AI49" s="25">
        <f t="shared" si="12"/>
        <v>0</v>
      </c>
      <c r="AJ49" s="25">
        <f t="shared" si="13"/>
        <v>0</v>
      </c>
    </row>
    <row r="50" spans="1:36" x14ac:dyDescent="0.25">
      <c r="A50" s="17">
        <f t="shared" si="14"/>
        <v>49</v>
      </c>
      <c r="B50" s="27" t="str">
        <f>IF('Structure Inputs'!C53="","",'Structure Inputs'!C53)</f>
        <v/>
      </c>
      <c r="D50" s="42">
        <f>'Structure Inputs'!$D53</f>
        <v>0</v>
      </c>
      <c r="F50" s="18" t="str">
        <f>IF('Structure Inputs'!F53="","No","Yes")</f>
        <v>No</v>
      </c>
      <c r="H50" s="24">
        <f>IF($F50="Yes",'Structure Inputs'!$F53,SUMIFS('General Assumptions_Back End'!$C:$C,'General Assumptions_Back End'!$A:$A,$B50,'General Assumptions_Back End'!$B:$B,H$1))</f>
        <v>0</v>
      </c>
      <c r="J50" s="186">
        <f>SUMIFS('General Assumptions_Back End'!$C:$C,'General Assumptions_Back End'!$A:$A,$B50,'General Assumptions_Back End'!$B:$B,J$1)</f>
        <v>0</v>
      </c>
      <c r="L50" s="185">
        <f>IF('Structure Inputs'!R53="",,
(IF('Structure Inputs'!$J53="Minimum",SUMIFS('Structure DDF Lookup'!$D:$D,'Structure DDF Lookup'!$C:$C,'Structure Inputs'!R53,'Structure DDF Lookup'!$A:$A,'Structure Inputs'!$C53)/100,
IF('Structure Inputs'!$J53="Most Likely",SUMIFS('Structure DDF Lookup'!$E:$E,'Structure DDF Lookup'!$C:$C,'Structure Inputs'!R53,'Structure DDF Lookup'!$A:$A,'Structure Inputs'!$C53)/100,
IF('Structure Inputs'!$J53="Maximum",SUMIFS('Structure DDF Lookup'!$F:$F,'Structure DDF Lookup'!$C:$C,'Structure Inputs'!R53,'Structure DDF Lookup'!$A:$A,'Structure Inputs'!$C53)/100,)))))</f>
        <v>0</v>
      </c>
      <c r="M50" s="185">
        <f>IF('Structure Inputs'!S53="",,
(IF('Structure Inputs'!$J53="Minimum",SUMIFS('Structure DDF Lookup'!$D:$D,'Structure DDF Lookup'!$C:$C,'Structure Inputs'!S53,'Structure DDF Lookup'!$A:$A,'Structure Inputs'!$C53)/100,
IF('Structure Inputs'!$J53="Most Likely",SUMIFS('Structure DDF Lookup'!$E:$E,'Structure DDF Lookup'!$C:$C,'Structure Inputs'!S53,'Structure DDF Lookup'!$A:$A,'Structure Inputs'!$C53)/100,
IF('Structure Inputs'!$J53="Maximum",SUMIFS('Structure DDF Lookup'!$F:$F,'Structure DDF Lookup'!$C:$C,'Structure Inputs'!S53,'Structure DDF Lookup'!$A:$A,'Structure Inputs'!$C53)/100,)))))</f>
        <v>0</v>
      </c>
      <c r="N50" s="185">
        <f>IF('Structure Inputs'!T53="",,
(IF('Structure Inputs'!$J53="Minimum",SUMIFS('Structure DDF Lookup'!$D:$D,'Structure DDF Lookup'!$C:$C,'Structure Inputs'!T53,'Structure DDF Lookup'!$A:$A,'Structure Inputs'!$C53)/100,
IF('Structure Inputs'!$J53="Most Likely",SUMIFS('Structure DDF Lookup'!$E:$E,'Structure DDF Lookup'!$C:$C,'Structure Inputs'!T53,'Structure DDF Lookup'!$A:$A,'Structure Inputs'!$C53)/100,
IF('Structure Inputs'!$J53="Maximum",SUMIFS('Structure DDF Lookup'!$F:$F,'Structure DDF Lookup'!$C:$C,'Structure Inputs'!T53,'Structure DDF Lookup'!$A:$A,'Structure Inputs'!$C53)/100,)))))</f>
        <v>0</v>
      </c>
      <c r="O50" s="185">
        <f>IF('Structure Inputs'!U53="",,
(IF('Structure Inputs'!$J53="Minimum",SUMIFS('Structure DDF Lookup'!$D:$D,'Structure DDF Lookup'!$C:$C,'Structure Inputs'!U53,'Structure DDF Lookup'!$A:$A,'Structure Inputs'!$C53)/100,
IF('Structure Inputs'!$J53="Most Likely",SUMIFS('Structure DDF Lookup'!$E:$E,'Structure DDF Lookup'!$C:$C,'Structure Inputs'!U53,'Structure DDF Lookup'!$A:$A,'Structure Inputs'!$C53)/100,
IF('Structure Inputs'!$J53="Maximum",SUMIFS('Structure DDF Lookup'!$F:$F,'Structure DDF Lookup'!$C:$C,'Structure Inputs'!U53,'Structure DDF Lookup'!$A:$A,'Structure Inputs'!$C53)/100,)))))</f>
        <v>0</v>
      </c>
      <c r="P50" s="185">
        <f>IF('Structure Inputs'!V53="",,
(IF('Structure Inputs'!$J53="Minimum",SUMIFS('Structure DDF Lookup'!$D:$D,'Structure DDF Lookup'!$C:$C,'Structure Inputs'!V53,'Structure DDF Lookup'!$A:$A,'Structure Inputs'!$C53)/100,
IF('Structure Inputs'!$J53="Most Likely",SUMIFS('Structure DDF Lookup'!$E:$E,'Structure DDF Lookup'!$C:$C,'Structure Inputs'!V53,'Structure DDF Lookup'!$A:$A,'Structure Inputs'!$C53)/100,
IF('Structure Inputs'!$J53="Maximum",SUMIFS('Structure DDF Lookup'!$F:$F,'Structure DDF Lookup'!$C:$C,'Structure Inputs'!V53,'Structure DDF Lookup'!$A:$A,'Structure Inputs'!$C53)/100,)))))</f>
        <v>0</v>
      </c>
      <c r="Q50" s="185">
        <f>IF('Structure Inputs'!W53="",,
(IF('Structure Inputs'!$J53="Minimum",SUMIFS('Structure DDF Lookup'!$D:$D,'Structure DDF Lookup'!$C:$C,'Structure Inputs'!W53,'Structure DDF Lookup'!$A:$A,'Structure Inputs'!$C53)/100,
IF('Structure Inputs'!$J53="Most Likely",SUMIFS('Structure DDF Lookup'!$E:$E,'Structure DDF Lookup'!$C:$C,'Structure Inputs'!W53,'Structure DDF Lookup'!$A:$A,'Structure Inputs'!$C53)/100,
IF('Structure Inputs'!$J53="Maximum",SUMIFS('Structure DDF Lookup'!$F:$F,'Structure DDF Lookup'!$C:$C,'Structure Inputs'!W53,'Structure DDF Lookup'!$A:$A,'Structure Inputs'!$C53)/100,)))))</f>
        <v>0</v>
      </c>
      <c r="R50" s="185">
        <f>IF('Structure Inputs'!X53="",,
(IF('Structure Inputs'!$J53="Minimum",SUMIFS('Structure DDF Lookup'!$D:$D,'Structure DDF Lookup'!$C:$C,'Structure Inputs'!X53,'Structure DDF Lookup'!$A:$A,'Structure Inputs'!$C53)/100,
IF('Structure Inputs'!$J53="Most Likely",SUMIFS('Structure DDF Lookup'!$E:$E,'Structure DDF Lookup'!$C:$C,'Structure Inputs'!X53,'Structure DDF Lookup'!$A:$A,'Structure Inputs'!$C53)/100,
IF('Structure Inputs'!$J53="Maximum",SUMIFS('Structure DDF Lookup'!$F:$F,'Structure DDF Lookup'!$C:$C,'Structure Inputs'!X53,'Structure DDF Lookup'!$A:$A,'Structure Inputs'!$C53)/100,)))))</f>
        <v>0</v>
      </c>
      <c r="S50" s="185">
        <f>IF('Structure Inputs'!Y53="",,
(IF('Structure Inputs'!$J53="Minimum",SUMIFS('Structure DDF Lookup'!$D:$D,'Structure DDF Lookup'!$C:$C,'Structure Inputs'!Y53,'Structure DDF Lookup'!$A:$A,'Structure Inputs'!$C53)/100,
IF('Structure Inputs'!$J53="Most Likely",SUMIFS('Structure DDF Lookup'!$E:$E,'Structure DDF Lookup'!$C:$C,'Structure Inputs'!Y53,'Structure DDF Lookup'!$A:$A,'Structure Inputs'!$C53)/100,
IF('Structure Inputs'!$J53="Maximum",SUMIFS('Structure DDF Lookup'!$F:$F,'Structure DDF Lookup'!$C:$C,'Structure Inputs'!Y53,'Structure DDF Lookup'!$A:$A,'Structure Inputs'!$C53)/100,)))))</f>
        <v>0</v>
      </c>
      <c r="T50" s="185">
        <f>IF('Structure Inputs'!Z53="",,
(IF('Structure Inputs'!$J53="Minimum",SUMIFS('Structure DDF Lookup'!$D:$D,'Structure DDF Lookup'!$C:$C,'Structure Inputs'!Z53,'Structure DDF Lookup'!$A:$A,'Structure Inputs'!$C53)/100,
IF('Structure Inputs'!$J53="Most Likely",SUMIFS('Structure DDF Lookup'!$E:$E,'Structure DDF Lookup'!$C:$C,'Structure Inputs'!Z53,'Structure DDF Lookup'!$A:$A,'Structure Inputs'!$C53)/100,
IF('Structure Inputs'!$J53="Maximum",SUMIFS('Structure DDF Lookup'!$F:$F,'Structure DDF Lookup'!$C:$C,'Structure Inputs'!Z53,'Structure DDF Lookup'!$A:$A,'Structure Inputs'!$C53)/100,)))))</f>
        <v>0</v>
      </c>
      <c r="U50" s="185">
        <f>IF('Structure Inputs'!AA53="",,
(IF('Structure Inputs'!$J53="Minimum",SUMIFS('Structure DDF Lookup'!$D:$D,'Structure DDF Lookup'!$C:$C,'Structure Inputs'!AA53,'Structure DDF Lookup'!$A:$A,'Structure Inputs'!$C53)/100,
IF('Structure Inputs'!$J53="Most Likely",SUMIFS('Structure DDF Lookup'!$E:$E,'Structure DDF Lookup'!$C:$C,'Structure Inputs'!AA53,'Structure DDF Lookup'!$A:$A,'Structure Inputs'!$C53)/100,
IF('Structure Inputs'!$J53="Maximum",SUMIFS('Structure DDF Lookup'!$F:$F,'Structure DDF Lookup'!$C:$C,'Structure Inputs'!AA53,'Structure DDF Lookup'!$A:$A,'Structure Inputs'!$C53)/100,)))))</f>
        <v>0</v>
      </c>
      <c r="V50" s="185">
        <f>IF('Structure Inputs'!AB53="",,
(IF('Structure Inputs'!$J53="Minimum",SUMIFS('Structure DDF Lookup'!$D:$D,'Structure DDF Lookup'!$C:$C,'Structure Inputs'!AB53,'Structure DDF Lookup'!$A:$A,'Structure Inputs'!$C53)/100,
IF('Structure Inputs'!$J53="Most Likely",SUMIFS('Structure DDF Lookup'!$E:$E,'Structure DDF Lookup'!$C:$C,'Structure Inputs'!AB53,'Structure DDF Lookup'!$A:$A,'Structure Inputs'!$C53)/100,
IF('Structure Inputs'!$J53="Maximum",SUMIFS('Structure DDF Lookup'!$F:$F,'Structure DDF Lookup'!$C:$C,'Structure Inputs'!AB53,'Structure DDF Lookup'!$A:$A,'Structure Inputs'!$C53)/100,)))))</f>
        <v>0</v>
      </c>
      <c r="W50" s="185">
        <f>IF('Structure Inputs'!AC53="",,
(IF('Structure Inputs'!$J53="Minimum",SUMIFS('Structure DDF Lookup'!$D:$D,'Structure DDF Lookup'!$C:$C,'Structure Inputs'!AC53,'Structure DDF Lookup'!$A:$A,'Structure Inputs'!$C53)/100,
IF('Structure Inputs'!$J53="Most Likely",SUMIFS('Structure DDF Lookup'!$E:$E,'Structure DDF Lookup'!$C:$C,'Structure Inputs'!AC53,'Structure DDF Lookup'!$A:$A,'Structure Inputs'!$C53)/100,
IF('Structure Inputs'!$J53="Maximum",SUMIFS('Structure DDF Lookup'!$F:$F,'Structure DDF Lookup'!$C:$C,'Structure Inputs'!AC53,'Structure DDF Lookup'!$A:$A,'Structure Inputs'!$C53)/100,)))))</f>
        <v>0</v>
      </c>
      <c r="Y50" s="25">
        <f t="shared" si="1"/>
        <v>0</v>
      </c>
      <c r="Z50" s="25">
        <f t="shared" si="3"/>
        <v>0</v>
      </c>
      <c r="AA50" s="25">
        <f t="shared" si="4"/>
        <v>0</v>
      </c>
      <c r="AB50" s="25">
        <f t="shared" si="5"/>
        <v>0</v>
      </c>
      <c r="AC50" s="25">
        <f t="shared" si="6"/>
        <v>0</v>
      </c>
      <c r="AD50" s="25">
        <f t="shared" si="7"/>
        <v>0</v>
      </c>
      <c r="AE50" s="25">
        <f t="shared" si="8"/>
        <v>0</v>
      </c>
      <c r="AF50" s="25">
        <f t="shared" si="9"/>
        <v>0</v>
      </c>
      <c r="AG50" s="25">
        <f t="shared" si="10"/>
        <v>0</v>
      </c>
      <c r="AH50" s="25">
        <f t="shared" si="11"/>
        <v>0</v>
      </c>
      <c r="AI50" s="25">
        <f t="shared" si="12"/>
        <v>0</v>
      </c>
      <c r="AJ50" s="25">
        <f t="shared" si="13"/>
        <v>0</v>
      </c>
    </row>
    <row r="51" spans="1:36" x14ac:dyDescent="0.25">
      <c r="A51" s="17">
        <f t="shared" si="14"/>
        <v>50</v>
      </c>
      <c r="B51" s="27" t="str">
        <f>IF('Structure Inputs'!C54="","",'Structure Inputs'!C54)</f>
        <v/>
      </c>
      <c r="D51" s="42">
        <f>'Structure Inputs'!$D54</f>
        <v>0</v>
      </c>
      <c r="F51" s="18" t="str">
        <f>IF('Structure Inputs'!F54="","No","Yes")</f>
        <v>No</v>
      </c>
      <c r="H51" s="24">
        <f>IF($F51="Yes",'Structure Inputs'!$F54,SUMIFS('General Assumptions_Back End'!$C:$C,'General Assumptions_Back End'!$A:$A,$B51,'General Assumptions_Back End'!$B:$B,H$1))</f>
        <v>0</v>
      </c>
      <c r="J51" s="186">
        <f>SUMIFS('General Assumptions_Back End'!$C:$C,'General Assumptions_Back End'!$A:$A,$B51,'General Assumptions_Back End'!$B:$B,J$1)</f>
        <v>0</v>
      </c>
      <c r="L51" s="185">
        <f>IF('Structure Inputs'!R54="",,
(IF('Structure Inputs'!$J54="Minimum",SUMIFS('Structure DDF Lookup'!$D:$D,'Structure DDF Lookup'!$C:$C,'Structure Inputs'!R54,'Structure DDF Lookup'!$A:$A,'Structure Inputs'!$C54)/100,
IF('Structure Inputs'!$J54="Most Likely",SUMIFS('Structure DDF Lookup'!$E:$E,'Structure DDF Lookup'!$C:$C,'Structure Inputs'!R54,'Structure DDF Lookup'!$A:$A,'Structure Inputs'!$C54)/100,
IF('Structure Inputs'!$J54="Maximum",SUMIFS('Structure DDF Lookup'!$F:$F,'Structure DDF Lookup'!$C:$C,'Structure Inputs'!R54,'Structure DDF Lookup'!$A:$A,'Structure Inputs'!$C54)/100,)))))</f>
        <v>0</v>
      </c>
      <c r="M51" s="185">
        <f>IF('Structure Inputs'!S54="",,
(IF('Structure Inputs'!$J54="Minimum",SUMIFS('Structure DDF Lookup'!$D:$D,'Structure DDF Lookup'!$C:$C,'Structure Inputs'!S54,'Structure DDF Lookup'!$A:$A,'Structure Inputs'!$C54)/100,
IF('Structure Inputs'!$J54="Most Likely",SUMIFS('Structure DDF Lookup'!$E:$E,'Structure DDF Lookup'!$C:$C,'Structure Inputs'!S54,'Structure DDF Lookup'!$A:$A,'Structure Inputs'!$C54)/100,
IF('Structure Inputs'!$J54="Maximum",SUMIFS('Structure DDF Lookup'!$F:$F,'Structure DDF Lookup'!$C:$C,'Structure Inputs'!S54,'Structure DDF Lookup'!$A:$A,'Structure Inputs'!$C54)/100,)))))</f>
        <v>0</v>
      </c>
      <c r="N51" s="185">
        <f>IF('Structure Inputs'!T54="",,
(IF('Structure Inputs'!$J54="Minimum",SUMIFS('Structure DDF Lookup'!$D:$D,'Structure DDF Lookup'!$C:$C,'Structure Inputs'!T54,'Structure DDF Lookup'!$A:$A,'Structure Inputs'!$C54)/100,
IF('Structure Inputs'!$J54="Most Likely",SUMIFS('Structure DDF Lookup'!$E:$E,'Structure DDF Lookup'!$C:$C,'Structure Inputs'!T54,'Structure DDF Lookup'!$A:$A,'Structure Inputs'!$C54)/100,
IF('Structure Inputs'!$J54="Maximum",SUMIFS('Structure DDF Lookup'!$F:$F,'Structure DDF Lookup'!$C:$C,'Structure Inputs'!T54,'Structure DDF Lookup'!$A:$A,'Structure Inputs'!$C54)/100,)))))</f>
        <v>0</v>
      </c>
      <c r="O51" s="185">
        <f>IF('Structure Inputs'!U54="",,
(IF('Structure Inputs'!$J54="Minimum",SUMIFS('Structure DDF Lookup'!$D:$D,'Structure DDF Lookup'!$C:$C,'Structure Inputs'!U54,'Structure DDF Lookup'!$A:$A,'Structure Inputs'!$C54)/100,
IF('Structure Inputs'!$J54="Most Likely",SUMIFS('Structure DDF Lookup'!$E:$E,'Structure DDF Lookup'!$C:$C,'Structure Inputs'!U54,'Structure DDF Lookup'!$A:$A,'Structure Inputs'!$C54)/100,
IF('Structure Inputs'!$J54="Maximum",SUMIFS('Structure DDF Lookup'!$F:$F,'Structure DDF Lookup'!$C:$C,'Structure Inputs'!U54,'Structure DDF Lookup'!$A:$A,'Structure Inputs'!$C54)/100,)))))</f>
        <v>0</v>
      </c>
      <c r="P51" s="185">
        <f>IF('Structure Inputs'!V54="",,
(IF('Structure Inputs'!$J54="Minimum",SUMIFS('Structure DDF Lookup'!$D:$D,'Structure DDF Lookup'!$C:$C,'Structure Inputs'!V54,'Structure DDF Lookup'!$A:$A,'Structure Inputs'!$C54)/100,
IF('Structure Inputs'!$J54="Most Likely",SUMIFS('Structure DDF Lookup'!$E:$E,'Structure DDF Lookup'!$C:$C,'Structure Inputs'!V54,'Structure DDF Lookup'!$A:$A,'Structure Inputs'!$C54)/100,
IF('Structure Inputs'!$J54="Maximum",SUMIFS('Structure DDF Lookup'!$F:$F,'Structure DDF Lookup'!$C:$C,'Structure Inputs'!V54,'Structure DDF Lookup'!$A:$A,'Structure Inputs'!$C54)/100,)))))</f>
        <v>0</v>
      </c>
      <c r="Q51" s="185">
        <f>IF('Structure Inputs'!W54="",,
(IF('Structure Inputs'!$J54="Minimum",SUMIFS('Structure DDF Lookup'!$D:$D,'Structure DDF Lookup'!$C:$C,'Structure Inputs'!W54,'Structure DDF Lookup'!$A:$A,'Structure Inputs'!$C54)/100,
IF('Structure Inputs'!$J54="Most Likely",SUMIFS('Structure DDF Lookup'!$E:$E,'Structure DDF Lookup'!$C:$C,'Structure Inputs'!W54,'Structure DDF Lookup'!$A:$A,'Structure Inputs'!$C54)/100,
IF('Structure Inputs'!$J54="Maximum",SUMIFS('Structure DDF Lookup'!$F:$F,'Structure DDF Lookup'!$C:$C,'Structure Inputs'!W54,'Structure DDF Lookup'!$A:$A,'Structure Inputs'!$C54)/100,)))))</f>
        <v>0</v>
      </c>
      <c r="R51" s="185">
        <f>IF('Structure Inputs'!X54="",,
(IF('Structure Inputs'!$J54="Minimum",SUMIFS('Structure DDF Lookup'!$D:$D,'Structure DDF Lookup'!$C:$C,'Structure Inputs'!X54,'Structure DDF Lookup'!$A:$A,'Structure Inputs'!$C54)/100,
IF('Structure Inputs'!$J54="Most Likely",SUMIFS('Structure DDF Lookup'!$E:$E,'Structure DDF Lookup'!$C:$C,'Structure Inputs'!X54,'Structure DDF Lookup'!$A:$A,'Structure Inputs'!$C54)/100,
IF('Structure Inputs'!$J54="Maximum",SUMIFS('Structure DDF Lookup'!$F:$F,'Structure DDF Lookup'!$C:$C,'Structure Inputs'!X54,'Structure DDF Lookup'!$A:$A,'Structure Inputs'!$C54)/100,)))))</f>
        <v>0</v>
      </c>
      <c r="S51" s="185">
        <f>IF('Structure Inputs'!Y54="",,
(IF('Structure Inputs'!$J54="Minimum",SUMIFS('Structure DDF Lookup'!$D:$D,'Structure DDF Lookup'!$C:$C,'Structure Inputs'!Y54,'Structure DDF Lookup'!$A:$A,'Structure Inputs'!$C54)/100,
IF('Structure Inputs'!$J54="Most Likely",SUMIFS('Structure DDF Lookup'!$E:$E,'Structure DDF Lookup'!$C:$C,'Structure Inputs'!Y54,'Structure DDF Lookup'!$A:$A,'Structure Inputs'!$C54)/100,
IF('Structure Inputs'!$J54="Maximum",SUMIFS('Structure DDF Lookup'!$F:$F,'Structure DDF Lookup'!$C:$C,'Structure Inputs'!Y54,'Structure DDF Lookup'!$A:$A,'Structure Inputs'!$C54)/100,)))))</f>
        <v>0</v>
      </c>
      <c r="T51" s="185">
        <f>IF('Structure Inputs'!Z54="",,
(IF('Structure Inputs'!$J54="Minimum",SUMIFS('Structure DDF Lookup'!$D:$D,'Structure DDF Lookup'!$C:$C,'Structure Inputs'!Z54,'Structure DDF Lookup'!$A:$A,'Structure Inputs'!$C54)/100,
IF('Structure Inputs'!$J54="Most Likely",SUMIFS('Structure DDF Lookup'!$E:$E,'Structure DDF Lookup'!$C:$C,'Structure Inputs'!Z54,'Structure DDF Lookup'!$A:$A,'Structure Inputs'!$C54)/100,
IF('Structure Inputs'!$J54="Maximum",SUMIFS('Structure DDF Lookup'!$F:$F,'Structure DDF Lookup'!$C:$C,'Structure Inputs'!Z54,'Structure DDF Lookup'!$A:$A,'Structure Inputs'!$C54)/100,)))))</f>
        <v>0</v>
      </c>
      <c r="U51" s="185">
        <f>IF('Structure Inputs'!AA54="",,
(IF('Structure Inputs'!$J54="Minimum",SUMIFS('Structure DDF Lookup'!$D:$D,'Structure DDF Lookup'!$C:$C,'Structure Inputs'!AA54,'Structure DDF Lookup'!$A:$A,'Structure Inputs'!$C54)/100,
IF('Structure Inputs'!$J54="Most Likely",SUMIFS('Structure DDF Lookup'!$E:$E,'Structure DDF Lookup'!$C:$C,'Structure Inputs'!AA54,'Structure DDF Lookup'!$A:$A,'Structure Inputs'!$C54)/100,
IF('Structure Inputs'!$J54="Maximum",SUMIFS('Structure DDF Lookup'!$F:$F,'Structure DDF Lookup'!$C:$C,'Structure Inputs'!AA54,'Structure DDF Lookup'!$A:$A,'Structure Inputs'!$C54)/100,)))))</f>
        <v>0</v>
      </c>
      <c r="V51" s="185">
        <f>IF('Structure Inputs'!AB54="",,
(IF('Structure Inputs'!$J54="Minimum",SUMIFS('Structure DDF Lookup'!$D:$D,'Structure DDF Lookup'!$C:$C,'Structure Inputs'!AB54,'Structure DDF Lookup'!$A:$A,'Structure Inputs'!$C54)/100,
IF('Structure Inputs'!$J54="Most Likely",SUMIFS('Structure DDF Lookup'!$E:$E,'Structure DDF Lookup'!$C:$C,'Structure Inputs'!AB54,'Structure DDF Lookup'!$A:$A,'Structure Inputs'!$C54)/100,
IF('Structure Inputs'!$J54="Maximum",SUMIFS('Structure DDF Lookup'!$F:$F,'Structure DDF Lookup'!$C:$C,'Structure Inputs'!AB54,'Structure DDF Lookup'!$A:$A,'Structure Inputs'!$C54)/100,)))))</f>
        <v>0</v>
      </c>
      <c r="W51" s="185">
        <f>IF('Structure Inputs'!AC54="",,
(IF('Structure Inputs'!$J54="Minimum",SUMIFS('Structure DDF Lookup'!$D:$D,'Structure DDF Lookup'!$C:$C,'Structure Inputs'!AC54,'Structure DDF Lookup'!$A:$A,'Structure Inputs'!$C54)/100,
IF('Structure Inputs'!$J54="Most Likely",SUMIFS('Structure DDF Lookup'!$E:$E,'Structure DDF Lookup'!$C:$C,'Structure Inputs'!AC54,'Structure DDF Lookup'!$A:$A,'Structure Inputs'!$C54)/100,
IF('Structure Inputs'!$J54="Maximum",SUMIFS('Structure DDF Lookup'!$F:$F,'Structure DDF Lookup'!$C:$C,'Structure Inputs'!AC54,'Structure DDF Lookup'!$A:$A,'Structure Inputs'!$C54)/100,)))))</f>
        <v>0</v>
      </c>
      <c r="Y51" s="25">
        <f t="shared" si="1"/>
        <v>0</v>
      </c>
      <c r="Z51" s="25">
        <f t="shared" si="3"/>
        <v>0</v>
      </c>
      <c r="AA51" s="25">
        <f t="shared" si="4"/>
        <v>0</v>
      </c>
      <c r="AB51" s="25">
        <f t="shared" si="5"/>
        <v>0</v>
      </c>
      <c r="AC51" s="25">
        <f t="shared" si="6"/>
        <v>0</v>
      </c>
      <c r="AD51" s="25">
        <f t="shared" si="7"/>
        <v>0</v>
      </c>
      <c r="AE51" s="25">
        <f t="shared" si="8"/>
        <v>0</v>
      </c>
      <c r="AF51" s="25">
        <f t="shared" si="9"/>
        <v>0</v>
      </c>
      <c r="AG51" s="25">
        <f t="shared" si="10"/>
        <v>0</v>
      </c>
      <c r="AH51" s="25">
        <f t="shared" si="11"/>
        <v>0</v>
      </c>
      <c r="AI51" s="25">
        <f t="shared" si="12"/>
        <v>0</v>
      </c>
      <c r="AJ51" s="25">
        <f t="shared" si="13"/>
        <v>0</v>
      </c>
    </row>
    <row r="52" spans="1:36" x14ac:dyDescent="0.25">
      <c r="A52" s="17">
        <f t="shared" si="14"/>
        <v>51</v>
      </c>
      <c r="B52" s="27" t="str">
        <f>IF('Structure Inputs'!C55="","",'Structure Inputs'!C55)</f>
        <v/>
      </c>
      <c r="D52" s="42">
        <f>'Structure Inputs'!$D55</f>
        <v>0</v>
      </c>
      <c r="F52" s="18" t="str">
        <f>IF('Structure Inputs'!F55="","No","Yes")</f>
        <v>No</v>
      </c>
      <c r="H52" s="24">
        <f>IF($F52="Yes",'Structure Inputs'!$F55,SUMIFS('General Assumptions_Back End'!$C:$C,'General Assumptions_Back End'!$A:$A,$B52,'General Assumptions_Back End'!$B:$B,H$1))</f>
        <v>0</v>
      </c>
      <c r="J52" s="186">
        <f>SUMIFS('General Assumptions_Back End'!$C:$C,'General Assumptions_Back End'!$A:$A,$B52,'General Assumptions_Back End'!$B:$B,J$1)</f>
        <v>0</v>
      </c>
      <c r="L52" s="185">
        <f>IF('Structure Inputs'!R55="",,
(IF('Structure Inputs'!$J55="Minimum",SUMIFS('Structure DDF Lookup'!$D:$D,'Structure DDF Lookup'!$C:$C,'Structure Inputs'!R55,'Structure DDF Lookup'!$A:$A,'Structure Inputs'!$C55)/100,
IF('Structure Inputs'!$J55="Most Likely",SUMIFS('Structure DDF Lookup'!$E:$E,'Structure DDF Lookup'!$C:$C,'Structure Inputs'!R55,'Structure DDF Lookup'!$A:$A,'Structure Inputs'!$C55)/100,
IF('Structure Inputs'!$J55="Maximum",SUMIFS('Structure DDF Lookup'!$F:$F,'Structure DDF Lookup'!$C:$C,'Structure Inputs'!R55,'Structure DDF Lookup'!$A:$A,'Structure Inputs'!$C55)/100,)))))</f>
        <v>0</v>
      </c>
      <c r="M52" s="185">
        <f>IF('Structure Inputs'!S55="",,
(IF('Structure Inputs'!$J55="Minimum",SUMIFS('Structure DDF Lookup'!$D:$D,'Structure DDF Lookup'!$C:$C,'Structure Inputs'!S55,'Structure DDF Lookup'!$A:$A,'Structure Inputs'!$C55)/100,
IF('Structure Inputs'!$J55="Most Likely",SUMIFS('Structure DDF Lookup'!$E:$E,'Structure DDF Lookup'!$C:$C,'Structure Inputs'!S55,'Structure DDF Lookup'!$A:$A,'Structure Inputs'!$C55)/100,
IF('Structure Inputs'!$J55="Maximum",SUMIFS('Structure DDF Lookup'!$F:$F,'Structure DDF Lookup'!$C:$C,'Structure Inputs'!S55,'Structure DDF Lookup'!$A:$A,'Structure Inputs'!$C55)/100,)))))</f>
        <v>0</v>
      </c>
      <c r="N52" s="185">
        <f>IF('Structure Inputs'!T55="",,
(IF('Structure Inputs'!$J55="Minimum",SUMIFS('Structure DDF Lookup'!$D:$D,'Structure DDF Lookup'!$C:$C,'Structure Inputs'!T55,'Structure DDF Lookup'!$A:$A,'Structure Inputs'!$C55)/100,
IF('Structure Inputs'!$J55="Most Likely",SUMIFS('Structure DDF Lookup'!$E:$E,'Structure DDF Lookup'!$C:$C,'Structure Inputs'!T55,'Structure DDF Lookup'!$A:$A,'Structure Inputs'!$C55)/100,
IF('Structure Inputs'!$J55="Maximum",SUMIFS('Structure DDF Lookup'!$F:$F,'Structure DDF Lookup'!$C:$C,'Structure Inputs'!T55,'Structure DDF Lookup'!$A:$A,'Structure Inputs'!$C55)/100,)))))</f>
        <v>0</v>
      </c>
      <c r="O52" s="185">
        <f>IF('Structure Inputs'!U55="",,
(IF('Structure Inputs'!$J55="Minimum",SUMIFS('Structure DDF Lookup'!$D:$D,'Structure DDF Lookup'!$C:$C,'Structure Inputs'!U55,'Structure DDF Lookup'!$A:$A,'Structure Inputs'!$C55)/100,
IF('Structure Inputs'!$J55="Most Likely",SUMIFS('Structure DDF Lookup'!$E:$E,'Structure DDF Lookup'!$C:$C,'Structure Inputs'!U55,'Structure DDF Lookup'!$A:$A,'Structure Inputs'!$C55)/100,
IF('Structure Inputs'!$J55="Maximum",SUMIFS('Structure DDF Lookup'!$F:$F,'Structure DDF Lookup'!$C:$C,'Structure Inputs'!U55,'Structure DDF Lookup'!$A:$A,'Structure Inputs'!$C55)/100,)))))</f>
        <v>0</v>
      </c>
      <c r="P52" s="185">
        <f>IF('Structure Inputs'!V55="",,
(IF('Structure Inputs'!$J55="Minimum",SUMIFS('Structure DDF Lookup'!$D:$D,'Structure DDF Lookup'!$C:$C,'Structure Inputs'!V55,'Structure DDF Lookup'!$A:$A,'Structure Inputs'!$C55)/100,
IF('Structure Inputs'!$J55="Most Likely",SUMIFS('Structure DDF Lookup'!$E:$E,'Structure DDF Lookup'!$C:$C,'Structure Inputs'!V55,'Structure DDF Lookup'!$A:$A,'Structure Inputs'!$C55)/100,
IF('Structure Inputs'!$J55="Maximum",SUMIFS('Structure DDF Lookup'!$F:$F,'Structure DDF Lookup'!$C:$C,'Structure Inputs'!V55,'Structure DDF Lookup'!$A:$A,'Structure Inputs'!$C55)/100,)))))</f>
        <v>0</v>
      </c>
      <c r="Q52" s="185">
        <f>IF('Structure Inputs'!W55="",,
(IF('Structure Inputs'!$J55="Minimum",SUMIFS('Structure DDF Lookup'!$D:$D,'Structure DDF Lookup'!$C:$C,'Structure Inputs'!W55,'Structure DDF Lookup'!$A:$A,'Structure Inputs'!$C55)/100,
IF('Structure Inputs'!$J55="Most Likely",SUMIFS('Structure DDF Lookup'!$E:$E,'Structure DDF Lookup'!$C:$C,'Structure Inputs'!W55,'Structure DDF Lookup'!$A:$A,'Structure Inputs'!$C55)/100,
IF('Structure Inputs'!$J55="Maximum",SUMIFS('Structure DDF Lookup'!$F:$F,'Structure DDF Lookup'!$C:$C,'Structure Inputs'!W55,'Structure DDF Lookup'!$A:$A,'Structure Inputs'!$C55)/100,)))))</f>
        <v>0</v>
      </c>
      <c r="R52" s="185">
        <f>IF('Structure Inputs'!X55="",,
(IF('Structure Inputs'!$J55="Minimum",SUMIFS('Structure DDF Lookup'!$D:$D,'Structure DDF Lookup'!$C:$C,'Structure Inputs'!X55,'Structure DDF Lookup'!$A:$A,'Structure Inputs'!$C55)/100,
IF('Structure Inputs'!$J55="Most Likely",SUMIFS('Structure DDF Lookup'!$E:$E,'Structure DDF Lookup'!$C:$C,'Structure Inputs'!X55,'Structure DDF Lookup'!$A:$A,'Structure Inputs'!$C55)/100,
IF('Structure Inputs'!$J55="Maximum",SUMIFS('Structure DDF Lookup'!$F:$F,'Structure DDF Lookup'!$C:$C,'Structure Inputs'!X55,'Structure DDF Lookup'!$A:$A,'Structure Inputs'!$C55)/100,)))))</f>
        <v>0</v>
      </c>
      <c r="S52" s="185">
        <f>IF('Structure Inputs'!Y55="",,
(IF('Structure Inputs'!$J55="Minimum",SUMIFS('Structure DDF Lookup'!$D:$D,'Structure DDF Lookup'!$C:$C,'Structure Inputs'!Y55,'Structure DDF Lookup'!$A:$A,'Structure Inputs'!$C55)/100,
IF('Structure Inputs'!$J55="Most Likely",SUMIFS('Structure DDF Lookup'!$E:$E,'Structure DDF Lookup'!$C:$C,'Structure Inputs'!Y55,'Structure DDF Lookup'!$A:$A,'Structure Inputs'!$C55)/100,
IF('Structure Inputs'!$J55="Maximum",SUMIFS('Structure DDF Lookup'!$F:$F,'Structure DDF Lookup'!$C:$C,'Structure Inputs'!Y55,'Structure DDF Lookup'!$A:$A,'Structure Inputs'!$C55)/100,)))))</f>
        <v>0</v>
      </c>
      <c r="T52" s="185">
        <f>IF('Structure Inputs'!Z55="",,
(IF('Structure Inputs'!$J55="Minimum",SUMIFS('Structure DDF Lookup'!$D:$D,'Structure DDF Lookup'!$C:$C,'Structure Inputs'!Z55,'Structure DDF Lookup'!$A:$A,'Structure Inputs'!$C55)/100,
IF('Structure Inputs'!$J55="Most Likely",SUMIFS('Structure DDF Lookup'!$E:$E,'Structure DDF Lookup'!$C:$C,'Structure Inputs'!Z55,'Structure DDF Lookup'!$A:$A,'Structure Inputs'!$C55)/100,
IF('Structure Inputs'!$J55="Maximum",SUMIFS('Structure DDF Lookup'!$F:$F,'Structure DDF Lookup'!$C:$C,'Structure Inputs'!Z55,'Structure DDF Lookup'!$A:$A,'Structure Inputs'!$C55)/100,)))))</f>
        <v>0</v>
      </c>
      <c r="U52" s="185">
        <f>IF('Structure Inputs'!AA55="",,
(IF('Structure Inputs'!$J55="Minimum",SUMIFS('Structure DDF Lookup'!$D:$D,'Structure DDF Lookup'!$C:$C,'Structure Inputs'!AA55,'Structure DDF Lookup'!$A:$A,'Structure Inputs'!$C55)/100,
IF('Structure Inputs'!$J55="Most Likely",SUMIFS('Structure DDF Lookup'!$E:$E,'Structure DDF Lookup'!$C:$C,'Structure Inputs'!AA55,'Structure DDF Lookup'!$A:$A,'Structure Inputs'!$C55)/100,
IF('Structure Inputs'!$J55="Maximum",SUMIFS('Structure DDF Lookup'!$F:$F,'Structure DDF Lookup'!$C:$C,'Structure Inputs'!AA55,'Structure DDF Lookup'!$A:$A,'Structure Inputs'!$C55)/100,)))))</f>
        <v>0</v>
      </c>
      <c r="V52" s="185">
        <f>IF('Structure Inputs'!AB55="",,
(IF('Structure Inputs'!$J55="Minimum",SUMIFS('Structure DDF Lookup'!$D:$D,'Structure DDF Lookup'!$C:$C,'Structure Inputs'!AB55,'Structure DDF Lookup'!$A:$A,'Structure Inputs'!$C55)/100,
IF('Structure Inputs'!$J55="Most Likely",SUMIFS('Structure DDF Lookup'!$E:$E,'Structure DDF Lookup'!$C:$C,'Structure Inputs'!AB55,'Structure DDF Lookup'!$A:$A,'Structure Inputs'!$C55)/100,
IF('Structure Inputs'!$J55="Maximum",SUMIFS('Structure DDF Lookup'!$F:$F,'Structure DDF Lookup'!$C:$C,'Structure Inputs'!AB55,'Structure DDF Lookup'!$A:$A,'Structure Inputs'!$C55)/100,)))))</f>
        <v>0</v>
      </c>
      <c r="W52" s="185">
        <f>IF('Structure Inputs'!AC55="",,
(IF('Structure Inputs'!$J55="Minimum",SUMIFS('Structure DDF Lookup'!$D:$D,'Structure DDF Lookup'!$C:$C,'Structure Inputs'!AC55,'Structure DDF Lookup'!$A:$A,'Structure Inputs'!$C55)/100,
IF('Structure Inputs'!$J55="Most Likely",SUMIFS('Structure DDF Lookup'!$E:$E,'Structure DDF Lookup'!$C:$C,'Structure Inputs'!AC55,'Structure DDF Lookup'!$A:$A,'Structure Inputs'!$C55)/100,
IF('Structure Inputs'!$J55="Maximum",SUMIFS('Structure DDF Lookup'!$F:$F,'Structure DDF Lookup'!$C:$C,'Structure Inputs'!AC55,'Structure DDF Lookup'!$A:$A,'Structure Inputs'!$C55)/100,)))))</f>
        <v>0</v>
      </c>
      <c r="Y52" s="25">
        <f t="shared" si="1"/>
        <v>0</v>
      </c>
      <c r="Z52" s="25">
        <f t="shared" si="3"/>
        <v>0</v>
      </c>
      <c r="AA52" s="25">
        <f t="shared" si="4"/>
        <v>0</v>
      </c>
      <c r="AB52" s="25">
        <f t="shared" si="5"/>
        <v>0</v>
      </c>
      <c r="AC52" s="25">
        <f t="shared" si="6"/>
        <v>0</v>
      </c>
      <c r="AD52" s="25">
        <f t="shared" si="7"/>
        <v>0</v>
      </c>
      <c r="AE52" s="25">
        <f t="shared" si="8"/>
        <v>0</v>
      </c>
      <c r="AF52" s="25">
        <f t="shared" si="9"/>
        <v>0</v>
      </c>
      <c r="AG52" s="25">
        <f t="shared" si="10"/>
        <v>0</v>
      </c>
      <c r="AH52" s="25">
        <f t="shared" si="11"/>
        <v>0</v>
      </c>
      <c r="AI52" s="25">
        <f t="shared" si="12"/>
        <v>0</v>
      </c>
      <c r="AJ52" s="25">
        <f t="shared" si="13"/>
        <v>0</v>
      </c>
    </row>
    <row r="53" spans="1:36" x14ac:dyDescent="0.25">
      <c r="A53" s="17">
        <f t="shared" si="14"/>
        <v>52</v>
      </c>
      <c r="B53" s="27" t="str">
        <f>IF('Structure Inputs'!C56="","",'Structure Inputs'!C56)</f>
        <v/>
      </c>
      <c r="D53" s="42">
        <f>'Structure Inputs'!$D56</f>
        <v>0</v>
      </c>
      <c r="F53" s="18" t="str">
        <f>IF('Structure Inputs'!F56="","No","Yes")</f>
        <v>No</v>
      </c>
      <c r="H53" s="24">
        <f>IF($F53="Yes",'Structure Inputs'!$F56,SUMIFS('General Assumptions_Back End'!$C:$C,'General Assumptions_Back End'!$A:$A,$B53,'General Assumptions_Back End'!$B:$B,H$1))</f>
        <v>0</v>
      </c>
      <c r="J53" s="186">
        <f>SUMIFS('General Assumptions_Back End'!$C:$C,'General Assumptions_Back End'!$A:$A,$B53,'General Assumptions_Back End'!$B:$B,J$1)</f>
        <v>0</v>
      </c>
      <c r="L53" s="185">
        <f>IF('Structure Inputs'!R56="",,
(IF('Structure Inputs'!$J56="Minimum",SUMIFS('Structure DDF Lookup'!$D:$D,'Structure DDF Lookup'!$C:$C,'Structure Inputs'!R56,'Structure DDF Lookup'!$A:$A,'Structure Inputs'!$C56)/100,
IF('Structure Inputs'!$J56="Most Likely",SUMIFS('Structure DDF Lookup'!$E:$E,'Structure DDF Lookup'!$C:$C,'Structure Inputs'!R56,'Structure DDF Lookup'!$A:$A,'Structure Inputs'!$C56)/100,
IF('Structure Inputs'!$J56="Maximum",SUMIFS('Structure DDF Lookup'!$F:$F,'Structure DDF Lookup'!$C:$C,'Structure Inputs'!R56,'Structure DDF Lookup'!$A:$A,'Structure Inputs'!$C56)/100,)))))</f>
        <v>0</v>
      </c>
      <c r="M53" s="185">
        <f>IF('Structure Inputs'!S56="",,
(IF('Structure Inputs'!$J56="Minimum",SUMIFS('Structure DDF Lookup'!$D:$D,'Structure DDF Lookup'!$C:$C,'Structure Inputs'!S56,'Structure DDF Lookup'!$A:$A,'Structure Inputs'!$C56)/100,
IF('Structure Inputs'!$J56="Most Likely",SUMIFS('Structure DDF Lookup'!$E:$E,'Structure DDF Lookup'!$C:$C,'Structure Inputs'!S56,'Structure DDF Lookup'!$A:$A,'Structure Inputs'!$C56)/100,
IF('Structure Inputs'!$J56="Maximum",SUMIFS('Structure DDF Lookup'!$F:$F,'Structure DDF Lookup'!$C:$C,'Structure Inputs'!S56,'Structure DDF Lookup'!$A:$A,'Structure Inputs'!$C56)/100,)))))</f>
        <v>0</v>
      </c>
      <c r="N53" s="185">
        <f>IF('Structure Inputs'!T56="",,
(IF('Structure Inputs'!$J56="Minimum",SUMIFS('Structure DDF Lookup'!$D:$D,'Structure DDF Lookup'!$C:$C,'Structure Inputs'!T56,'Structure DDF Lookup'!$A:$A,'Structure Inputs'!$C56)/100,
IF('Structure Inputs'!$J56="Most Likely",SUMIFS('Structure DDF Lookup'!$E:$E,'Structure DDF Lookup'!$C:$C,'Structure Inputs'!T56,'Structure DDF Lookup'!$A:$A,'Structure Inputs'!$C56)/100,
IF('Structure Inputs'!$J56="Maximum",SUMIFS('Structure DDF Lookup'!$F:$F,'Structure DDF Lookup'!$C:$C,'Structure Inputs'!T56,'Structure DDF Lookup'!$A:$A,'Structure Inputs'!$C56)/100,)))))</f>
        <v>0</v>
      </c>
      <c r="O53" s="185">
        <f>IF('Structure Inputs'!U56="",,
(IF('Structure Inputs'!$J56="Minimum",SUMIFS('Structure DDF Lookup'!$D:$D,'Structure DDF Lookup'!$C:$C,'Structure Inputs'!U56,'Structure DDF Lookup'!$A:$A,'Structure Inputs'!$C56)/100,
IF('Structure Inputs'!$J56="Most Likely",SUMIFS('Structure DDF Lookup'!$E:$E,'Structure DDF Lookup'!$C:$C,'Structure Inputs'!U56,'Structure DDF Lookup'!$A:$A,'Structure Inputs'!$C56)/100,
IF('Structure Inputs'!$J56="Maximum",SUMIFS('Structure DDF Lookup'!$F:$F,'Structure DDF Lookup'!$C:$C,'Structure Inputs'!U56,'Structure DDF Lookup'!$A:$A,'Structure Inputs'!$C56)/100,)))))</f>
        <v>0</v>
      </c>
      <c r="P53" s="185">
        <f>IF('Structure Inputs'!V56="",,
(IF('Structure Inputs'!$J56="Minimum",SUMIFS('Structure DDF Lookup'!$D:$D,'Structure DDF Lookup'!$C:$C,'Structure Inputs'!V56,'Structure DDF Lookup'!$A:$A,'Structure Inputs'!$C56)/100,
IF('Structure Inputs'!$J56="Most Likely",SUMIFS('Structure DDF Lookup'!$E:$E,'Structure DDF Lookup'!$C:$C,'Structure Inputs'!V56,'Structure DDF Lookup'!$A:$A,'Structure Inputs'!$C56)/100,
IF('Structure Inputs'!$J56="Maximum",SUMIFS('Structure DDF Lookup'!$F:$F,'Structure DDF Lookup'!$C:$C,'Structure Inputs'!V56,'Structure DDF Lookup'!$A:$A,'Structure Inputs'!$C56)/100,)))))</f>
        <v>0</v>
      </c>
      <c r="Q53" s="185">
        <f>IF('Structure Inputs'!W56="",,
(IF('Structure Inputs'!$J56="Minimum",SUMIFS('Structure DDF Lookup'!$D:$D,'Structure DDF Lookup'!$C:$C,'Structure Inputs'!W56,'Structure DDF Lookup'!$A:$A,'Structure Inputs'!$C56)/100,
IF('Structure Inputs'!$J56="Most Likely",SUMIFS('Structure DDF Lookup'!$E:$E,'Structure DDF Lookup'!$C:$C,'Structure Inputs'!W56,'Structure DDF Lookup'!$A:$A,'Structure Inputs'!$C56)/100,
IF('Structure Inputs'!$J56="Maximum",SUMIFS('Structure DDF Lookup'!$F:$F,'Structure DDF Lookup'!$C:$C,'Structure Inputs'!W56,'Structure DDF Lookup'!$A:$A,'Structure Inputs'!$C56)/100,)))))</f>
        <v>0</v>
      </c>
      <c r="R53" s="185">
        <f>IF('Structure Inputs'!X56="",,
(IF('Structure Inputs'!$J56="Minimum",SUMIFS('Structure DDF Lookup'!$D:$D,'Structure DDF Lookup'!$C:$C,'Structure Inputs'!X56,'Structure DDF Lookup'!$A:$A,'Structure Inputs'!$C56)/100,
IF('Structure Inputs'!$J56="Most Likely",SUMIFS('Structure DDF Lookup'!$E:$E,'Structure DDF Lookup'!$C:$C,'Structure Inputs'!X56,'Structure DDF Lookup'!$A:$A,'Structure Inputs'!$C56)/100,
IF('Structure Inputs'!$J56="Maximum",SUMIFS('Structure DDF Lookup'!$F:$F,'Structure DDF Lookup'!$C:$C,'Structure Inputs'!X56,'Structure DDF Lookup'!$A:$A,'Structure Inputs'!$C56)/100,)))))</f>
        <v>0</v>
      </c>
      <c r="S53" s="185">
        <f>IF('Structure Inputs'!Y56="",,
(IF('Structure Inputs'!$J56="Minimum",SUMIFS('Structure DDF Lookup'!$D:$D,'Structure DDF Lookup'!$C:$C,'Structure Inputs'!Y56,'Structure DDF Lookup'!$A:$A,'Structure Inputs'!$C56)/100,
IF('Structure Inputs'!$J56="Most Likely",SUMIFS('Structure DDF Lookup'!$E:$E,'Structure DDF Lookup'!$C:$C,'Structure Inputs'!Y56,'Structure DDF Lookup'!$A:$A,'Structure Inputs'!$C56)/100,
IF('Structure Inputs'!$J56="Maximum",SUMIFS('Structure DDF Lookup'!$F:$F,'Structure DDF Lookup'!$C:$C,'Structure Inputs'!Y56,'Structure DDF Lookup'!$A:$A,'Structure Inputs'!$C56)/100,)))))</f>
        <v>0</v>
      </c>
      <c r="T53" s="185">
        <f>IF('Structure Inputs'!Z56="",,
(IF('Structure Inputs'!$J56="Minimum",SUMIFS('Structure DDF Lookup'!$D:$D,'Structure DDF Lookup'!$C:$C,'Structure Inputs'!Z56,'Structure DDF Lookup'!$A:$A,'Structure Inputs'!$C56)/100,
IF('Structure Inputs'!$J56="Most Likely",SUMIFS('Structure DDF Lookup'!$E:$E,'Structure DDF Lookup'!$C:$C,'Structure Inputs'!Z56,'Structure DDF Lookup'!$A:$A,'Structure Inputs'!$C56)/100,
IF('Structure Inputs'!$J56="Maximum",SUMIFS('Structure DDF Lookup'!$F:$F,'Structure DDF Lookup'!$C:$C,'Structure Inputs'!Z56,'Structure DDF Lookup'!$A:$A,'Structure Inputs'!$C56)/100,)))))</f>
        <v>0</v>
      </c>
      <c r="U53" s="185">
        <f>IF('Structure Inputs'!AA56="",,
(IF('Structure Inputs'!$J56="Minimum",SUMIFS('Structure DDF Lookup'!$D:$D,'Structure DDF Lookup'!$C:$C,'Structure Inputs'!AA56,'Structure DDF Lookup'!$A:$A,'Structure Inputs'!$C56)/100,
IF('Structure Inputs'!$J56="Most Likely",SUMIFS('Structure DDF Lookup'!$E:$E,'Structure DDF Lookup'!$C:$C,'Structure Inputs'!AA56,'Structure DDF Lookup'!$A:$A,'Structure Inputs'!$C56)/100,
IF('Structure Inputs'!$J56="Maximum",SUMIFS('Structure DDF Lookup'!$F:$F,'Structure DDF Lookup'!$C:$C,'Structure Inputs'!AA56,'Structure DDF Lookup'!$A:$A,'Structure Inputs'!$C56)/100,)))))</f>
        <v>0</v>
      </c>
      <c r="V53" s="185">
        <f>IF('Structure Inputs'!AB56="",,
(IF('Structure Inputs'!$J56="Minimum",SUMIFS('Structure DDF Lookup'!$D:$D,'Structure DDF Lookup'!$C:$C,'Structure Inputs'!AB56,'Structure DDF Lookup'!$A:$A,'Structure Inputs'!$C56)/100,
IF('Structure Inputs'!$J56="Most Likely",SUMIFS('Structure DDF Lookup'!$E:$E,'Structure DDF Lookup'!$C:$C,'Structure Inputs'!AB56,'Structure DDF Lookup'!$A:$A,'Structure Inputs'!$C56)/100,
IF('Structure Inputs'!$J56="Maximum",SUMIFS('Structure DDF Lookup'!$F:$F,'Structure DDF Lookup'!$C:$C,'Structure Inputs'!AB56,'Structure DDF Lookup'!$A:$A,'Structure Inputs'!$C56)/100,)))))</f>
        <v>0</v>
      </c>
      <c r="W53" s="185">
        <f>IF('Structure Inputs'!AC56="",,
(IF('Structure Inputs'!$J56="Minimum",SUMIFS('Structure DDF Lookup'!$D:$D,'Structure DDF Lookup'!$C:$C,'Structure Inputs'!AC56,'Structure DDF Lookup'!$A:$A,'Structure Inputs'!$C56)/100,
IF('Structure Inputs'!$J56="Most Likely",SUMIFS('Structure DDF Lookup'!$E:$E,'Structure DDF Lookup'!$C:$C,'Structure Inputs'!AC56,'Structure DDF Lookup'!$A:$A,'Structure Inputs'!$C56)/100,
IF('Structure Inputs'!$J56="Maximum",SUMIFS('Structure DDF Lookup'!$F:$F,'Structure DDF Lookup'!$C:$C,'Structure Inputs'!AC56,'Structure DDF Lookup'!$A:$A,'Structure Inputs'!$C56)/100,)))))</f>
        <v>0</v>
      </c>
      <c r="Y53" s="25">
        <f t="shared" si="1"/>
        <v>0</v>
      </c>
      <c r="Z53" s="25">
        <f t="shared" si="3"/>
        <v>0</v>
      </c>
      <c r="AA53" s="25">
        <f t="shared" si="4"/>
        <v>0</v>
      </c>
      <c r="AB53" s="25">
        <f t="shared" si="5"/>
        <v>0</v>
      </c>
      <c r="AC53" s="25">
        <f t="shared" si="6"/>
        <v>0</v>
      </c>
      <c r="AD53" s="25">
        <f t="shared" si="7"/>
        <v>0</v>
      </c>
      <c r="AE53" s="25">
        <f t="shared" si="8"/>
        <v>0</v>
      </c>
      <c r="AF53" s="25">
        <f t="shared" si="9"/>
        <v>0</v>
      </c>
      <c r="AG53" s="25">
        <f t="shared" si="10"/>
        <v>0</v>
      </c>
      <c r="AH53" s="25">
        <f t="shared" si="11"/>
        <v>0</v>
      </c>
      <c r="AI53" s="25">
        <f t="shared" si="12"/>
        <v>0</v>
      </c>
      <c r="AJ53" s="25">
        <f t="shared" si="13"/>
        <v>0</v>
      </c>
    </row>
    <row r="54" spans="1:36" x14ac:dyDescent="0.25">
      <c r="A54" s="17">
        <f t="shared" ref="A54:A85" si="15">A53+1</f>
        <v>53</v>
      </c>
      <c r="B54" s="27" t="str">
        <f>IF('Structure Inputs'!C57="","",'Structure Inputs'!C57)</f>
        <v/>
      </c>
      <c r="D54" s="42">
        <f>'Structure Inputs'!$D57</f>
        <v>0</v>
      </c>
      <c r="F54" s="18" t="str">
        <f>IF('Structure Inputs'!F57="","No","Yes")</f>
        <v>No</v>
      </c>
      <c r="H54" s="24">
        <f>IF($F54="Yes",'Structure Inputs'!$F57,SUMIFS('General Assumptions_Back End'!$C:$C,'General Assumptions_Back End'!$A:$A,$B54,'General Assumptions_Back End'!$B:$B,H$1))</f>
        <v>0</v>
      </c>
      <c r="J54" s="186">
        <f>SUMIFS('General Assumptions_Back End'!$C:$C,'General Assumptions_Back End'!$A:$A,$B54,'General Assumptions_Back End'!$B:$B,J$1)</f>
        <v>0</v>
      </c>
      <c r="L54" s="185">
        <f>IF('Structure Inputs'!R57="",,
(IF('Structure Inputs'!$J57="Minimum",SUMIFS('Structure DDF Lookup'!$D:$D,'Structure DDF Lookup'!$C:$C,'Structure Inputs'!R57,'Structure DDF Lookup'!$A:$A,'Structure Inputs'!$C57)/100,
IF('Structure Inputs'!$J57="Most Likely",SUMIFS('Structure DDF Lookup'!$E:$E,'Structure DDF Lookup'!$C:$C,'Structure Inputs'!R57,'Structure DDF Lookup'!$A:$A,'Structure Inputs'!$C57)/100,
IF('Structure Inputs'!$J57="Maximum",SUMIFS('Structure DDF Lookup'!$F:$F,'Structure DDF Lookup'!$C:$C,'Structure Inputs'!R57,'Structure DDF Lookup'!$A:$A,'Structure Inputs'!$C57)/100,)))))</f>
        <v>0</v>
      </c>
      <c r="M54" s="185">
        <f>IF('Structure Inputs'!S57="",,
(IF('Structure Inputs'!$J57="Minimum",SUMIFS('Structure DDF Lookup'!$D:$D,'Structure DDF Lookup'!$C:$C,'Structure Inputs'!S57,'Structure DDF Lookup'!$A:$A,'Structure Inputs'!$C57)/100,
IF('Structure Inputs'!$J57="Most Likely",SUMIFS('Structure DDF Lookup'!$E:$E,'Structure DDF Lookup'!$C:$C,'Structure Inputs'!S57,'Structure DDF Lookup'!$A:$A,'Structure Inputs'!$C57)/100,
IF('Structure Inputs'!$J57="Maximum",SUMIFS('Structure DDF Lookup'!$F:$F,'Structure DDF Lookup'!$C:$C,'Structure Inputs'!S57,'Structure DDF Lookup'!$A:$A,'Structure Inputs'!$C57)/100,)))))</f>
        <v>0</v>
      </c>
      <c r="N54" s="185">
        <f>IF('Structure Inputs'!T57="",,
(IF('Structure Inputs'!$J57="Minimum",SUMIFS('Structure DDF Lookup'!$D:$D,'Structure DDF Lookup'!$C:$C,'Structure Inputs'!T57,'Structure DDF Lookup'!$A:$A,'Structure Inputs'!$C57)/100,
IF('Structure Inputs'!$J57="Most Likely",SUMIFS('Structure DDF Lookup'!$E:$E,'Structure DDF Lookup'!$C:$C,'Structure Inputs'!T57,'Structure DDF Lookup'!$A:$A,'Structure Inputs'!$C57)/100,
IF('Structure Inputs'!$J57="Maximum",SUMIFS('Structure DDF Lookup'!$F:$F,'Structure DDF Lookup'!$C:$C,'Structure Inputs'!T57,'Structure DDF Lookup'!$A:$A,'Structure Inputs'!$C57)/100,)))))</f>
        <v>0</v>
      </c>
      <c r="O54" s="185">
        <f>IF('Structure Inputs'!U57="",,
(IF('Structure Inputs'!$J57="Minimum",SUMIFS('Structure DDF Lookup'!$D:$D,'Structure DDF Lookup'!$C:$C,'Structure Inputs'!U57,'Structure DDF Lookup'!$A:$A,'Structure Inputs'!$C57)/100,
IF('Structure Inputs'!$J57="Most Likely",SUMIFS('Structure DDF Lookup'!$E:$E,'Structure DDF Lookup'!$C:$C,'Structure Inputs'!U57,'Structure DDF Lookup'!$A:$A,'Structure Inputs'!$C57)/100,
IF('Structure Inputs'!$J57="Maximum",SUMIFS('Structure DDF Lookup'!$F:$F,'Structure DDF Lookup'!$C:$C,'Structure Inputs'!U57,'Structure DDF Lookup'!$A:$A,'Structure Inputs'!$C57)/100,)))))</f>
        <v>0</v>
      </c>
      <c r="P54" s="185">
        <f>IF('Structure Inputs'!V57="",,
(IF('Structure Inputs'!$J57="Minimum",SUMIFS('Structure DDF Lookup'!$D:$D,'Structure DDF Lookup'!$C:$C,'Structure Inputs'!V57,'Structure DDF Lookup'!$A:$A,'Structure Inputs'!$C57)/100,
IF('Structure Inputs'!$J57="Most Likely",SUMIFS('Structure DDF Lookup'!$E:$E,'Structure DDF Lookup'!$C:$C,'Structure Inputs'!V57,'Structure DDF Lookup'!$A:$A,'Structure Inputs'!$C57)/100,
IF('Structure Inputs'!$J57="Maximum",SUMIFS('Structure DDF Lookup'!$F:$F,'Structure DDF Lookup'!$C:$C,'Structure Inputs'!V57,'Structure DDF Lookup'!$A:$A,'Structure Inputs'!$C57)/100,)))))</f>
        <v>0</v>
      </c>
      <c r="Q54" s="185">
        <f>IF('Structure Inputs'!W57="",,
(IF('Structure Inputs'!$J57="Minimum",SUMIFS('Structure DDF Lookup'!$D:$D,'Structure DDF Lookup'!$C:$C,'Structure Inputs'!W57,'Structure DDF Lookup'!$A:$A,'Structure Inputs'!$C57)/100,
IF('Structure Inputs'!$J57="Most Likely",SUMIFS('Structure DDF Lookup'!$E:$E,'Structure DDF Lookup'!$C:$C,'Structure Inputs'!W57,'Structure DDF Lookup'!$A:$A,'Structure Inputs'!$C57)/100,
IF('Structure Inputs'!$J57="Maximum",SUMIFS('Structure DDF Lookup'!$F:$F,'Structure DDF Lookup'!$C:$C,'Structure Inputs'!W57,'Structure DDF Lookup'!$A:$A,'Structure Inputs'!$C57)/100,)))))</f>
        <v>0</v>
      </c>
      <c r="R54" s="185">
        <f>IF('Structure Inputs'!X57="",,
(IF('Structure Inputs'!$J57="Minimum",SUMIFS('Structure DDF Lookup'!$D:$D,'Structure DDF Lookup'!$C:$C,'Structure Inputs'!X57,'Structure DDF Lookup'!$A:$A,'Structure Inputs'!$C57)/100,
IF('Structure Inputs'!$J57="Most Likely",SUMIFS('Structure DDF Lookup'!$E:$E,'Structure DDF Lookup'!$C:$C,'Structure Inputs'!X57,'Structure DDF Lookup'!$A:$A,'Structure Inputs'!$C57)/100,
IF('Structure Inputs'!$J57="Maximum",SUMIFS('Structure DDF Lookup'!$F:$F,'Structure DDF Lookup'!$C:$C,'Structure Inputs'!X57,'Structure DDF Lookup'!$A:$A,'Structure Inputs'!$C57)/100,)))))</f>
        <v>0</v>
      </c>
      <c r="S54" s="185">
        <f>IF('Structure Inputs'!Y57="",,
(IF('Structure Inputs'!$J57="Minimum",SUMIFS('Structure DDF Lookup'!$D:$D,'Structure DDF Lookup'!$C:$C,'Structure Inputs'!Y57,'Structure DDF Lookup'!$A:$A,'Structure Inputs'!$C57)/100,
IF('Structure Inputs'!$J57="Most Likely",SUMIFS('Structure DDF Lookup'!$E:$E,'Structure DDF Lookup'!$C:$C,'Structure Inputs'!Y57,'Structure DDF Lookup'!$A:$A,'Structure Inputs'!$C57)/100,
IF('Structure Inputs'!$J57="Maximum",SUMIFS('Structure DDF Lookup'!$F:$F,'Structure DDF Lookup'!$C:$C,'Structure Inputs'!Y57,'Structure DDF Lookup'!$A:$A,'Structure Inputs'!$C57)/100,)))))</f>
        <v>0</v>
      </c>
      <c r="T54" s="185">
        <f>IF('Structure Inputs'!Z57="",,
(IF('Structure Inputs'!$J57="Minimum",SUMIFS('Structure DDF Lookup'!$D:$D,'Structure DDF Lookup'!$C:$C,'Structure Inputs'!Z57,'Structure DDF Lookup'!$A:$A,'Structure Inputs'!$C57)/100,
IF('Structure Inputs'!$J57="Most Likely",SUMIFS('Structure DDF Lookup'!$E:$E,'Structure DDF Lookup'!$C:$C,'Structure Inputs'!Z57,'Structure DDF Lookup'!$A:$A,'Structure Inputs'!$C57)/100,
IF('Structure Inputs'!$J57="Maximum",SUMIFS('Structure DDF Lookup'!$F:$F,'Structure DDF Lookup'!$C:$C,'Structure Inputs'!Z57,'Structure DDF Lookup'!$A:$A,'Structure Inputs'!$C57)/100,)))))</f>
        <v>0</v>
      </c>
      <c r="U54" s="185">
        <f>IF('Structure Inputs'!AA57="",,
(IF('Structure Inputs'!$J57="Minimum",SUMIFS('Structure DDF Lookup'!$D:$D,'Structure DDF Lookup'!$C:$C,'Structure Inputs'!AA57,'Structure DDF Lookup'!$A:$A,'Structure Inputs'!$C57)/100,
IF('Structure Inputs'!$J57="Most Likely",SUMIFS('Structure DDF Lookup'!$E:$E,'Structure DDF Lookup'!$C:$C,'Structure Inputs'!AA57,'Structure DDF Lookup'!$A:$A,'Structure Inputs'!$C57)/100,
IF('Structure Inputs'!$J57="Maximum",SUMIFS('Structure DDF Lookup'!$F:$F,'Structure DDF Lookup'!$C:$C,'Structure Inputs'!AA57,'Structure DDF Lookup'!$A:$A,'Structure Inputs'!$C57)/100,)))))</f>
        <v>0</v>
      </c>
      <c r="V54" s="185">
        <f>IF('Structure Inputs'!AB57="",,
(IF('Structure Inputs'!$J57="Minimum",SUMIFS('Structure DDF Lookup'!$D:$D,'Structure DDF Lookup'!$C:$C,'Structure Inputs'!AB57,'Structure DDF Lookup'!$A:$A,'Structure Inputs'!$C57)/100,
IF('Structure Inputs'!$J57="Most Likely",SUMIFS('Structure DDF Lookup'!$E:$E,'Structure DDF Lookup'!$C:$C,'Structure Inputs'!AB57,'Structure DDF Lookup'!$A:$A,'Structure Inputs'!$C57)/100,
IF('Structure Inputs'!$J57="Maximum",SUMIFS('Structure DDF Lookup'!$F:$F,'Structure DDF Lookup'!$C:$C,'Structure Inputs'!AB57,'Structure DDF Lookup'!$A:$A,'Structure Inputs'!$C57)/100,)))))</f>
        <v>0</v>
      </c>
      <c r="W54" s="185">
        <f>IF('Structure Inputs'!AC57="",,
(IF('Structure Inputs'!$J57="Minimum",SUMIFS('Structure DDF Lookup'!$D:$D,'Structure DDF Lookup'!$C:$C,'Structure Inputs'!AC57,'Structure DDF Lookup'!$A:$A,'Structure Inputs'!$C57)/100,
IF('Structure Inputs'!$J57="Most Likely",SUMIFS('Structure DDF Lookup'!$E:$E,'Structure DDF Lookup'!$C:$C,'Structure Inputs'!AC57,'Structure DDF Lookup'!$A:$A,'Structure Inputs'!$C57)/100,
IF('Structure Inputs'!$J57="Maximum",SUMIFS('Structure DDF Lookup'!$F:$F,'Structure DDF Lookup'!$C:$C,'Structure Inputs'!AC57,'Structure DDF Lookup'!$A:$A,'Structure Inputs'!$C57)/100,)))))</f>
        <v>0</v>
      </c>
      <c r="Y54" s="25">
        <f t="shared" si="1"/>
        <v>0</v>
      </c>
      <c r="Z54" s="25">
        <f t="shared" si="3"/>
        <v>0</v>
      </c>
      <c r="AA54" s="25">
        <f t="shared" si="4"/>
        <v>0</v>
      </c>
      <c r="AB54" s="25">
        <f t="shared" si="5"/>
        <v>0</v>
      </c>
      <c r="AC54" s="25">
        <f t="shared" si="6"/>
        <v>0</v>
      </c>
      <c r="AD54" s="25">
        <f t="shared" si="7"/>
        <v>0</v>
      </c>
      <c r="AE54" s="25">
        <f t="shared" si="8"/>
        <v>0</v>
      </c>
      <c r="AF54" s="25">
        <f t="shared" si="9"/>
        <v>0</v>
      </c>
      <c r="AG54" s="25">
        <f t="shared" si="10"/>
        <v>0</v>
      </c>
      <c r="AH54" s="25">
        <f t="shared" si="11"/>
        <v>0</v>
      </c>
      <c r="AI54" s="25">
        <f t="shared" si="12"/>
        <v>0</v>
      </c>
      <c r="AJ54" s="25">
        <f t="shared" si="13"/>
        <v>0</v>
      </c>
    </row>
    <row r="55" spans="1:36" x14ac:dyDescent="0.25">
      <c r="A55" s="17">
        <f t="shared" si="15"/>
        <v>54</v>
      </c>
      <c r="B55" s="27" t="str">
        <f>IF('Structure Inputs'!C58="","",'Structure Inputs'!C58)</f>
        <v/>
      </c>
      <c r="D55" s="42">
        <f>'Structure Inputs'!$D58</f>
        <v>0</v>
      </c>
      <c r="F55" s="18" t="str">
        <f>IF('Structure Inputs'!F58="","No","Yes")</f>
        <v>No</v>
      </c>
      <c r="H55" s="24">
        <f>IF($F55="Yes",'Structure Inputs'!$F58,SUMIFS('General Assumptions_Back End'!$C:$C,'General Assumptions_Back End'!$A:$A,$B55,'General Assumptions_Back End'!$B:$B,H$1))</f>
        <v>0</v>
      </c>
      <c r="J55" s="186">
        <f>SUMIFS('General Assumptions_Back End'!$C:$C,'General Assumptions_Back End'!$A:$A,$B55,'General Assumptions_Back End'!$B:$B,J$1)</f>
        <v>0</v>
      </c>
      <c r="L55" s="185">
        <f>IF('Structure Inputs'!R58="",,
(IF('Structure Inputs'!$J58="Minimum",SUMIFS('Structure DDF Lookup'!$D:$D,'Structure DDF Lookup'!$C:$C,'Structure Inputs'!R58,'Structure DDF Lookup'!$A:$A,'Structure Inputs'!$C58)/100,
IF('Structure Inputs'!$J58="Most Likely",SUMIFS('Structure DDF Lookup'!$E:$E,'Structure DDF Lookup'!$C:$C,'Structure Inputs'!R58,'Structure DDF Lookup'!$A:$A,'Structure Inputs'!$C58)/100,
IF('Structure Inputs'!$J58="Maximum",SUMIFS('Structure DDF Lookup'!$F:$F,'Structure DDF Lookup'!$C:$C,'Structure Inputs'!R58,'Structure DDF Lookup'!$A:$A,'Structure Inputs'!$C58)/100,)))))</f>
        <v>0</v>
      </c>
      <c r="M55" s="185">
        <f>IF('Structure Inputs'!S58="",,
(IF('Structure Inputs'!$J58="Minimum",SUMIFS('Structure DDF Lookup'!$D:$D,'Structure DDF Lookup'!$C:$C,'Structure Inputs'!S58,'Structure DDF Lookup'!$A:$A,'Structure Inputs'!$C58)/100,
IF('Structure Inputs'!$J58="Most Likely",SUMIFS('Structure DDF Lookup'!$E:$E,'Structure DDF Lookup'!$C:$C,'Structure Inputs'!S58,'Structure DDF Lookup'!$A:$A,'Structure Inputs'!$C58)/100,
IF('Structure Inputs'!$J58="Maximum",SUMIFS('Structure DDF Lookup'!$F:$F,'Structure DDF Lookup'!$C:$C,'Structure Inputs'!S58,'Structure DDF Lookup'!$A:$A,'Structure Inputs'!$C58)/100,)))))</f>
        <v>0</v>
      </c>
      <c r="N55" s="185">
        <f>IF('Structure Inputs'!T58="",,
(IF('Structure Inputs'!$J58="Minimum",SUMIFS('Structure DDF Lookup'!$D:$D,'Structure DDF Lookup'!$C:$C,'Structure Inputs'!T58,'Structure DDF Lookup'!$A:$A,'Structure Inputs'!$C58)/100,
IF('Structure Inputs'!$J58="Most Likely",SUMIFS('Structure DDF Lookup'!$E:$E,'Structure DDF Lookup'!$C:$C,'Structure Inputs'!T58,'Structure DDF Lookup'!$A:$A,'Structure Inputs'!$C58)/100,
IF('Structure Inputs'!$J58="Maximum",SUMIFS('Structure DDF Lookup'!$F:$F,'Structure DDF Lookup'!$C:$C,'Structure Inputs'!T58,'Structure DDF Lookup'!$A:$A,'Structure Inputs'!$C58)/100,)))))</f>
        <v>0</v>
      </c>
      <c r="O55" s="185">
        <f>IF('Structure Inputs'!U58="",,
(IF('Structure Inputs'!$J58="Minimum",SUMIFS('Structure DDF Lookup'!$D:$D,'Structure DDF Lookup'!$C:$C,'Structure Inputs'!U58,'Structure DDF Lookup'!$A:$A,'Structure Inputs'!$C58)/100,
IF('Structure Inputs'!$J58="Most Likely",SUMIFS('Structure DDF Lookup'!$E:$E,'Structure DDF Lookup'!$C:$C,'Structure Inputs'!U58,'Structure DDF Lookup'!$A:$A,'Structure Inputs'!$C58)/100,
IF('Structure Inputs'!$J58="Maximum",SUMIFS('Structure DDF Lookup'!$F:$F,'Structure DDF Lookup'!$C:$C,'Structure Inputs'!U58,'Structure DDF Lookup'!$A:$A,'Structure Inputs'!$C58)/100,)))))</f>
        <v>0</v>
      </c>
      <c r="P55" s="185">
        <f>IF('Structure Inputs'!V58="",,
(IF('Structure Inputs'!$J58="Minimum",SUMIFS('Structure DDF Lookup'!$D:$D,'Structure DDF Lookup'!$C:$C,'Structure Inputs'!V58,'Structure DDF Lookup'!$A:$A,'Structure Inputs'!$C58)/100,
IF('Structure Inputs'!$J58="Most Likely",SUMIFS('Structure DDF Lookup'!$E:$E,'Structure DDF Lookup'!$C:$C,'Structure Inputs'!V58,'Structure DDF Lookup'!$A:$A,'Structure Inputs'!$C58)/100,
IF('Structure Inputs'!$J58="Maximum",SUMIFS('Structure DDF Lookup'!$F:$F,'Structure DDF Lookup'!$C:$C,'Structure Inputs'!V58,'Structure DDF Lookup'!$A:$A,'Structure Inputs'!$C58)/100,)))))</f>
        <v>0</v>
      </c>
      <c r="Q55" s="185">
        <f>IF('Structure Inputs'!W58="",,
(IF('Structure Inputs'!$J58="Minimum",SUMIFS('Structure DDF Lookup'!$D:$D,'Structure DDF Lookup'!$C:$C,'Structure Inputs'!W58,'Structure DDF Lookup'!$A:$A,'Structure Inputs'!$C58)/100,
IF('Structure Inputs'!$J58="Most Likely",SUMIFS('Structure DDF Lookup'!$E:$E,'Structure DDF Lookup'!$C:$C,'Structure Inputs'!W58,'Structure DDF Lookup'!$A:$A,'Structure Inputs'!$C58)/100,
IF('Structure Inputs'!$J58="Maximum",SUMIFS('Structure DDF Lookup'!$F:$F,'Structure DDF Lookup'!$C:$C,'Structure Inputs'!W58,'Structure DDF Lookup'!$A:$A,'Structure Inputs'!$C58)/100,)))))</f>
        <v>0</v>
      </c>
      <c r="R55" s="185">
        <f>IF('Structure Inputs'!X58="",,
(IF('Structure Inputs'!$J58="Minimum",SUMIFS('Structure DDF Lookup'!$D:$D,'Structure DDF Lookup'!$C:$C,'Structure Inputs'!X58,'Structure DDF Lookup'!$A:$A,'Structure Inputs'!$C58)/100,
IF('Structure Inputs'!$J58="Most Likely",SUMIFS('Structure DDF Lookup'!$E:$E,'Structure DDF Lookup'!$C:$C,'Structure Inputs'!X58,'Structure DDF Lookup'!$A:$A,'Structure Inputs'!$C58)/100,
IF('Structure Inputs'!$J58="Maximum",SUMIFS('Structure DDF Lookup'!$F:$F,'Structure DDF Lookup'!$C:$C,'Structure Inputs'!X58,'Structure DDF Lookup'!$A:$A,'Structure Inputs'!$C58)/100,)))))</f>
        <v>0</v>
      </c>
      <c r="S55" s="185">
        <f>IF('Structure Inputs'!Y58="",,
(IF('Structure Inputs'!$J58="Minimum",SUMIFS('Structure DDF Lookup'!$D:$D,'Structure DDF Lookup'!$C:$C,'Structure Inputs'!Y58,'Structure DDF Lookup'!$A:$A,'Structure Inputs'!$C58)/100,
IF('Structure Inputs'!$J58="Most Likely",SUMIFS('Structure DDF Lookup'!$E:$E,'Structure DDF Lookup'!$C:$C,'Structure Inputs'!Y58,'Structure DDF Lookup'!$A:$A,'Structure Inputs'!$C58)/100,
IF('Structure Inputs'!$J58="Maximum",SUMIFS('Structure DDF Lookup'!$F:$F,'Structure DDF Lookup'!$C:$C,'Structure Inputs'!Y58,'Structure DDF Lookup'!$A:$A,'Structure Inputs'!$C58)/100,)))))</f>
        <v>0</v>
      </c>
      <c r="T55" s="185">
        <f>IF('Structure Inputs'!Z58="",,
(IF('Structure Inputs'!$J58="Minimum",SUMIFS('Structure DDF Lookup'!$D:$D,'Structure DDF Lookup'!$C:$C,'Structure Inputs'!Z58,'Structure DDF Lookup'!$A:$A,'Structure Inputs'!$C58)/100,
IF('Structure Inputs'!$J58="Most Likely",SUMIFS('Structure DDF Lookup'!$E:$E,'Structure DDF Lookup'!$C:$C,'Structure Inputs'!Z58,'Structure DDF Lookup'!$A:$A,'Structure Inputs'!$C58)/100,
IF('Structure Inputs'!$J58="Maximum",SUMIFS('Structure DDF Lookup'!$F:$F,'Structure DDF Lookup'!$C:$C,'Structure Inputs'!Z58,'Structure DDF Lookup'!$A:$A,'Structure Inputs'!$C58)/100,)))))</f>
        <v>0</v>
      </c>
      <c r="U55" s="185">
        <f>IF('Structure Inputs'!AA58="",,
(IF('Structure Inputs'!$J58="Minimum",SUMIFS('Structure DDF Lookup'!$D:$D,'Structure DDF Lookup'!$C:$C,'Structure Inputs'!AA58,'Structure DDF Lookup'!$A:$A,'Structure Inputs'!$C58)/100,
IF('Structure Inputs'!$J58="Most Likely",SUMIFS('Structure DDF Lookup'!$E:$E,'Structure DDF Lookup'!$C:$C,'Structure Inputs'!AA58,'Structure DDF Lookup'!$A:$A,'Structure Inputs'!$C58)/100,
IF('Structure Inputs'!$J58="Maximum",SUMIFS('Structure DDF Lookup'!$F:$F,'Structure DDF Lookup'!$C:$C,'Structure Inputs'!AA58,'Structure DDF Lookup'!$A:$A,'Structure Inputs'!$C58)/100,)))))</f>
        <v>0</v>
      </c>
      <c r="V55" s="185">
        <f>IF('Structure Inputs'!AB58="",,
(IF('Structure Inputs'!$J58="Minimum",SUMIFS('Structure DDF Lookup'!$D:$D,'Structure DDF Lookup'!$C:$C,'Structure Inputs'!AB58,'Structure DDF Lookup'!$A:$A,'Structure Inputs'!$C58)/100,
IF('Structure Inputs'!$J58="Most Likely",SUMIFS('Structure DDF Lookup'!$E:$E,'Structure DDF Lookup'!$C:$C,'Structure Inputs'!AB58,'Structure DDF Lookup'!$A:$A,'Structure Inputs'!$C58)/100,
IF('Structure Inputs'!$J58="Maximum",SUMIFS('Structure DDF Lookup'!$F:$F,'Structure DDF Lookup'!$C:$C,'Structure Inputs'!AB58,'Structure DDF Lookup'!$A:$A,'Structure Inputs'!$C58)/100,)))))</f>
        <v>0</v>
      </c>
      <c r="W55" s="185">
        <f>IF('Structure Inputs'!AC58="",,
(IF('Structure Inputs'!$J58="Minimum",SUMIFS('Structure DDF Lookup'!$D:$D,'Structure DDF Lookup'!$C:$C,'Structure Inputs'!AC58,'Structure DDF Lookup'!$A:$A,'Structure Inputs'!$C58)/100,
IF('Structure Inputs'!$J58="Most Likely",SUMIFS('Structure DDF Lookup'!$E:$E,'Structure DDF Lookup'!$C:$C,'Structure Inputs'!AC58,'Structure DDF Lookup'!$A:$A,'Structure Inputs'!$C58)/100,
IF('Structure Inputs'!$J58="Maximum",SUMIFS('Structure DDF Lookup'!$F:$F,'Structure DDF Lookup'!$C:$C,'Structure Inputs'!AC58,'Structure DDF Lookup'!$A:$A,'Structure Inputs'!$C58)/100,)))))</f>
        <v>0</v>
      </c>
      <c r="Y55" s="25">
        <f t="shared" si="1"/>
        <v>0</v>
      </c>
      <c r="Z55" s="25">
        <f t="shared" si="3"/>
        <v>0</v>
      </c>
      <c r="AA55" s="25">
        <f t="shared" si="4"/>
        <v>0</v>
      </c>
      <c r="AB55" s="25">
        <f t="shared" si="5"/>
        <v>0</v>
      </c>
      <c r="AC55" s="25">
        <f t="shared" si="6"/>
        <v>0</v>
      </c>
      <c r="AD55" s="25">
        <f t="shared" si="7"/>
        <v>0</v>
      </c>
      <c r="AE55" s="25">
        <f t="shared" si="8"/>
        <v>0</v>
      </c>
      <c r="AF55" s="25">
        <f t="shared" si="9"/>
        <v>0</v>
      </c>
      <c r="AG55" s="25">
        <f t="shared" si="10"/>
        <v>0</v>
      </c>
      <c r="AH55" s="25">
        <f t="shared" si="11"/>
        <v>0</v>
      </c>
      <c r="AI55" s="25">
        <f t="shared" si="12"/>
        <v>0</v>
      </c>
      <c r="AJ55" s="25">
        <f t="shared" si="13"/>
        <v>0</v>
      </c>
    </row>
    <row r="56" spans="1:36" x14ac:dyDescent="0.25">
      <c r="A56" s="17">
        <f t="shared" si="15"/>
        <v>55</v>
      </c>
      <c r="B56" s="27" t="str">
        <f>IF('Structure Inputs'!C59="","",'Structure Inputs'!C59)</f>
        <v/>
      </c>
      <c r="D56" s="42">
        <f>'Structure Inputs'!$D59</f>
        <v>0</v>
      </c>
      <c r="F56" s="18" t="str">
        <f>IF('Structure Inputs'!F59="","No","Yes")</f>
        <v>No</v>
      </c>
      <c r="H56" s="24">
        <f>IF($F56="Yes",'Structure Inputs'!$F59,SUMIFS('General Assumptions_Back End'!$C:$C,'General Assumptions_Back End'!$A:$A,$B56,'General Assumptions_Back End'!$B:$B,H$1))</f>
        <v>0</v>
      </c>
      <c r="J56" s="186">
        <f>SUMIFS('General Assumptions_Back End'!$C:$C,'General Assumptions_Back End'!$A:$A,$B56,'General Assumptions_Back End'!$B:$B,J$1)</f>
        <v>0</v>
      </c>
      <c r="L56" s="185">
        <f>IF('Structure Inputs'!R59="",,
(IF('Structure Inputs'!$J59="Minimum",SUMIFS('Structure DDF Lookup'!$D:$D,'Structure DDF Lookup'!$C:$C,'Structure Inputs'!R59,'Structure DDF Lookup'!$A:$A,'Structure Inputs'!$C59)/100,
IF('Structure Inputs'!$J59="Most Likely",SUMIFS('Structure DDF Lookup'!$E:$E,'Structure DDF Lookup'!$C:$C,'Structure Inputs'!R59,'Structure DDF Lookup'!$A:$A,'Structure Inputs'!$C59)/100,
IF('Structure Inputs'!$J59="Maximum",SUMIFS('Structure DDF Lookup'!$F:$F,'Structure DDF Lookup'!$C:$C,'Structure Inputs'!R59,'Structure DDF Lookup'!$A:$A,'Structure Inputs'!$C59)/100,)))))</f>
        <v>0</v>
      </c>
      <c r="M56" s="185">
        <f>IF('Structure Inputs'!S59="",,
(IF('Structure Inputs'!$J59="Minimum",SUMIFS('Structure DDF Lookup'!$D:$D,'Structure DDF Lookup'!$C:$C,'Structure Inputs'!S59,'Structure DDF Lookup'!$A:$A,'Structure Inputs'!$C59)/100,
IF('Structure Inputs'!$J59="Most Likely",SUMIFS('Structure DDF Lookup'!$E:$E,'Structure DDF Lookup'!$C:$C,'Structure Inputs'!S59,'Structure DDF Lookup'!$A:$A,'Structure Inputs'!$C59)/100,
IF('Structure Inputs'!$J59="Maximum",SUMIFS('Structure DDF Lookup'!$F:$F,'Structure DDF Lookup'!$C:$C,'Structure Inputs'!S59,'Structure DDF Lookup'!$A:$A,'Structure Inputs'!$C59)/100,)))))</f>
        <v>0</v>
      </c>
      <c r="N56" s="185">
        <f>IF('Structure Inputs'!T59="",,
(IF('Structure Inputs'!$J59="Minimum",SUMIFS('Structure DDF Lookup'!$D:$D,'Structure DDF Lookup'!$C:$C,'Structure Inputs'!T59,'Structure DDF Lookup'!$A:$A,'Structure Inputs'!$C59)/100,
IF('Structure Inputs'!$J59="Most Likely",SUMIFS('Structure DDF Lookup'!$E:$E,'Structure DDF Lookup'!$C:$C,'Structure Inputs'!T59,'Structure DDF Lookup'!$A:$A,'Structure Inputs'!$C59)/100,
IF('Structure Inputs'!$J59="Maximum",SUMIFS('Structure DDF Lookup'!$F:$F,'Structure DDF Lookup'!$C:$C,'Structure Inputs'!T59,'Structure DDF Lookup'!$A:$A,'Structure Inputs'!$C59)/100,)))))</f>
        <v>0</v>
      </c>
      <c r="O56" s="185">
        <f>IF('Structure Inputs'!U59="",,
(IF('Structure Inputs'!$J59="Minimum",SUMIFS('Structure DDF Lookup'!$D:$D,'Structure DDF Lookup'!$C:$C,'Structure Inputs'!U59,'Structure DDF Lookup'!$A:$A,'Structure Inputs'!$C59)/100,
IF('Structure Inputs'!$J59="Most Likely",SUMIFS('Structure DDF Lookup'!$E:$E,'Structure DDF Lookup'!$C:$C,'Structure Inputs'!U59,'Structure DDF Lookup'!$A:$A,'Structure Inputs'!$C59)/100,
IF('Structure Inputs'!$J59="Maximum",SUMIFS('Structure DDF Lookup'!$F:$F,'Structure DDF Lookup'!$C:$C,'Structure Inputs'!U59,'Structure DDF Lookup'!$A:$A,'Structure Inputs'!$C59)/100,)))))</f>
        <v>0</v>
      </c>
      <c r="P56" s="185">
        <f>IF('Structure Inputs'!V59="",,
(IF('Structure Inputs'!$J59="Minimum",SUMIFS('Structure DDF Lookup'!$D:$D,'Structure DDF Lookup'!$C:$C,'Structure Inputs'!V59,'Structure DDF Lookup'!$A:$A,'Structure Inputs'!$C59)/100,
IF('Structure Inputs'!$J59="Most Likely",SUMIFS('Structure DDF Lookup'!$E:$E,'Structure DDF Lookup'!$C:$C,'Structure Inputs'!V59,'Structure DDF Lookup'!$A:$A,'Structure Inputs'!$C59)/100,
IF('Structure Inputs'!$J59="Maximum",SUMIFS('Structure DDF Lookup'!$F:$F,'Structure DDF Lookup'!$C:$C,'Structure Inputs'!V59,'Structure DDF Lookup'!$A:$A,'Structure Inputs'!$C59)/100,)))))</f>
        <v>0</v>
      </c>
      <c r="Q56" s="185">
        <f>IF('Structure Inputs'!W59="",,
(IF('Structure Inputs'!$J59="Minimum",SUMIFS('Structure DDF Lookup'!$D:$D,'Structure DDF Lookup'!$C:$C,'Structure Inputs'!W59,'Structure DDF Lookup'!$A:$A,'Structure Inputs'!$C59)/100,
IF('Structure Inputs'!$J59="Most Likely",SUMIFS('Structure DDF Lookup'!$E:$E,'Structure DDF Lookup'!$C:$C,'Structure Inputs'!W59,'Structure DDF Lookup'!$A:$A,'Structure Inputs'!$C59)/100,
IF('Structure Inputs'!$J59="Maximum",SUMIFS('Structure DDF Lookup'!$F:$F,'Structure DDF Lookup'!$C:$C,'Structure Inputs'!W59,'Structure DDF Lookup'!$A:$A,'Structure Inputs'!$C59)/100,)))))</f>
        <v>0</v>
      </c>
      <c r="R56" s="185">
        <f>IF('Structure Inputs'!X59="",,
(IF('Structure Inputs'!$J59="Minimum",SUMIFS('Structure DDF Lookup'!$D:$D,'Structure DDF Lookup'!$C:$C,'Structure Inputs'!X59,'Structure DDF Lookup'!$A:$A,'Structure Inputs'!$C59)/100,
IF('Structure Inputs'!$J59="Most Likely",SUMIFS('Structure DDF Lookup'!$E:$E,'Structure DDF Lookup'!$C:$C,'Structure Inputs'!X59,'Structure DDF Lookup'!$A:$A,'Structure Inputs'!$C59)/100,
IF('Structure Inputs'!$J59="Maximum",SUMIFS('Structure DDF Lookup'!$F:$F,'Structure DDF Lookup'!$C:$C,'Structure Inputs'!X59,'Structure DDF Lookup'!$A:$A,'Structure Inputs'!$C59)/100,)))))</f>
        <v>0</v>
      </c>
      <c r="S56" s="185">
        <f>IF('Structure Inputs'!Y59="",,
(IF('Structure Inputs'!$J59="Minimum",SUMIFS('Structure DDF Lookup'!$D:$D,'Structure DDF Lookup'!$C:$C,'Structure Inputs'!Y59,'Structure DDF Lookup'!$A:$A,'Structure Inputs'!$C59)/100,
IF('Structure Inputs'!$J59="Most Likely",SUMIFS('Structure DDF Lookup'!$E:$E,'Structure DDF Lookup'!$C:$C,'Structure Inputs'!Y59,'Structure DDF Lookup'!$A:$A,'Structure Inputs'!$C59)/100,
IF('Structure Inputs'!$J59="Maximum",SUMIFS('Structure DDF Lookup'!$F:$F,'Structure DDF Lookup'!$C:$C,'Structure Inputs'!Y59,'Structure DDF Lookup'!$A:$A,'Structure Inputs'!$C59)/100,)))))</f>
        <v>0</v>
      </c>
      <c r="T56" s="185">
        <f>IF('Structure Inputs'!Z59="",,
(IF('Structure Inputs'!$J59="Minimum",SUMIFS('Structure DDF Lookup'!$D:$D,'Structure DDF Lookup'!$C:$C,'Structure Inputs'!Z59,'Structure DDF Lookup'!$A:$A,'Structure Inputs'!$C59)/100,
IF('Structure Inputs'!$J59="Most Likely",SUMIFS('Structure DDF Lookup'!$E:$E,'Structure DDF Lookup'!$C:$C,'Structure Inputs'!Z59,'Structure DDF Lookup'!$A:$A,'Structure Inputs'!$C59)/100,
IF('Structure Inputs'!$J59="Maximum",SUMIFS('Structure DDF Lookup'!$F:$F,'Structure DDF Lookup'!$C:$C,'Structure Inputs'!Z59,'Structure DDF Lookup'!$A:$A,'Structure Inputs'!$C59)/100,)))))</f>
        <v>0</v>
      </c>
      <c r="U56" s="185">
        <f>IF('Structure Inputs'!AA59="",,
(IF('Structure Inputs'!$J59="Minimum",SUMIFS('Structure DDF Lookup'!$D:$D,'Structure DDF Lookup'!$C:$C,'Structure Inputs'!AA59,'Structure DDF Lookup'!$A:$A,'Structure Inputs'!$C59)/100,
IF('Structure Inputs'!$J59="Most Likely",SUMIFS('Structure DDF Lookup'!$E:$E,'Structure DDF Lookup'!$C:$C,'Structure Inputs'!AA59,'Structure DDF Lookup'!$A:$A,'Structure Inputs'!$C59)/100,
IF('Structure Inputs'!$J59="Maximum",SUMIFS('Structure DDF Lookup'!$F:$F,'Structure DDF Lookup'!$C:$C,'Structure Inputs'!AA59,'Structure DDF Lookup'!$A:$A,'Structure Inputs'!$C59)/100,)))))</f>
        <v>0</v>
      </c>
      <c r="V56" s="185">
        <f>IF('Structure Inputs'!AB59="",,
(IF('Structure Inputs'!$J59="Minimum",SUMIFS('Structure DDF Lookup'!$D:$D,'Structure DDF Lookup'!$C:$C,'Structure Inputs'!AB59,'Structure DDF Lookup'!$A:$A,'Structure Inputs'!$C59)/100,
IF('Structure Inputs'!$J59="Most Likely",SUMIFS('Structure DDF Lookup'!$E:$E,'Structure DDF Lookup'!$C:$C,'Structure Inputs'!AB59,'Structure DDF Lookup'!$A:$A,'Structure Inputs'!$C59)/100,
IF('Structure Inputs'!$J59="Maximum",SUMIFS('Structure DDF Lookup'!$F:$F,'Structure DDF Lookup'!$C:$C,'Structure Inputs'!AB59,'Structure DDF Lookup'!$A:$A,'Structure Inputs'!$C59)/100,)))))</f>
        <v>0</v>
      </c>
      <c r="W56" s="185">
        <f>IF('Structure Inputs'!AC59="",,
(IF('Structure Inputs'!$J59="Minimum",SUMIFS('Structure DDF Lookup'!$D:$D,'Structure DDF Lookup'!$C:$C,'Structure Inputs'!AC59,'Structure DDF Lookup'!$A:$A,'Structure Inputs'!$C59)/100,
IF('Structure Inputs'!$J59="Most Likely",SUMIFS('Structure DDF Lookup'!$E:$E,'Structure DDF Lookup'!$C:$C,'Structure Inputs'!AC59,'Structure DDF Lookup'!$A:$A,'Structure Inputs'!$C59)/100,
IF('Structure Inputs'!$J59="Maximum",SUMIFS('Structure DDF Lookup'!$F:$F,'Structure DDF Lookup'!$C:$C,'Structure Inputs'!AC59,'Structure DDF Lookup'!$A:$A,'Structure Inputs'!$C59)/100,)))))</f>
        <v>0</v>
      </c>
      <c r="Y56" s="25">
        <f t="shared" si="1"/>
        <v>0</v>
      </c>
      <c r="Z56" s="25">
        <f t="shared" si="3"/>
        <v>0</v>
      </c>
      <c r="AA56" s="25">
        <f t="shared" si="4"/>
        <v>0</v>
      </c>
      <c r="AB56" s="25">
        <f t="shared" si="5"/>
        <v>0</v>
      </c>
      <c r="AC56" s="25">
        <f t="shared" si="6"/>
        <v>0</v>
      </c>
      <c r="AD56" s="25">
        <f t="shared" si="7"/>
        <v>0</v>
      </c>
      <c r="AE56" s="25">
        <f t="shared" si="8"/>
        <v>0</v>
      </c>
      <c r="AF56" s="25">
        <f t="shared" si="9"/>
        <v>0</v>
      </c>
      <c r="AG56" s="25">
        <f t="shared" si="10"/>
        <v>0</v>
      </c>
      <c r="AH56" s="25">
        <f t="shared" si="11"/>
        <v>0</v>
      </c>
      <c r="AI56" s="25">
        <f t="shared" si="12"/>
        <v>0</v>
      </c>
      <c r="AJ56" s="25">
        <f t="shared" si="13"/>
        <v>0</v>
      </c>
    </row>
    <row r="57" spans="1:36" x14ac:dyDescent="0.25">
      <c r="A57" s="17">
        <f t="shared" si="15"/>
        <v>56</v>
      </c>
      <c r="B57" s="27" t="str">
        <f>IF('Structure Inputs'!C60="","",'Structure Inputs'!C60)</f>
        <v/>
      </c>
      <c r="D57" s="42">
        <f>'Structure Inputs'!$D60</f>
        <v>0</v>
      </c>
      <c r="F57" s="18" t="str">
        <f>IF('Structure Inputs'!F60="","No","Yes")</f>
        <v>No</v>
      </c>
      <c r="H57" s="24">
        <f>IF($F57="Yes",'Structure Inputs'!$F60,SUMIFS('General Assumptions_Back End'!$C:$C,'General Assumptions_Back End'!$A:$A,$B57,'General Assumptions_Back End'!$B:$B,H$1))</f>
        <v>0</v>
      </c>
      <c r="J57" s="186">
        <f>SUMIFS('General Assumptions_Back End'!$C:$C,'General Assumptions_Back End'!$A:$A,$B57,'General Assumptions_Back End'!$B:$B,J$1)</f>
        <v>0</v>
      </c>
      <c r="L57" s="185">
        <f>IF('Structure Inputs'!R60="",,
(IF('Structure Inputs'!$J60="Minimum",SUMIFS('Structure DDF Lookup'!$D:$D,'Structure DDF Lookup'!$C:$C,'Structure Inputs'!R60,'Structure DDF Lookup'!$A:$A,'Structure Inputs'!$C60)/100,
IF('Structure Inputs'!$J60="Most Likely",SUMIFS('Structure DDF Lookup'!$E:$E,'Structure DDF Lookup'!$C:$C,'Structure Inputs'!R60,'Structure DDF Lookup'!$A:$A,'Structure Inputs'!$C60)/100,
IF('Structure Inputs'!$J60="Maximum",SUMIFS('Structure DDF Lookup'!$F:$F,'Structure DDF Lookup'!$C:$C,'Structure Inputs'!R60,'Structure DDF Lookup'!$A:$A,'Structure Inputs'!$C60)/100,)))))</f>
        <v>0</v>
      </c>
      <c r="M57" s="185">
        <f>IF('Structure Inputs'!S60="",,
(IF('Structure Inputs'!$J60="Minimum",SUMIFS('Structure DDF Lookup'!$D:$D,'Structure DDF Lookup'!$C:$C,'Structure Inputs'!S60,'Structure DDF Lookup'!$A:$A,'Structure Inputs'!$C60)/100,
IF('Structure Inputs'!$J60="Most Likely",SUMIFS('Structure DDF Lookup'!$E:$E,'Structure DDF Lookup'!$C:$C,'Structure Inputs'!S60,'Structure DDF Lookup'!$A:$A,'Structure Inputs'!$C60)/100,
IF('Structure Inputs'!$J60="Maximum",SUMIFS('Structure DDF Lookup'!$F:$F,'Structure DDF Lookup'!$C:$C,'Structure Inputs'!S60,'Structure DDF Lookup'!$A:$A,'Structure Inputs'!$C60)/100,)))))</f>
        <v>0</v>
      </c>
      <c r="N57" s="185">
        <f>IF('Structure Inputs'!T60="",,
(IF('Structure Inputs'!$J60="Minimum",SUMIFS('Structure DDF Lookup'!$D:$D,'Structure DDF Lookup'!$C:$C,'Structure Inputs'!T60,'Structure DDF Lookup'!$A:$A,'Structure Inputs'!$C60)/100,
IF('Structure Inputs'!$J60="Most Likely",SUMIFS('Structure DDF Lookup'!$E:$E,'Structure DDF Lookup'!$C:$C,'Structure Inputs'!T60,'Structure DDF Lookup'!$A:$A,'Structure Inputs'!$C60)/100,
IF('Structure Inputs'!$J60="Maximum",SUMIFS('Structure DDF Lookup'!$F:$F,'Structure DDF Lookup'!$C:$C,'Structure Inputs'!T60,'Structure DDF Lookup'!$A:$A,'Structure Inputs'!$C60)/100,)))))</f>
        <v>0</v>
      </c>
      <c r="O57" s="185">
        <f>IF('Structure Inputs'!U60="",,
(IF('Structure Inputs'!$J60="Minimum",SUMIFS('Structure DDF Lookup'!$D:$D,'Structure DDF Lookup'!$C:$C,'Structure Inputs'!U60,'Structure DDF Lookup'!$A:$A,'Structure Inputs'!$C60)/100,
IF('Structure Inputs'!$J60="Most Likely",SUMIFS('Structure DDF Lookup'!$E:$E,'Structure DDF Lookup'!$C:$C,'Structure Inputs'!U60,'Structure DDF Lookup'!$A:$A,'Structure Inputs'!$C60)/100,
IF('Structure Inputs'!$J60="Maximum",SUMIFS('Structure DDF Lookup'!$F:$F,'Structure DDF Lookup'!$C:$C,'Structure Inputs'!U60,'Structure DDF Lookup'!$A:$A,'Structure Inputs'!$C60)/100,)))))</f>
        <v>0</v>
      </c>
      <c r="P57" s="185">
        <f>IF('Structure Inputs'!V60="",,
(IF('Structure Inputs'!$J60="Minimum",SUMIFS('Structure DDF Lookup'!$D:$D,'Structure DDF Lookup'!$C:$C,'Structure Inputs'!V60,'Structure DDF Lookup'!$A:$A,'Structure Inputs'!$C60)/100,
IF('Structure Inputs'!$J60="Most Likely",SUMIFS('Structure DDF Lookup'!$E:$E,'Structure DDF Lookup'!$C:$C,'Structure Inputs'!V60,'Structure DDF Lookup'!$A:$A,'Structure Inputs'!$C60)/100,
IF('Structure Inputs'!$J60="Maximum",SUMIFS('Structure DDF Lookup'!$F:$F,'Structure DDF Lookup'!$C:$C,'Structure Inputs'!V60,'Structure DDF Lookup'!$A:$A,'Structure Inputs'!$C60)/100,)))))</f>
        <v>0</v>
      </c>
      <c r="Q57" s="185">
        <f>IF('Structure Inputs'!W60="",,
(IF('Structure Inputs'!$J60="Minimum",SUMIFS('Structure DDF Lookup'!$D:$D,'Structure DDF Lookup'!$C:$C,'Structure Inputs'!W60,'Structure DDF Lookup'!$A:$A,'Structure Inputs'!$C60)/100,
IF('Structure Inputs'!$J60="Most Likely",SUMIFS('Structure DDF Lookup'!$E:$E,'Structure DDF Lookup'!$C:$C,'Structure Inputs'!W60,'Structure DDF Lookup'!$A:$A,'Structure Inputs'!$C60)/100,
IF('Structure Inputs'!$J60="Maximum",SUMIFS('Structure DDF Lookup'!$F:$F,'Structure DDF Lookup'!$C:$C,'Structure Inputs'!W60,'Structure DDF Lookup'!$A:$A,'Structure Inputs'!$C60)/100,)))))</f>
        <v>0</v>
      </c>
      <c r="R57" s="185">
        <f>IF('Structure Inputs'!X60="",,
(IF('Structure Inputs'!$J60="Minimum",SUMIFS('Structure DDF Lookup'!$D:$D,'Structure DDF Lookup'!$C:$C,'Structure Inputs'!X60,'Structure DDF Lookup'!$A:$A,'Structure Inputs'!$C60)/100,
IF('Structure Inputs'!$J60="Most Likely",SUMIFS('Structure DDF Lookup'!$E:$E,'Structure DDF Lookup'!$C:$C,'Structure Inputs'!X60,'Structure DDF Lookup'!$A:$A,'Structure Inputs'!$C60)/100,
IF('Structure Inputs'!$J60="Maximum",SUMIFS('Structure DDF Lookup'!$F:$F,'Structure DDF Lookup'!$C:$C,'Structure Inputs'!X60,'Structure DDF Lookup'!$A:$A,'Structure Inputs'!$C60)/100,)))))</f>
        <v>0</v>
      </c>
      <c r="S57" s="185">
        <f>IF('Structure Inputs'!Y60="",,
(IF('Structure Inputs'!$J60="Minimum",SUMIFS('Structure DDF Lookup'!$D:$D,'Structure DDF Lookup'!$C:$C,'Structure Inputs'!Y60,'Structure DDF Lookup'!$A:$A,'Structure Inputs'!$C60)/100,
IF('Structure Inputs'!$J60="Most Likely",SUMIFS('Structure DDF Lookup'!$E:$E,'Structure DDF Lookup'!$C:$C,'Structure Inputs'!Y60,'Structure DDF Lookup'!$A:$A,'Structure Inputs'!$C60)/100,
IF('Structure Inputs'!$J60="Maximum",SUMIFS('Structure DDF Lookup'!$F:$F,'Structure DDF Lookup'!$C:$C,'Structure Inputs'!Y60,'Structure DDF Lookup'!$A:$A,'Structure Inputs'!$C60)/100,)))))</f>
        <v>0</v>
      </c>
      <c r="T57" s="185">
        <f>IF('Structure Inputs'!Z60="",,
(IF('Structure Inputs'!$J60="Minimum",SUMIFS('Structure DDF Lookup'!$D:$D,'Structure DDF Lookup'!$C:$C,'Structure Inputs'!Z60,'Structure DDF Lookup'!$A:$A,'Structure Inputs'!$C60)/100,
IF('Structure Inputs'!$J60="Most Likely",SUMIFS('Structure DDF Lookup'!$E:$E,'Structure DDF Lookup'!$C:$C,'Structure Inputs'!Z60,'Structure DDF Lookup'!$A:$A,'Structure Inputs'!$C60)/100,
IF('Structure Inputs'!$J60="Maximum",SUMIFS('Structure DDF Lookup'!$F:$F,'Structure DDF Lookup'!$C:$C,'Structure Inputs'!Z60,'Structure DDF Lookup'!$A:$A,'Structure Inputs'!$C60)/100,)))))</f>
        <v>0</v>
      </c>
      <c r="U57" s="185">
        <f>IF('Structure Inputs'!AA60="",,
(IF('Structure Inputs'!$J60="Minimum",SUMIFS('Structure DDF Lookup'!$D:$D,'Structure DDF Lookup'!$C:$C,'Structure Inputs'!AA60,'Structure DDF Lookup'!$A:$A,'Structure Inputs'!$C60)/100,
IF('Structure Inputs'!$J60="Most Likely",SUMIFS('Structure DDF Lookup'!$E:$E,'Structure DDF Lookup'!$C:$C,'Structure Inputs'!AA60,'Structure DDF Lookup'!$A:$A,'Structure Inputs'!$C60)/100,
IF('Structure Inputs'!$J60="Maximum",SUMIFS('Structure DDF Lookup'!$F:$F,'Structure DDF Lookup'!$C:$C,'Structure Inputs'!AA60,'Structure DDF Lookup'!$A:$A,'Structure Inputs'!$C60)/100,)))))</f>
        <v>0</v>
      </c>
      <c r="V57" s="185">
        <f>IF('Structure Inputs'!AB60="",,
(IF('Structure Inputs'!$J60="Minimum",SUMIFS('Structure DDF Lookup'!$D:$D,'Structure DDF Lookup'!$C:$C,'Structure Inputs'!AB60,'Structure DDF Lookup'!$A:$A,'Structure Inputs'!$C60)/100,
IF('Structure Inputs'!$J60="Most Likely",SUMIFS('Structure DDF Lookup'!$E:$E,'Structure DDF Lookup'!$C:$C,'Structure Inputs'!AB60,'Structure DDF Lookup'!$A:$A,'Structure Inputs'!$C60)/100,
IF('Structure Inputs'!$J60="Maximum",SUMIFS('Structure DDF Lookup'!$F:$F,'Structure DDF Lookup'!$C:$C,'Structure Inputs'!AB60,'Structure DDF Lookup'!$A:$A,'Structure Inputs'!$C60)/100,)))))</f>
        <v>0</v>
      </c>
      <c r="W57" s="185">
        <f>IF('Structure Inputs'!AC60="",,
(IF('Structure Inputs'!$J60="Minimum",SUMIFS('Structure DDF Lookup'!$D:$D,'Structure DDF Lookup'!$C:$C,'Structure Inputs'!AC60,'Structure DDF Lookup'!$A:$A,'Structure Inputs'!$C60)/100,
IF('Structure Inputs'!$J60="Most Likely",SUMIFS('Structure DDF Lookup'!$E:$E,'Structure DDF Lookup'!$C:$C,'Structure Inputs'!AC60,'Structure DDF Lookup'!$A:$A,'Structure Inputs'!$C60)/100,
IF('Structure Inputs'!$J60="Maximum",SUMIFS('Structure DDF Lookup'!$F:$F,'Structure DDF Lookup'!$C:$C,'Structure Inputs'!AC60,'Structure DDF Lookup'!$A:$A,'Structure Inputs'!$C60)/100,)))))</f>
        <v>0</v>
      </c>
      <c r="Y57" s="25">
        <f t="shared" si="1"/>
        <v>0</v>
      </c>
      <c r="Z57" s="25">
        <f t="shared" si="3"/>
        <v>0</v>
      </c>
      <c r="AA57" s="25">
        <f t="shared" si="4"/>
        <v>0</v>
      </c>
      <c r="AB57" s="25">
        <f t="shared" si="5"/>
        <v>0</v>
      </c>
      <c r="AC57" s="25">
        <f t="shared" si="6"/>
        <v>0</v>
      </c>
      <c r="AD57" s="25">
        <f t="shared" si="7"/>
        <v>0</v>
      </c>
      <c r="AE57" s="25">
        <f t="shared" si="8"/>
        <v>0</v>
      </c>
      <c r="AF57" s="25">
        <f t="shared" si="9"/>
        <v>0</v>
      </c>
      <c r="AG57" s="25">
        <f t="shared" si="10"/>
        <v>0</v>
      </c>
      <c r="AH57" s="25">
        <f t="shared" si="11"/>
        <v>0</v>
      </c>
      <c r="AI57" s="25">
        <f t="shared" si="12"/>
        <v>0</v>
      </c>
      <c r="AJ57" s="25">
        <f t="shared" si="13"/>
        <v>0</v>
      </c>
    </row>
    <row r="58" spans="1:36" x14ac:dyDescent="0.25">
      <c r="A58" s="17">
        <f t="shared" si="15"/>
        <v>57</v>
      </c>
      <c r="B58" s="27" t="str">
        <f>IF('Structure Inputs'!C61="","",'Structure Inputs'!C61)</f>
        <v/>
      </c>
      <c r="D58" s="42">
        <f>'Structure Inputs'!$D61</f>
        <v>0</v>
      </c>
      <c r="F58" s="18" t="str">
        <f>IF('Structure Inputs'!F61="","No","Yes")</f>
        <v>No</v>
      </c>
      <c r="H58" s="24">
        <f>IF($F58="Yes",'Structure Inputs'!$F61,SUMIFS('General Assumptions_Back End'!$C:$C,'General Assumptions_Back End'!$A:$A,$B58,'General Assumptions_Back End'!$B:$B,H$1))</f>
        <v>0</v>
      </c>
      <c r="J58" s="186">
        <f>SUMIFS('General Assumptions_Back End'!$C:$C,'General Assumptions_Back End'!$A:$A,$B58,'General Assumptions_Back End'!$B:$B,J$1)</f>
        <v>0</v>
      </c>
      <c r="L58" s="185">
        <f>IF('Structure Inputs'!R61="",,
(IF('Structure Inputs'!$J61="Minimum",SUMIFS('Structure DDF Lookup'!$D:$D,'Structure DDF Lookup'!$C:$C,'Structure Inputs'!R61,'Structure DDF Lookup'!$A:$A,'Structure Inputs'!$C61)/100,
IF('Structure Inputs'!$J61="Most Likely",SUMIFS('Structure DDF Lookup'!$E:$E,'Structure DDF Lookup'!$C:$C,'Structure Inputs'!R61,'Structure DDF Lookup'!$A:$A,'Structure Inputs'!$C61)/100,
IF('Structure Inputs'!$J61="Maximum",SUMIFS('Structure DDF Lookup'!$F:$F,'Structure DDF Lookup'!$C:$C,'Structure Inputs'!R61,'Structure DDF Lookup'!$A:$A,'Structure Inputs'!$C61)/100,)))))</f>
        <v>0</v>
      </c>
      <c r="M58" s="185">
        <f>IF('Structure Inputs'!S61="",,
(IF('Structure Inputs'!$J61="Minimum",SUMIFS('Structure DDF Lookup'!$D:$D,'Structure DDF Lookup'!$C:$C,'Structure Inputs'!S61,'Structure DDF Lookup'!$A:$A,'Structure Inputs'!$C61)/100,
IF('Structure Inputs'!$J61="Most Likely",SUMIFS('Structure DDF Lookup'!$E:$E,'Structure DDF Lookup'!$C:$C,'Structure Inputs'!S61,'Structure DDF Lookup'!$A:$A,'Structure Inputs'!$C61)/100,
IF('Structure Inputs'!$J61="Maximum",SUMIFS('Structure DDF Lookup'!$F:$F,'Structure DDF Lookup'!$C:$C,'Structure Inputs'!S61,'Structure DDF Lookup'!$A:$A,'Structure Inputs'!$C61)/100,)))))</f>
        <v>0</v>
      </c>
      <c r="N58" s="185">
        <f>IF('Structure Inputs'!T61="",,
(IF('Structure Inputs'!$J61="Minimum",SUMIFS('Structure DDF Lookup'!$D:$D,'Structure DDF Lookup'!$C:$C,'Structure Inputs'!T61,'Structure DDF Lookup'!$A:$A,'Structure Inputs'!$C61)/100,
IF('Structure Inputs'!$J61="Most Likely",SUMIFS('Structure DDF Lookup'!$E:$E,'Structure DDF Lookup'!$C:$C,'Structure Inputs'!T61,'Structure DDF Lookup'!$A:$A,'Structure Inputs'!$C61)/100,
IF('Structure Inputs'!$J61="Maximum",SUMIFS('Structure DDF Lookup'!$F:$F,'Structure DDF Lookup'!$C:$C,'Structure Inputs'!T61,'Structure DDF Lookup'!$A:$A,'Structure Inputs'!$C61)/100,)))))</f>
        <v>0</v>
      </c>
      <c r="O58" s="185">
        <f>IF('Structure Inputs'!U61="",,
(IF('Structure Inputs'!$J61="Minimum",SUMIFS('Structure DDF Lookup'!$D:$D,'Structure DDF Lookup'!$C:$C,'Structure Inputs'!U61,'Structure DDF Lookup'!$A:$A,'Structure Inputs'!$C61)/100,
IF('Structure Inputs'!$J61="Most Likely",SUMIFS('Structure DDF Lookup'!$E:$E,'Structure DDF Lookup'!$C:$C,'Structure Inputs'!U61,'Structure DDF Lookup'!$A:$A,'Structure Inputs'!$C61)/100,
IF('Structure Inputs'!$J61="Maximum",SUMIFS('Structure DDF Lookup'!$F:$F,'Structure DDF Lookup'!$C:$C,'Structure Inputs'!U61,'Structure DDF Lookup'!$A:$A,'Structure Inputs'!$C61)/100,)))))</f>
        <v>0</v>
      </c>
      <c r="P58" s="185">
        <f>IF('Structure Inputs'!V61="",,
(IF('Structure Inputs'!$J61="Minimum",SUMIFS('Structure DDF Lookup'!$D:$D,'Structure DDF Lookup'!$C:$C,'Structure Inputs'!V61,'Structure DDF Lookup'!$A:$A,'Structure Inputs'!$C61)/100,
IF('Structure Inputs'!$J61="Most Likely",SUMIFS('Structure DDF Lookup'!$E:$E,'Structure DDF Lookup'!$C:$C,'Structure Inputs'!V61,'Structure DDF Lookup'!$A:$A,'Structure Inputs'!$C61)/100,
IF('Structure Inputs'!$J61="Maximum",SUMIFS('Structure DDF Lookup'!$F:$F,'Structure DDF Lookup'!$C:$C,'Structure Inputs'!V61,'Structure DDF Lookup'!$A:$A,'Structure Inputs'!$C61)/100,)))))</f>
        <v>0</v>
      </c>
      <c r="Q58" s="185">
        <f>IF('Structure Inputs'!W61="",,
(IF('Structure Inputs'!$J61="Minimum",SUMIFS('Structure DDF Lookup'!$D:$D,'Structure DDF Lookup'!$C:$C,'Structure Inputs'!W61,'Structure DDF Lookup'!$A:$A,'Structure Inputs'!$C61)/100,
IF('Structure Inputs'!$J61="Most Likely",SUMIFS('Structure DDF Lookup'!$E:$E,'Structure DDF Lookup'!$C:$C,'Structure Inputs'!W61,'Structure DDF Lookup'!$A:$A,'Structure Inputs'!$C61)/100,
IF('Structure Inputs'!$J61="Maximum",SUMIFS('Structure DDF Lookup'!$F:$F,'Structure DDF Lookup'!$C:$C,'Structure Inputs'!W61,'Structure DDF Lookup'!$A:$A,'Structure Inputs'!$C61)/100,)))))</f>
        <v>0</v>
      </c>
      <c r="R58" s="185">
        <f>IF('Structure Inputs'!X61="",,
(IF('Structure Inputs'!$J61="Minimum",SUMIFS('Structure DDF Lookup'!$D:$D,'Structure DDF Lookup'!$C:$C,'Structure Inputs'!X61,'Structure DDF Lookup'!$A:$A,'Structure Inputs'!$C61)/100,
IF('Structure Inputs'!$J61="Most Likely",SUMIFS('Structure DDF Lookup'!$E:$E,'Structure DDF Lookup'!$C:$C,'Structure Inputs'!X61,'Structure DDF Lookup'!$A:$A,'Structure Inputs'!$C61)/100,
IF('Structure Inputs'!$J61="Maximum",SUMIFS('Structure DDF Lookup'!$F:$F,'Structure DDF Lookup'!$C:$C,'Structure Inputs'!X61,'Structure DDF Lookup'!$A:$A,'Structure Inputs'!$C61)/100,)))))</f>
        <v>0</v>
      </c>
      <c r="S58" s="185">
        <f>IF('Structure Inputs'!Y61="",,
(IF('Structure Inputs'!$J61="Minimum",SUMIFS('Structure DDF Lookup'!$D:$D,'Structure DDF Lookup'!$C:$C,'Structure Inputs'!Y61,'Structure DDF Lookup'!$A:$A,'Structure Inputs'!$C61)/100,
IF('Structure Inputs'!$J61="Most Likely",SUMIFS('Structure DDF Lookup'!$E:$E,'Structure DDF Lookup'!$C:$C,'Structure Inputs'!Y61,'Structure DDF Lookup'!$A:$A,'Structure Inputs'!$C61)/100,
IF('Structure Inputs'!$J61="Maximum",SUMIFS('Structure DDF Lookup'!$F:$F,'Structure DDF Lookup'!$C:$C,'Structure Inputs'!Y61,'Structure DDF Lookup'!$A:$A,'Structure Inputs'!$C61)/100,)))))</f>
        <v>0</v>
      </c>
      <c r="T58" s="185">
        <f>IF('Structure Inputs'!Z61="",,
(IF('Structure Inputs'!$J61="Minimum",SUMIFS('Structure DDF Lookup'!$D:$D,'Structure DDF Lookup'!$C:$C,'Structure Inputs'!Z61,'Structure DDF Lookup'!$A:$A,'Structure Inputs'!$C61)/100,
IF('Structure Inputs'!$J61="Most Likely",SUMIFS('Structure DDF Lookup'!$E:$E,'Structure DDF Lookup'!$C:$C,'Structure Inputs'!Z61,'Structure DDF Lookup'!$A:$A,'Structure Inputs'!$C61)/100,
IF('Structure Inputs'!$J61="Maximum",SUMIFS('Structure DDF Lookup'!$F:$F,'Structure DDF Lookup'!$C:$C,'Structure Inputs'!Z61,'Structure DDF Lookup'!$A:$A,'Structure Inputs'!$C61)/100,)))))</f>
        <v>0</v>
      </c>
      <c r="U58" s="185">
        <f>IF('Structure Inputs'!AA61="",,
(IF('Structure Inputs'!$J61="Minimum",SUMIFS('Structure DDF Lookup'!$D:$D,'Structure DDF Lookup'!$C:$C,'Structure Inputs'!AA61,'Structure DDF Lookup'!$A:$A,'Structure Inputs'!$C61)/100,
IF('Structure Inputs'!$J61="Most Likely",SUMIFS('Structure DDF Lookup'!$E:$E,'Structure DDF Lookup'!$C:$C,'Structure Inputs'!AA61,'Structure DDF Lookup'!$A:$A,'Structure Inputs'!$C61)/100,
IF('Structure Inputs'!$J61="Maximum",SUMIFS('Structure DDF Lookup'!$F:$F,'Structure DDF Lookup'!$C:$C,'Structure Inputs'!AA61,'Structure DDF Lookup'!$A:$A,'Structure Inputs'!$C61)/100,)))))</f>
        <v>0</v>
      </c>
      <c r="V58" s="185">
        <f>IF('Structure Inputs'!AB61="",,
(IF('Structure Inputs'!$J61="Minimum",SUMIFS('Structure DDF Lookup'!$D:$D,'Structure DDF Lookup'!$C:$C,'Structure Inputs'!AB61,'Structure DDF Lookup'!$A:$A,'Structure Inputs'!$C61)/100,
IF('Structure Inputs'!$J61="Most Likely",SUMIFS('Structure DDF Lookup'!$E:$E,'Structure DDF Lookup'!$C:$C,'Structure Inputs'!AB61,'Structure DDF Lookup'!$A:$A,'Structure Inputs'!$C61)/100,
IF('Structure Inputs'!$J61="Maximum",SUMIFS('Structure DDF Lookup'!$F:$F,'Structure DDF Lookup'!$C:$C,'Structure Inputs'!AB61,'Structure DDF Lookup'!$A:$A,'Structure Inputs'!$C61)/100,)))))</f>
        <v>0</v>
      </c>
      <c r="W58" s="185">
        <f>IF('Structure Inputs'!AC61="",,
(IF('Structure Inputs'!$J61="Minimum",SUMIFS('Structure DDF Lookup'!$D:$D,'Structure DDF Lookup'!$C:$C,'Structure Inputs'!AC61,'Structure DDF Lookup'!$A:$A,'Structure Inputs'!$C61)/100,
IF('Structure Inputs'!$J61="Most Likely",SUMIFS('Structure DDF Lookup'!$E:$E,'Structure DDF Lookup'!$C:$C,'Structure Inputs'!AC61,'Structure DDF Lookup'!$A:$A,'Structure Inputs'!$C61)/100,
IF('Structure Inputs'!$J61="Maximum",SUMIFS('Structure DDF Lookup'!$F:$F,'Structure DDF Lookup'!$C:$C,'Structure Inputs'!AC61,'Structure DDF Lookup'!$A:$A,'Structure Inputs'!$C61)/100,)))))</f>
        <v>0</v>
      </c>
      <c r="Y58" s="25">
        <f t="shared" si="1"/>
        <v>0</v>
      </c>
      <c r="Z58" s="25">
        <f t="shared" si="3"/>
        <v>0</v>
      </c>
      <c r="AA58" s="25">
        <f t="shared" si="4"/>
        <v>0</v>
      </c>
      <c r="AB58" s="25">
        <f t="shared" si="5"/>
        <v>0</v>
      </c>
      <c r="AC58" s="25">
        <f t="shared" si="6"/>
        <v>0</v>
      </c>
      <c r="AD58" s="25">
        <f t="shared" si="7"/>
        <v>0</v>
      </c>
      <c r="AE58" s="25">
        <f t="shared" si="8"/>
        <v>0</v>
      </c>
      <c r="AF58" s="25">
        <f t="shared" si="9"/>
        <v>0</v>
      </c>
      <c r="AG58" s="25">
        <f t="shared" si="10"/>
        <v>0</v>
      </c>
      <c r="AH58" s="25">
        <f t="shared" si="11"/>
        <v>0</v>
      </c>
      <c r="AI58" s="25">
        <f t="shared" si="12"/>
        <v>0</v>
      </c>
      <c r="AJ58" s="25">
        <f t="shared" si="13"/>
        <v>0</v>
      </c>
    </row>
    <row r="59" spans="1:36" x14ac:dyDescent="0.25">
      <c r="A59" s="17">
        <f t="shared" si="15"/>
        <v>58</v>
      </c>
      <c r="B59" s="27" t="str">
        <f>IF('Structure Inputs'!C62="","",'Structure Inputs'!C62)</f>
        <v/>
      </c>
      <c r="D59" s="42">
        <f>'Structure Inputs'!$D62</f>
        <v>0</v>
      </c>
      <c r="F59" s="18" t="str">
        <f>IF('Structure Inputs'!F62="","No","Yes")</f>
        <v>No</v>
      </c>
      <c r="H59" s="24">
        <f>IF($F59="Yes",'Structure Inputs'!$F62,SUMIFS('General Assumptions_Back End'!$C:$C,'General Assumptions_Back End'!$A:$A,$B59,'General Assumptions_Back End'!$B:$B,H$1))</f>
        <v>0</v>
      </c>
      <c r="J59" s="186">
        <f>SUMIFS('General Assumptions_Back End'!$C:$C,'General Assumptions_Back End'!$A:$A,$B59,'General Assumptions_Back End'!$B:$B,J$1)</f>
        <v>0</v>
      </c>
      <c r="L59" s="185">
        <f>IF('Structure Inputs'!R62="",,
(IF('Structure Inputs'!$J62="Minimum",SUMIFS('Structure DDF Lookup'!$D:$D,'Structure DDF Lookup'!$C:$C,'Structure Inputs'!R62,'Structure DDF Lookup'!$A:$A,'Structure Inputs'!$C62)/100,
IF('Structure Inputs'!$J62="Most Likely",SUMIFS('Structure DDF Lookup'!$E:$E,'Structure DDF Lookup'!$C:$C,'Structure Inputs'!R62,'Structure DDF Lookup'!$A:$A,'Structure Inputs'!$C62)/100,
IF('Structure Inputs'!$J62="Maximum",SUMIFS('Structure DDF Lookup'!$F:$F,'Structure DDF Lookup'!$C:$C,'Structure Inputs'!R62,'Structure DDF Lookup'!$A:$A,'Structure Inputs'!$C62)/100,)))))</f>
        <v>0</v>
      </c>
      <c r="M59" s="185">
        <f>IF('Structure Inputs'!S62="",,
(IF('Structure Inputs'!$J62="Minimum",SUMIFS('Structure DDF Lookup'!$D:$D,'Structure DDF Lookup'!$C:$C,'Structure Inputs'!S62,'Structure DDF Lookup'!$A:$A,'Structure Inputs'!$C62)/100,
IF('Structure Inputs'!$J62="Most Likely",SUMIFS('Structure DDF Lookup'!$E:$E,'Structure DDF Lookup'!$C:$C,'Structure Inputs'!S62,'Structure DDF Lookup'!$A:$A,'Structure Inputs'!$C62)/100,
IF('Structure Inputs'!$J62="Maximum",SUMIFS('Structure DDF Lookup'!$F:$F,'Structure DDF Lookup'!$C:$C,'Structure Inputs'!S62,'Structure DDF Lookup'!$A:$A,'Structure Inputs'!$C62)/100,)))))</f>
        <v>0</v>
      </c>
      <c r="N59" s="185">
        <f>IF('Structure Inputs'!T62="",,
(IF('Structure Inputs'!$J62="Minimum",SUMIFS('Structure DDF Lookup'!$D:$D,'Structure DDF Lookup'!$C:$C,'Structure Inputs'!T62,'Structure DDF Lookup'!$A:$A,'Structure Inputs'!$C62)/100,
IF('Structure Inputs'!$J62="Most Likely",SUMIFS('Structure DDF Lookup'!$E:$E,'Structure DDF Lookup'!$C:$C,'Structure Inputs'!T62,'Structure DDF Lookup'!$A:$A,'Structure Inputs'!$C62)/100,
IF('Structure Inputs'!$J62="Maximum",SUMIFS('Structure DDF Lookup'!$F:$F,'Structure DDF Lookup'!$C:$C,'Structure Inputs'!T62,'Structure DDF Lookup'!$A:$A,'Structure Inputs'!$C62)/100,)))))</f>
        <v>0</v>
      </c>
      <c r="O59" s="185">
        <f>IF('Structure Inputs'!U62="",,
(IF('Structure Inputs'!$J62="Minimum",SUMIFS('Structure DDF Lookup'!$D:$D,'Structure DDF Lookup'!$C:$C,'Structure Inputs'!U62,'Structure DDF Lookup'!$A:$A,'Structure Inputs'!$C62)/100,
IF('Structure Inputs'!$J62="Most Likely",SUMIFS('Structure DDF Lookup'!$E:$E,'Structure DDF Lookup'!$C:$C,'Structure Inputs'!U62,'Structure DDF Lookup'!$A:$A,'Structure Inputs'!$C62)/100,
IF('Structure Inputs'!$J62="Maximum",SUMIFS('Structure DDF Lookup'!$F:$F,'Structure DDF Lookup'!$C:$C,'Structure Inputs'!U62,'Structure DDF Lookup'!$A:$A,'Structure Inputs'!$C62)/100,)))))</f>
        <v>0</v>
      </c>
      <c r="P59" s="185">
        <f>IF('Structure Inputs'!V62="",,
(IF('Structure Inputs'!$J62="Minimum",SUMIFS('Structure DDF Lookup'!$D:$D,'Structure DDF Lookup'!$C:$C,'Structure Inputs'!V62,'Structure DDF Lookup'!$A:$A,'Structure Inputs'!$C62)/100,
IF('Structure Inputs'!$J62="Most Likely",SUMIFS('Structure DDF Lookup'!$E:$E,'Structure DDF Lookup'!$C:$C,'Structure Inputs'!V62,'Structure DDF Lookup'!$A:$A,'Structure Inputs'!$C62)/100,
IF('Structure Inputs'!$J62="Maximum",SUMIFS('Structure DDF Lookup'!$F:$F,'Structure DDF Lookup'!$C:$C,'Structure Inputs'!V62,'Structure DDF Lookup'!$A:$A,'Structure Inputs'!$C62)/100,)))))</f>
        <v>0</v>
      </c>
      <c r="Q59" s="185">
        <f>IF('Structure Inputs'!W62="",,
(IF('Structure Inputs'!$J62="Minimum",SUMIFS('Structure DDF Lookup'!$D:$D,'Structure DDF Lookup'!$C:$C,'Structure Inputs'!W62,'Structure DDF Lookup'!$A:$A,'Structure Inputs'!$C62)/100,
IF('Structure Inputs'!$J62="Most Likely",SUMIFS('Structure DDF Lookup'!$E:$E,'Structure DDF Lookup'!$C:$C,'Structure Inputs'!W62,'Structure DDF Lookup'!$A:$A,'Structure Inputs'!$C62)/100,
IF('Structure Inputs'!$J62="Maximum",SUMIFS('Structure DDF Lookup'!$F:$F,'Structure DDF Lookup'!$C:$C,'Structure Inputs'!W62,'Structure DDF Lookup'!$A:$A,'Structure Inputs'!$C62)/100,)))))</f>
        <v>0</v>
      </c>
      <c r="R59" s="185">
        <f>IF('Structure Inputs'!X62="",,
(IF('Structure Inputs'!$J62="Minimum",SUMIFS('Structure DDF Lookup'!$D:$D,'Structure DDF Lookup'!$C:$C,'Structure Inputs'!X62,'Structure DDF Lookup'!$A:$A,'Structure Inputs'!$C62)/100,
IF('Structure Inputs'!$J62="Most Likely",SUMIFS('Structure DDF Lookup'!$E:$E,'Structure DDF Lookup'!$C:$C,'Structure Inputs'!X62,'Structure DDF Lookup'!$A:$A,'Structure Inputs'!$C62)/100,
IF('Structure Inputs'!$J62="Maximum",SUMIFS('Structure DDF Lookup'!$F:$F,'Structure DDF Lookup'!$C:$C,'Structure Inputs'!X62,'Structure DDF Lookup'!$A:$A,'Structure Inputs'!$C62)/100,)))))</f>
        <v>0</v>
      </c>
      <c r="S59" s="185">
        <f>IF('Structure Inputs'!Y62="",,
(IF('Structure Inputs'!$J62="Minimum",SUMIFS('Structure DDF Lookup'!$D:$D,'Structure DDF Lookup'!$C:$C,'Structure Inputs'!Y62,'Structure DDF Lookup'!$A:$A,'Structure Inputs'!$C62)/100,
IF('Structure Inputs'!$J62="Most Likely",SUMIFS('Structure DDF Lookup'!$E:$E,'Structure DDF Lookup'!$C:$C,'Structure Inputs'!Y62,'Structure DDF Lookup'!$A:$A,'Structure Inputs'!$C62)/100,
IF('Structure Inputs'!$J62="Maximum",SUMIFS('Structure DDF Lookup'!$F:$F,'Structure DDF Lookup'!$C:$C,'Structure Inputs'!Y62,'Structure DDF Lookup'!$A:$A,'Structure Inputs'!$C62)/100,)))))</f>
        <v>0</v>
      </c>
      <c r="T59" s="185">
        <f>IF('Structure Inputs'!Z62="",,
(IF('Structure Inputs'!$J62="Minimum",SUMIFS('Structure DDF Lookup'!$D:$D,'Structure DDF Lookup'!$C:$C,'Structure Inputs'!Z62,'Structure DDF Lookup'!$A:$A,'Structure Inputs'!$C62)/100,
IF('Structure Inputs'!$J62="Most Likely",SUMIFS('Structure DDF Lookup'!$E:$E,'Structure DDF Lookup'!$C:$C,'Structure Inputs'!Z62,'Structure DDF Lookup'!$A:$A,'Structure Inputs'!$C62)/100,
IF('Structure Inputs'!$J62="Maximum",SUMIFS('Structure DDF Lookup'!$F:$F,'Structure DDF Lookup'!$C:$C,'Structure Inputs'!Z62,'Structure DDF Lookup'!$A:$A,'Structure Inputs'!$C62)/100,)))))</f>
        <v>0</v>
      </c>
      <c r="U59" s="185">
        <f>IF('Structure Inputs'!AA62="",,
(IF('Structure Inputs'!$J62="Minimum",SUMIFS('Structure DDF Lookup'!$D:$D,'Structure DDF Lookup'!$C:$C,'Structure Inputs'!AA62,'Structure DDF Lookup'!$A:$A,'Structure Inputs'!$C62)/100,
IF('Structure Inputs'!$J62="Most Likely",SUMIFS('Structure DDF Lookup'!$E:$E,'Structure DDF Lookup'!$C:$C,'Structure Inputs'!AA62,'Structure DDF Lookup'!$A:$A,'Structure Inputs'!$C62)/100,
IF('Structure Inputs'!$J62="Maximum",SUMIFS('Structure DDF Lookup'!$F:$F,'Structure DDF Lookup'!$C:$C,'Structure Inputs'!AA62,'Structure DDF Lookup'!$A:$A,'Structure Inputs'!$C62)/100,)))))</f>
        <v>0</v>
      </c>
      <c r="V59" s="185">
        <f>IF('Structure Inputs'!AB62="",,
(IF('Structure Inputs'!$J62="Minimum",SUMIFS('Structure DDF Lookup'!$D:$D,'Structure DDF Lookup'!$C:$C,'Structure Inputs'!AB62,'Structure DDF Lookup'!$A:$A,'Structure Inputs'!$C62)/100,
IF('Structure Inputs'!$J62="Most Likely",SUMIFS('Structure DDF Lookup'!$E:$E,'Structure DDF Lookup'!$C:$C,'Structure Inputs'!AB62,'Structure DDF Lookup'!$A:$A,'Structure Inputs'!$C62)/100,
IF('Structure Inputs'!$J62="Maximum",SUMIFS('Structure DDF Lookup'!$F:$F,'Structure DDF Lookup'!$C:$C,'Structure Inputs'!AB62,'Structure DDF Lookup'!$A:$A,'Structure Inputs'!$C62)/100,)))))</f>
        <v>0</v>
      </c>
      <c r="W59" s="185">
        <f>IF('Structure Inputs'!AC62="",,
(IF('Structure Inputs'!$J62="Minimum",SUMIFS('Structure DDF Lookup'!$D:$D,'Structure DDF Lookup'!$C:$C,'Structure Inputs'!AC62,'Structure DDF Lookup'!$A:$A,'Structure Inputs'!$C62)/100,
IF('Structure Inputs'!$J62="Most Likely",SUMIFS('Structure DDF Lookup'!$E:$E,'Structure DDF Lookup'!$C:$C,'Structure Inputs'!AC62,'Structure DDF Lookup'!$A:$A,'Structure Inputs'!$C62)/100,
IF('Structure Inputs'!$J62="Maximum",SUMIFS('Structure DDF Lookup'!$F:$F,'Structure DDF Lookup'!$C:$C,'Structure Inputs'!AC62,'Structure DDF Lookup'!$A:$A,'Structure Inputs'!$C62)/100,)))))</f>
        <v>0</v>
      </c>
      <c r="Y59" s="25">
        <f t="shared" si="1"/>
        <v>0</v>
      </c>
      <c r="Z59" s="25">
        <f t="shared" si="3"/>
        <v>0</v>
      </c>
      <c r="AA59" s="25">
        <f t="shared" si="4"/>
        <v>0</v>
      </c>
      <c r="AB59" s="25">
        <f t="shared" si="5"/>
        <v>0</v>
      </c>
      <c r="AC59" s="25">
        <f t="shared" si="6"/>
        <v>0</v>
      </c>
      <c r="AD59" s="25">
        <f t="shared" si="7"/>
        <v>0</v>
      </c>
      <c r="AE59" s="25">
        <f t="shared" si="8"/>
        <v>0</v>
      </c>
      <c r="AF59" s="25">
        <f t="shared" si="9"/>
        <v>0</v>
      </c>
      <c r="AG59" s="25">
        <f t="shared" si="10"/>
        <v>0</v>
      </c>
      <c r="AH59" s="25">
        <f t="shared" si="11"/>
        <v>0</v>
      </c>
      <c r="AI59" s="25">
        <f t="shared" si="12"/>
        <v>0</v>
      </c>
      <c r="AJ59" s="25">
        <f t="shared" si="13"/>
        <v>0</v>
      </c>
    </row>
    <row r="60" spans="1:36" x14ac:dyDescent="0.25">
      <c r="A60" s="17">
        <f t="shared" si="15"/>
        <v>59</v>
      </c>
      <c r="B60" s="27" t="str">
        <f>IF('Structure Inputs'!C63="","",'Structure Inputs'!C63)</f>
        <v/>
      </c>
      <c r="D60" s="42">
        <f>'Structure Inputs'!$D63</f>
        <v>0</v>
      </c>
      <c r="F60" s="18" t="str">
        <f>IF('Structure Inputs'!F63="","No","Yes")</f>
        <v>No</v>
      </c>
      <c r="H60" s="24">
        <f>IF($F60="Yes",'Structure Inputs'!$F63,SUMIFS('General Assumptions_Back End'!$C:$C,'General Assumptions_Back End'!$A:$A,$B60,'General Assumptions_Back End'!$B:$B,H$1))</f>
        <v>0</v>
      </c>
      <c r="J60" s="186">
        <f>SUMIFS('General Assumptions_Back End'!$C:$C,'General Assumptions_Back End'!$A:$A,$B60,'General Assumptions_Back End'!$B:$B,J$1)</f>
        <v>0</v>
      </c>
      <c r="L60" s="185">
        <f>IF('Structure Inputs'!R63="",,
(IF('Structure Inputs'!$J63="Minimum",SUMIFS('Structure DDF Lookup'!$D:$D,'Structure DDF Lookup'!$C:$C,'Structure Inputs'!R63,'Structure DDF Lookup'!$A:$A,'Structure Inputs'!$C63)/100,
IF('Structure Inputs'!$J63="Most Likely",SUMIFS('Structure DDF Lookup'!$E:$E,'Structure DDF Lookup'!$C:$C,'Structure Inputs'!R63,'Structure DDF Lookup'!$A:$A,'Structure Inputs'!$C63)/100,
IF('Structure Inputs'!$J63="Maximum",SUMIFS('Structure DDF Lookup'!$F:$F,'Structure DDF Lookup'!$C:$C,'Structure Inputs'!R63,'Structure DDF Lookup'!$A:$A,'Structure Inputs'!$C63)/100,)))))</f>
        <v>0</v>
      </c>
      <c r="M60" s="185">
        <f>IF('Structure Inputs'!S63="",,
(IF('Structure Inputs'!$J63="Minimum",SUMIFS('Structure DDF Lookup'!$D:$D,'Structure DDF Lookup'!$C:$C,'Structure Inputs'!S63,'Structure DDF Lookup'!$A:$A,'Structure Inputs'!$C63)/100,
IF('Structure Inputs'!$J63="Most Likely",SUMIFS('Structure DDF Lookup'!$E:$E,'Structure DDF Lookup'!$C:$C,'Structure Inputs'!S63,'Structure DDF Lookup'!$A:$A,'Structure Inputs'!$C63)/100,
IF('Structure Inputs'!$J63="Maximum",SUMIFS('Structure DDF Lookup'!$F:$F,'Structure DDF Lookup'!$C:$C,'Structure Inputs'!S63,'Structure DDF Lookup'!$A:$A,'Structure Inputs'!$C63)/100,)))))</f>
        <v>0</v>
      </c>
      <c r="N60" s="185">
        <f>IF('Structure Inputs'!T63="",,
(IF('Structure Inputs'!$J63="Minimum",SUMIFS('Structure DDF Lookup'!$D:$D,'Structure DDF Lookup'!$C:$C,'Structure Inputs'!T63,'Structure DDF Lookup'!$A:$A,'Structure Inputs'!$C63)/100,
IF('Structure Inputs'!$J63="Most Likely",SUMIFS('Structure DDF Lookup'!$E:$E,'Structure DDF Lookup'!$C:$C,'Structure Inputs'!T63,'Structure DDF Lookup'!$A:$A,'Structure Inputs'!$C63)/100,
IF('Structure Inputs'!$J63="Maximum",SUMIFS('Structure DDF Lookup'!$F:$F,'Structure DDF Lookup'!$C:$C,'Structure Inputs'!T63,'Structure DDF Lookup'!$A:$A,'Structure Inputs'!$C63)/100,)))))</f>
        <v>0</v>
      </c>
      <c r="O60" s="185">
        <f>IF('Structure Inputs'!U63="",,
(IF('Structure Inputs'!$J63="Minimum",SUMIFS('Structure DDF Lookup'!$D:$D,'Structure DDF Lookup'!$C:$C,'Structure Inputs'!U63,'Structure DDF Lookup'!$A:$A,'Structure Inputs'!$C63)/100,
IF('Structure Inputs'!$J63="Most Likely",SUMIFS('Structure DDF Lookup'!$E:$E,'Structure DDF Lookup'!$C:$C,'Structure Inputs'!U63,'Structure DDF Lookup'!$A:$A,'Structure Inputs'!$C63)/100,
IF('Structure Inputs'!$J63="Maximum",SUMIFS('Structure DDF Lookup'!$F:$F,'Structure DDF Lookup'!$C:$C,'Structure Inputs'!U63,'Structure DDF Lookup'!$A:$A,'Structure Inputs'!$C63)/100,)))))</f>
        <v>0</v>
      </c>
      <c r="P60" s="185">
        <f>IF('Structure Inputs'!V63="",,
(IF('Structure Inputs'!$J63="Minimum",SUMIFS('Structure DDF Lookup'!$D:$D,'Structure DDF Lookup'!$C:$C,'Structure Inputs'!V63,'Structure DDF Lookup'!$A:$A,'Structure Inputs'!$C63)/100,
IF('Structure Inputs'!$J63="Most Likely",SUMIFS('Structure DDF Lookup'!$E:$E,'Structure DDF Lookup'!$C:$C,'Structure Inputs'!V63,'Structure DDF Lookup'!$A:$A,'Structure Inputs'!$C63)/100,
IF('Structure Inputs'!$J63="Maximum",SUMIFS('Structure DDF Lookup'!$F:$F,'Structure DDF Lookup'!$C:$C,'Structure Inputs'!V63,'Structure DDF Lookup'!$A:$A,'Structure Inputs'!$C63)/100,)))))</f>
        <v>0</v>
      </c>
      <c r="Q60" s="185">
        <f>IF('Structure Inputs'!W63="",,
(IF('Structure Inputs'!$J63="Minimum",SUMIFS('Structure DDF Lookup'!$D:$D,'Structure DDF Lookup'!$C:$C,'Structure Inputs'!W63,'Structure DDF Lookup'!$A:$A,'Structure Inputs'!$C63)/100,
IF('Structure Inputs'!$J63="Most Likely",SUMIFS('Structure DDF Lookup'!$E:$E,'Structure DDF Lookup'!$C:$C,'Structure Inputs'!W63,'Structure DDF Lookup'!$A:$A,'Structure Inputs'!$C63)/100,
IF('Structure Inputs'!$J63="Maximum",SUMIFS('Structure DDF Lookup'!$F:$F,'Structure DDF Lookup'!$C:$C,'Structure Inputs'!W63,'Structure DDF Lookup'!$A:$A,'Structure Inputs'!$C63)/100,)))))</f>
        <v>0</v>
      </c>
      <c r="R60" s="185">
        <f>IF('Structure Inputs'!X63="",,
(IF('Structure Inputs'!$J63="Minimum",SUMIFS('Structure DDF Lookup'!$D:$D,'Structure DDF Lookup'!$C:$C,'Structure Inputs'!X63,'Structure DDF Lookup'!$A:$A,'Structure Inputs'!$C63)/100,
IF('Structure Inputs'!$J63="Most Likely",SUMIFS('Structure DDF Lookup'!$E:$E,'Structure DDF Lookup'!$C:$C,'Structure Inputs'!X63,'Structure DDF Lookup'!$A:$A,'Structure Inputs'!$C63)/100,
IF('Structure Inputs'!$J63="Maximum",SUMIFS('Structure DDF Lookup'!$F:$F,'Structure DDF Lookup'!$C:$C,'Structure Inputs'!X63,'Structure DDF Lookup'!$A:$A,'Structure Inputs'!$C63)/100,)))))</f>
        <v>0</v>
      </c>
      <c r="S60" s="185">
        <f>IF('Structure Inputs'!Y63="",,
(IF('Structure Inputs'!$J63="Minimum",SUMIFS('Structure DDF Lookup'!$D:$D,'Structure DDF Lookup'!$C:$C,'Structure Inputs'!Y63,'Structure DDF Lookup'!$A:$A,'Structure Inputs'!$C63)/100,
IF('Structure Inputs'!$J63="Most Likely",SUMIFS('Structure DDF Lookup'!$E:$E,'Structure DDF Lookup'!$C:$C,'Structure Inputs'!Y63,'Structure DDF Lookup'!$A:$A,'Structure Inputs'!$C63)/100,
IF('Structure Inputs'!$J63="Maximum",SUMIFS('Structure DDF Lookup'!$F:$F,'Structure DDF Lookup'!$C:$C,'Structure Inputs'!Y63,'Structure DDF Lookup'!$A:$A,'Structure Inputs'!$C63)/100,)))))</f>
        <v>0</v>
      </c>
      <c r="T60" s="185">
        <f>IF('Structure Inputs'!Z63="",,
(IF('Structure Inputs'!$J63="Minimum",SUMIFS('Structure DDF Lookup'!$D:$D,'Structure DDF Lookup'!$C:$C,'Structure Inputs'!Z63,'Structure DDF Lookup'!$A:$A,'Structure Inputs'!$C63)/100,
IF('Structure Inputs'!$J63="Most Likely",SUMIFS('Structure DDF Lookup'!$E:$E,'Structure DDF Lookup'!$C:$C,'Structure Inputs'!Z63,'Structure DDF Lookup'!$A:$A,'Structure Inputs'!$C63)/100,
IF('Structure Inputs'!$J63="Maximum",SUMIFS('Structure DDF Lookup'!$F:$F,'Structure DDF Lookup'!$C:$C,'Structure Inputs'!Z63,'Structure DDF Lookup'!$A:$A,'Structure Inputs'!$C63)/100,)))))</f>
        <v>0</v>
      </c>
      <c r="U60" s="185">
        <f>IF('Structure Inputs'!AA63="",,
(IF('Structure Inputs'!$J63="Minimum",SUMIFS('Structure DDF Lookup'!$D:$D,'Structure DDF Lookup'!$C:$C,'Structure Inputs'!AA63,'Structure DDF Lookup'!$A:$A,'Structure Inputs'!$C63)/100,
IF('Structure Inputs'!$J63="Most Likely",SUMIFS('Structure DDF Lookup'!$E:$E,'Structure DDF Lookup'!$C:$C,'Structure Inputs'!AA63,'Structure DDF Lookup'!$A:$A,'Structure Inputs'!$C63)/100,
IF('Structure Inputs'!$J63="Maximum",SUMIFS('Structure DDF Lookup'!$F:$F,'Structure DDF Lookup'!$C:$C,'Structure Inputs'!AA63,'Structure DDF Lookup'!$A:$A,'Structure Inputs'!$C63)/100,)))))</f>
        <v>0</v>
      </c>
      <c r="V60" s="185">
        <f>IF('Structure Inputs'!AB63="",,
(IF('Structure Inputs'!$J63="Minimum",SUMIFS('Structure DDF Lookup'!$D:$D,'Structure DDF Lookup'!$C:$C,'Structure Inputs'!AB63,'Structure DDF Lookup'!$A:$A,'Structure Inputs'!$C63)/100,
IF('Structure Inputs'!$J63="Most Likely",SUMIFS('Structure DDF Lookup'!$E:$E,'Structure DDF Lookup'!$C:$C,'Structure Inputs'!AB63,'Structure DDF Lookup'!$A:$A,'Structure Inputs'!$C63)/100,
IF('Structure Inputs'!$J63="Maximum",SUMIFS('Structure DDF Lookup'!$F:$F,'Structure DDF Lookup'!$C:$C,'Structure Inputs'!AB63,'Structure DDF Lookup'!$A:$A,'Structure Inputs'!$C63)/100,)))))</f>
        <v>0</v>
      </c>
      <c r="W60" s="185">
        <f>IF('Structure Inputs'!AC63="",,
(IF('Structure Inputs'!$J63="Minimum",SUMIFS('Structure DDF Lookup'!$D:$D,'Structure DDF Lookup'!$C:$C,'Structure Inputs'!AC63,'Structure DDF Lookup'!$A:$A,'Structure Inputs'!$C63)/100,
IF('Structure Inputs'!$J63="Most Likely",SUMIFS('Structure DDF Lookup'!$E:$E,'Structure DDF Lookup'!$C:$C,'Structure Inputs'!AC63,'Structure DDF Lookup'!$A:$A,'Structure Inputs'!$C63)/100,
IF('Structure Inputs'!$J63="Maximum",SUMIFS('Structure DDF Lookup'!$F:$F,'Structure DDF Lookup'!$C:$C,'Structure Inputs'!AC63,'Structure DDF Lookup'!$A:$A,'Structure Inputs'!$C63)/100,)))))</f>
        <v>0</v>
      </c>
      <c r="Y60" s="25">
        <f t="shared" si="1"/>
        <v>0</v>
      </c>
      <c r="Z60" s="25">
        <f t="shared" si="3"/>
        <v>0</v>
      </c>
      <c r="AA60" s="25">
        <f t="shared" si="4"/>
        <v>0</v>
      </c>
      <c r="AB60" s="25">
        <f t="shared" si="5"/>
        <v>0</v>
      </c>
      <c r="AC60" s="25">
        <f t="shared" si="6"/>
        <v>0</v>
      </c>
      <c r="AD60" s="25">
        <f t="shared" si="7"/>
        <v>0</v>
      </c>
      <c r="AE60" s="25">
        <f t="shared" si="8"/>
        <v>0</v>
      </c>
      <c r="AF60" s="25">
        <f t="shared" si="9"/>
        <v>0</v>
      </c>
      <c r="AG60" s="25">
        <f t="shared" si="10"/>
        <v>0</v>
      </c>
      <c r="AH60" s="25">
        <f t="shared" si="11"/>
        <v>0</v>
      </c>
      <c r="AI60" s="25">
        <f t="shared" si="12"/>
        <v>0</v>
      </c>
      <c r="AJ60" s="25">
        <f t="shared" si="13"/>
        <v>0</v>
      </c>
    </row>
    <row r="61" spans="1:36" x14ac:dyDescent="0.25">
      <c r="A61" s="17">
        <f t="shared" si="15"/>
        <v>60</v>
      </c>
      <c r="B61" s="27" t="str">
        <f>IF('Structure Inputs'!C64="","",'Structure Inputs'!C64)</f>
        <v/>
      </c>
      <c r="D61" s="42">
        <f>'Structure Inputs'!$D64</f>
        <v>0</v>
      </c>
      <c r="F61" s="18" t="str">
        <f>IF('Structure Inputs'!F64="","No","Yes")</f>
        <v>No</v>
      </c>
      <c r="H61" s="24">
        <f>IF($F61="Yes",'Structure Inputs'!$F64,SUMIFS('General Assumptions_Back End'!$C:$C,'General Assumptions_Back End'!$A:$A,$B61,'General Assumptions_Back End'!$B:$B,H$1))</f>
        <v>0</v>
      </c>
      <c r="J61" s="186">
        <f>SUMIFS('General Assumptions_Back End'!$C:$C,'General Assumptions_Back End'!$A:$A,$B61,'General Assumptions_Back End'!$B:$B,J$1)</f>
        <v>0</v>
      </c>
      <c r="L61" s="185">
        <f>IF('Structure Inputs'!R64="",,
(IF('Structure Inputs'!$J64="Minimum",SUMIFS('Structure DDF Lookup'!$D:$D,'Structure DDF Lookup'!$C:$C,'Structure Inputs'!R64,'Structure DDF Lookup'!$A:$A,'Structure Inputs'!$C64)/100,
IF('Structure Inputs'!$J64="Most Likely",SUMIFS('Structure DDF Lookup'!$E:$E,'Structure DDF Lookup'!$C:$C,'Structure Inputs'!R64,'Structure DDF Lookup'!$A:$A,'Structure Inputs'!$C64)/100,
IF('Structure Inputs'!$J64="Maximum",SUMIFS('Structure DDF Lookup'!$F:$F,'Structure DDF Lookup'!$C:$C,'Structure Inputs'!R64,'Structure DDF Lookup'!$A:$A,'Structure Inputs'!$C64)/100,)))))</f>
        <v>0</v>
      </c>
      <c r="M61" s="185">
        <f>IF('Structure Inputs'!S64="",,
(IF('Structure Inputs'!$J64="Minimum",SUMIFS('Structure DDF Lookup'!$D:$D,'Structure DDF Lookup'!$C:$C,'Structure Inputs'!S64,'Structure DDF Lookup'!$A:$A,'Structure Inputs'!$C64)/100,
IF('Structure Inputs'!$J64="Most Likely",SUMIFS('Structure DDF Lookup'!$E:$E,'Structure DDF Lookup'!$C:$C,'Structure Inputs'!S64,'Structure DDF Lookup'!$A:$A,'Structure Inputs'!$C64)/100,
IF('Structure Inputs'!$J64="Maximum",SUMIFS('Structure DDF Lookup'!$F:$F,'Structure DDF Lookup'!$C:$C,'Structure Inputs'!S64,'Structure DDF Lookup'!$A:$A,'Structure Inputs'!$C64)/100,)))))</f>
        <v>0</v>
      </c>
      <c r="N61" s="185">
        <f>IF('Structure Inputs'!T64="",,
(IF('Structure Inputs'!$J64="Minimum",SUMIFS('Structure DDF Lookup'!$D:$D,'Structure DDF Lookup'!$C:$C,'Structure Inputs'!T64,'Structure DDF Lookup'!$A:$A,'Structure Inputs'!$C64)/100,
IF('Structure Inputs'!$J64="Most Likely",SUMIFS('Structure DDF Lookup'!$E:$E,'Structure DDF Lookup'!$C:$C,'Structure Inputs'!T64,'Structure DDF Lookup'!$A:$A,'Structure Inputs'!$C64)/100,
IF('Structure Inputs'!$J64="Maximum",SUMIFS('Structure DDF Lookup'!$F:$F,'Structure DDF Lookup'!$C:$C,'Structure Inputs'!T64,'Structure DDF Lookup'!$A:$A,'Structure Inputs'!$C64)/100,)))))</f>
        <v>0</v>
      </c>
      <c r="O61" s="185">
        <f>IF('Structure Inputs'!U64="",,
(IF('Structure Inputs'!$J64="Minimum",SUMIFS('Structure DDF Lookup'!$D:$D,'Structure DDF Lookup'!$C:$C,'Structure Inputs'!U64,'Structure DDF Lookup'!$A:$A,'Structure Inputs'!$C64)/100,
IF('Structure Inputs'!$J64="Most Likely",SUMIFS('Structure DDF Lookup'!$E:$E,'Structure DDF Lookup'!$C:$C,'Structure Inputs'!U64,'Structure DDF Lookup'!$A:$A,'Structure Inputs'!$C64)/100,
IF('Structure Inputs'!$J64="Maximum",SUMIFS('Structure DDF Lookup'!$F:$F,'Structure DDF Lookup'!$C:$C,'Structure Inputs'!U64,'Structure DDF Lookup'!$A:$A,'Structure Inputs'!$C64)/100,)))))</f>
        <v>0</v>
      </c>
      <c r="P61" s="185">
        <f>IF('Structure Inputs'!V64="",,
(IF('Structure Inputs'!$J64="Minimum",SUMIFS('Structure DDF Lookup'!$D:$D,'Structure DDF Lookup'!$C:$C,'Structure Inputs'!V64,'Structure DDF Lookup'!$A:$A,'Structure Inputs'!$C64)/100,
IF('Structure Inputs'!$J64="Most Likely",SUMIFS('Structure DDF Lookup'!$E:$E,'Structure DDF Lookup'!$C:$C,'Structure Inputs'!V64,'Structure DDF Lookup'!$A:$A,'Structure Inputs'!$C64)/100,
IF('Structure Inputs'!$J64="Maximum",SUMIFS('Structure DDF Lookup'!$F:$F,'Structure DDF Lookup'!$C:$C,'Structure Inputs'!V64,'Structure DDF Lookup'!$A:$A,'Structure Inputs'!$C64)/100,)))))</f>
        <v>0</v>
      </c>
      <c r="Q61" s="185">
        <f>IF('Structure Inputs'!W64="",,
(IF('Structure Inputs'!$J64="Minimum",SUMIFS('Structure DDF Lookup'!$D:$D,'Structure DDF Lookup'!$C:$C,'Structure Inputs'!W64,'Structure DDF Lookup'!$A:$A,'Structure Inputs'!$C64)/100,
IF('Structure Inputs'!$J64="Most Likely",SUMIFS('Structure DDF Lookup'!$E:$E,'Structure DDF Lookup'!$C:$C,'Structure Inputs'!W64,'Structure DDF Lookup'!$A:$A,'Structure Inputs'!$C64)/100,
IF('Structure Inputs'!$J64="Maximum",SUMIFS('Structure DDF Lookup'!$F:$F,'Structure DDF Lookup'!$C:$C,'Structure Inputs'!W64,'Structure DDF Lookup'!$A:$A,'Structure Inputs'!$C64)/100,)))))</f>
        <v>0</v>
      </c>
      <c r="R61" s="185">
        <f>IF('Structure Inputs'!X64="",,
(IF('Structure Inputs'!$J64="Minimum",SUMIFS('Structure DDF Lookup'!$D:$D,'Structure DDF Lookup'!$C:$C,'Structure Inputs'!X64,'Structure DDF Lookup'!$A:$A,'Structure Inputs'!$C64)/100,
IF('Structure Inputs'!$J64="Most Likely",SUMIFS('Structure DDF Lookup'!$E:$E,'Structure DDF Lookup'!$C:$C,'Structure Inputs'!X64,'Structure DDF Lookup'!$A:$A,'Structure Inputs'!$C64)/100,
IF('Structure Inputs'!$J64="Maximum",SUMIFS('Structure DDF Lookup'!$F:$F,'Structure DDF Lookup'!$C:$C,'Structure Inputs'!X64,'Structure DDF Lookup'!$A:$A,'Structure Inputs'!$C64)/100,)))))</f>
        <v>0</v>
      </c>
      <c r="S61" s="185">
        <f>IF('Structure Inputs'!Y64="",,
(IF('Structure Inputs'!$J64="Minimum",SUMIFS('Structure DDF Lookup'!$D:$D,'Structure DDF Lookup'!$C:$C,'Structure Inputs'!Y64,'Structure DDF Lookup'!$A:$A,'Structure Inputs'!$C64)/100,
IF('Structure Inputs'!$J64="Most Likely",SUMIFS('Structure DDF Lookup'!$E:$E,'Structure DDF Lookup'!$C:$C,'Structure Inputs'!Y64,'Structure DDF Lookup'!$A:$A,'Structure Inputs'!$C64)/100,
IF('Structure Inputs'!$J64="Maximum",SUMIFS('Structure DDF Lookup'!$F:$F,'Structure DDF Lookup'!$C:$C,'Structure Inputs'!Y64,'Structure DDF Lookup'!$A:$A,'Structure Inputs'!$C64)/100,)))))</f>
        <v>0</v>
      </c>
      <c r="T61" s="185">
        <f>IF('Structure Inputs'!Z64="",,
(IF('Structure Inputs'!$J64="Minimum",SUMIFS('Structure DDF Lookup'!$D:$D,'Structure DDF Lookup'!$C:$C,'Structure Inputs'!Z64,'Structure DDF Lookup'!$A:$A,'Structure Inputs'!$C64)/100,
IF('Structure Inputs'!$J64="Most Likely",SUMIFS('Structure DDF Lookup'!$E:$E,'Structure DDF Lookup'!$C:$C,'Structure Inputs'!Z64,'Structure DDF Lookup'!$A:$A,'Structure Inputs'!$C64)/100,
IF('Structure Inputs'!$J64="Maximum",SUMIFS('Structure DDF Lookup'!$F:$F,'Structure DDF Lookup'!$C:$C,'Structure Inputs'!Z64,'Structure DDF Lookup'!$A:$A,'Structure Inputs'!$C64)/100,)))))</f>
        <v>0</v>
      </c>
      <c r="U61" s="185">
        <f>IF('Structure Inputs'!AA64="",,
(IF('Structure Inputs'!$J64="Minimum",SUMIFS('Structure DDF Lookup'!$D:$D,'Structure DDF Lookup'!$C:$C,'Structure Inputs'!AA64,'Structure DDF Lookup'!$A:$A,'Structure Inputs'!$C64)/100,
IF('Structure Inputs'!$J64="Most Likely",SUMIFS('Structure DDF Lookup'!$E:$E,'Structure DDF Lookup'!$C:$C,'Structure Inputs'!AA64,'Structure DDF Lookup'!$A:$A,'Structure Inputs'!$C64)/100,
IF('Structure Inputs'!$J64="Maximum",SUMIFS('Structure DDF Lookup'!$F:$F,'Structure DDF Lookup'!$C:$C,'Structure Inputs'!AA64,'Structure DDF Lookup'!$A:$A,'Structure Inputs'!$C64)/100,)))))</f>
        <v>0</v>
      </c>
      <c r="V61" s="185">
        <f>IF('Structure Inputs'!AB64="",,
(IF('Structure Inputs'!$J64="Minimum",SUMIFS('Structure DDF Lookup'!$D:$D,'Structure DDF Lookup'!$C:$C,'Structure Inputs'!AB64,'Structure DDF Lookup'!$A:$A,'Structure Inputs'!$C64)/100,
IF('Structure Inputs'!$J64="Most Likely",SUMIFS('Structure DDF Lookup'!$E:$E,'Structure DDF Lookup'!$C:$C,'Structure Inputs'!AB64,'Structure DDF Lookup'!$A:$A,'Structure Inputs'!$C64)/100,
IF('Structure Inputs'!$J64="Maximum",SUMIFS('Structure DDF Lookup'!$F:$F,'Structure DDF Lookup'!$C:$C,'Structure Inputs'!AB64,'Structure DDF Lookup'!$A:$A,'Structure Inputs'!$C64)/100,)))))</f>
        <v>0</v>
      </c>
      <c r="W61" s="185">
        <f>IF('Structure Inputs'!AC64="",,
(IF('Structure Inputs'!$J64="Minimum",SUMIFS('Structure DDF Lookup'!$D:$D,'Structure DDF Lookup'!$C:$C,'Structure Inputs'!AC64,'Structure DDF Lookup'!$A:$A,'Structure Inputs'!$C64)/100,
IF('Structure Inputs'!$J64="Most Likely",SUMIFS('Structure DDF Lookup'!$E:$E,'Structure DDF Lookup'!$C:$C,'Structure Inputs'!AC64,'Structure DDF Lookup'!$A:$A,'Structure Inputs'!$C64)/100,
IF('Structure Inputs'!$J64="Maximum",SUMIFS('Structure DDF Lookup'!$F:$F,'Structure DDF Lookup'!$C:$C,'Structure Inputs'!AC64,'Structure DDF Lookup'!$A:$A,'Structure Inputs'!$C64)/100,)))))</f>
        <v>0</v>
      </c>
      <c r="Y61" s="25">
        <f t="shared" si="1"/>
        <v>0</v>
      </c>
      <c r="Z61" s="25">
        <f t="shared" si="3"/>
        <v>0</v>
      </c>
      <c r="AA61" s="25">
        <f t="shared" si="4"/>
        <v>0</v>
      </c>
      <c r="AB61" s="25">
        <f t="shared" si="5"/>
        <v>0</v>
      </c>
      <c r="AC61" s="25">
        <f t="shared" si="6"/>
        <v>0</v>
      </c>
      <c r="AD61" s="25">
        <f t="shared" si="7"/>
        <v>0</v>
      </c>
      <c r="AE61" s="25">
        <f t="shared" si="8"/>
        <v>0</v>
      </c>
      <c r="AF61" s="25">
        <f t="shared" si="9"/>
        <v>0</v>
      </c>
      <c r="AG61" s="25">
        <f t="shared" si="10"/>
        <v>0</v>
      </c>
      <c r="AH61" s="25">
        <f t="shared" si="11"/>
        <v>0</v>
      </c>
      <c r="AI61" s="25">
        <f t="shared" si="12"/>
        <v>0</v>
      </c>
      <c r="AJ61" s="25">
        <f t="shared" si="13"/>
        <v>0</v>
      </c>
    </row>
    <row r="62" spans="1:36" x14ac:dyDescent="0.25">
      <c r="A62" s="17">
        <f t="shared" si="15"/>
        <v>61</v>
      </c>
      <c r="B62" s="27" t="str">
        <f>IF('Structure Inputs'!C65="","",'Structure Inputs'!C65)</f>
        <v/>
      </c>
      <c r="D62" s="42">
        <f>'Structure Inputs'!$D65</f>
        <v>0</v>
      </c>
      <c r="F62" s="18" t="str">
        <f>IF('Structure Inputs'!F65="","No","Yes")</f>
        <v>No</v>
      </c>
      <c r="H62" s="24">
        <f>IF($F62="Yes",'Structure Inputs'!$F65,SUMIFS('General Assumptions_Back End'!$C:$C,'General Assumptions_Back End'!$A:$A,$B62,'General Assumptions_Back End'!$B:$B,H$1))</f>
        <v>0</v>
      </c>
      <c r="J62" s="186">
        <f>SUMIFS('General Assumptions_Back End'!$C:$C,'General Assumptions_Back End'!$A:$A,$B62,'General Assumptions_Back End'!$B:$B,J$1)</f>
        <v>0</v>
      </c>
      <c r="L62" s="185">
        <f>IF('Structure Inputs'!R65="",,
(IF('Structure Inputs'!$J65="Minimum",SUMIFS('Structure DDF Lookup'!$D:$D,'Structure DDF Lookup'!$C:$C,'Structure Inputs'!R65,'Structure DDF Lookup'!$A:$A,'Structure Inputs'!$C65)/100,
IF('Structure Inputs'!$J65="Most Likely",SUMIFS('Structure DDF Lookup'!$E:$E,'Structure DDF Lookup'!$C:$C,'Structure Inputs'!R65,'Structure DDF Lookup'!$A:$A,'Structure Inputs'!$C65)/100,
IF('Structure Inputs'!$J65="Maximum",SUMIFS('Structure DDF Lookup'!$F:$F,'Structure DDF Lookup'!$C:$C,'Structure Inputs'!R65,'Structure DDF Lookup'!$A:$A,'Structure Inputs'!$C65)/100,)))))</f>
        <v>0</v>
      </c>
      <c r="M62" s="185">
        <f>IF('Structure Inputs'!S65="",,
(IF('Structure Inputs'!$J65="Minimum",SUMIFS('Structure DDF Lookup'!$D:$D,'Structure DDF Lookup'!$C:$C,'Structure Inputs'!S65,'Structure DDF Lookup'!$A:$A,'Structure Inputs'!$C65)/100,
IF('Structure Inputs'!$J65="Most Likely",SUMIFS('Structure DDF Lookup'!$E:$E,'Structure DDF Lookup'!$C:$C,'Structure Inputs'!S65,'Structure DDF Lookup'!$A:$A,'Structure Inputs'!$C65)/100,
IF('Structure Inputs'!$J65="Maximum",SUMIFS('Structure DDF Lookup'!$F:$F,'Structure DDF Lookup'!$C:$C,'Structure Inputs'!S65,'Structure DDF Lookup'!$A:$A,'Structure Inputs'!$C65)/100,)))))</f>
        <v>0</v>
      </c>
      <c r="N62" s="185">
        <f>IF('Structure Inputs'!T65="",,
(IF('Structure Inputs'!$J65="Minimum",SUMIFS('Structure DDF Lookup'!$D:$D,'Structure DDF Lookup'!$C:$C,'Structure Inputs'!T65,'Structure DDF Lookup'!$A:$A,'Structure Inputs'!$C65)/100,
IF('Structure Inputs'!$J65="Most Likely",SUMIFS('Structure DDF Lookup'!$E:$E,'Structure DDF Lookup'!$C:$C,'Structure Inputs'!T65,'Structure DDF Lookup'!$A:$A,'Structure Inputs'!$C65)/100,
IF('Structure Inputs'!$J65="Maximum",SUMIFS('Structure DDF Lookup'!$F:$F,'Structure DDF Lookup'!$C:$C,'Structure Inputs'!T65,'Structure DDF Lookup'!$A:$A,'Structure Inputs'!$C65)/100,)))))</f>
        <v>0</v>
      </c>
      <c r="O62" s="185">
        <f>IF('Structure Inputs'!U65="",,
(IF('Structure Inputs'!$J65="Minimum",SUMIFS('Structure DDF Lookup'!$D:$D,'Structure DDF Lookup'!$C:$C,'Structure Inputs'!U65,'Structure DDF Lookup'!$A:$A,'Structure Inputs'!$C65)/100,
IF('Structure Inputs'!$J65="Most Likely",SUMIFS('Structure DDF Lookup'!$E:$E,'Structure DDF Lookup'!$C:$C,'Structure Inputs'!U65,'Structure DDF Lookup'!$A:$A,'Structure Inputs'!$C65)/100,
IF('Structure Inputs'!$J65="Maximum",SUMIFS('Structure DDF Lookup'!$F:$F,'Structure DDF Lookup'!$C:$C,'Structure Inputs'!U65,'Structure DDF Lookup'!$A:$A,'Structure Inputs'!$C65)/100,)))))</f>
        <v>0</v>
      </c>
      <c r="P62" s="185">
        <f>IF('Structure Inputs'!V65="",,
(IF('Structure Inputs'!$J65="Minimum",SUMIFS('Structure DDF Lookup'!$D:$D,'Structure DDF Lookup'!$C:$C,'Structure Inputs'!V65,'Structure DDF Lookup'!$A:$A,'Structure Inputs'!$C65)/100,
IF('Structure Inputs'!$J65="Most Likely",SUMIFS('Structure DDF Lookup'!$E:$E,'Structure DDF Lookup'!$C:$C,'Structure Inputs'!V65,'Structure DDF Lookup'!$A:$A,'Structure Inputs'!$C65)/100,
IF('Structure Inputs'!$J65="Maximum",SUMIFS('Structure DDF Lookup'!$F:$F,'Structure DDF Lookup'!$C:$C,'Structure Inputs'!V65,'Structure DDF Lookup'!$A:$A,'Structure Inputs'!$C65)/100,)))))</f>
        <v>0</v>
      </c>
      <c r="Q62" s="185">
        <f>IF('Structure Inputs'!W65="",,
(IF('Structure Inputs'!$J65="Minimum",SUMIFS('Structure DDF Lookup'!$D:$D,'Structure DDF Lookup'!$C:$C,'Structure Inputs'!W65,'Structure DDF Lookup'!$A:$A,'Structure Inputs'!$C65)/100,
IF('Structure Inputs'!$J65="Most Likely",SUMIFS('Structure DDF Lookup'!$E:$E,'Structure DDF Lookup'!$C:$C,'Structure Inputs'!W65,'Structure DDF Lookup'!$A:$A,'Structure Inputs'!$C65)/100,
IF('Structure Inputs'!$J65="Maximum",SUMIFS('Structure DDF Lookup'!$F:$F,'Structure DDF Lookup'!$C:$C,'Structure Inputs'!W65,'Structure DDF Lookup'!$A:$A,'Structure Inputs'!$C65)/100,)))))</f>
        <v>0</v>
      </c>
      <c r="R62" s="185">
        <f>IF('Structure Inputs'!X65="",,
(IF('Structure Inputs'!$J65="Minimum",SUMIFS('Structure DDF Lookup'!$D:$D,'Structure DDF Lookup'!$C:$C,'Structure Inputs'!X65,'Structure DDF Lookup'!$A:$A,'Structure Inputs'!$C65)/100,
IF('Structure Inputs'!$J65="Most Likely",SUMIFS('Structure DDF Lookup'!$E:$E,'Structure DDF Lookup'!$C:$C,'Structure Inputs'!X65,'Structure DDF Lookup'!$A:$A,'Structure Inputs'!$C65)/100,
IF('Structure Inputs'!$J65="Maximum",SUMIFS('Structure DDF Lookup'!$F:$F,'Structure DDF Lookup'!$C:$C,'Structure Inputs'!X65,'Structure DDF Lookup'!$A:$A,'Structure Inputs'!$C65)/100,)))))</f>
        <v>0</v>
      </c>
      <c r="S62" s="185">
        <f>IF('Structure Inputs'!Y65="",,
(IF('Structure Inputs'!$J65="Minimum",SUMIFS('Structure DDF Lookup'!$D:$D,'Structure DDF Lookup'!$C:$C,'Structure Inputs'!Y65,'Structure DDF Lookup'!$A:$A,'Structure Inputs'!$C65)/100,
IF('Structure Inputs'!$J65="Most Likely",SUMIFS('Structure DDF Lookup'!$E:$E,'Structure DDF Lookup'!$C:$C,'Structure Inputs'!Y65,'Structure DDF Lookup'!$A:$A,'Structure Inputs'!$C65)/100,
IF('Structure Inputs'!$J65="Maximum",SUMIFS('Structure DDF Lookup'!$F:$F,'Structure DDF Lookup'!$C:$C,'Structure Inputs'!Y65,'Structure DDF Lookup'!$A:$A,'Structure Inputs'!$C65)/100,)))))</f>
        <v>0</v>
      </c>
      <c r="T62" s="185">
        <f>IF('Structure Inputs'!Z65="",,
(IF('Structure Inputs'!$J65="Minimum",SUMIFS('Structure DDF Lookup'!$D:$D,'Structure DDF Lookup'!$C:$C,'Structure Inputs'!Z65,'Structure DDF Lookup'!$A:$A,'Structure Inputs'!$C65)/100,
IF('Structure Inputs'!$J65="Most Likely",SUMIFS('Structure DDF Lookup'!$E:$E,'Structure DDF Lookup'!$C:$C,'Structure Inputs'!Z65,'Structure DDF Lookup'!$A:$A,'Structure Inputs'!$C65)/100,
IF('Structure Inputs'!$J65="Maximum",SUMIFS('Structure DDF Lookup'!$F:$F,'Structure DDF Lookup'!$C:$C,'Structure Inputs'!Z65,'Structure DDF Lookup'!$A:$A,'Structure Inputs'!$C65)/100,)))))</f>
        <v>0</v>
      </c>
      <c r="U62" s="185">
        <f>IF('Structure Inputs'!AA65="",,
(IF('Structure Inputs'!$J65="Minimum",SUMIFS('Structure DDF Lookup'!$D:$D,'Structure DDF Lookup'!$C:$C,'Structure Inputs'!AA65,'Structure DDF Lookup'!$A:$A,'Structure Inputs'!$C65)/100,
IF('Structure Inputs'!$J65="Most Likely",SUMIFS('Structure DDF Lookup'!$E:$E,'Structure DDF Lookup'!$C:$C,'Structure Inputs'!AA65,'Structure DDF Lookup'!$A:$A,'Structure Inputs'!$C65)/100,
IF('Structure Inputs'!$J65="Maximum",SUMIFS('Structure DDF Lookup'!$F:$F,'Structure DDF Lookup'!$C:$C,'Structure Inputs'!AA65,'Structure DDF Lookup'!$A:$A,'Structure Inputs'!$C65)/100,)))))</f>
        <v>0</v>
      </c>
      <c r="V62" s="185">
        <f>IF('Structure Inputs'!AB65="",,
(IF('Structure Inputs'!$J65="Minimum",SUMIFS('Structure DDF Lookup'!$D:$D,'Structure DDF Lookup'!$C:$C,'Structure Inputs'!AB65,'Structure DDF Lookup'!$A:$A,'Structure Inputs'!$C65)/100,
IF('Structure Inputs'!$J65="Most Likely",SUMIFS('Structure DDF Lookup'!$E:$E,'Structure DDF Lookup'!$C:$C,'Structure Inputs'!AB65,'Structure DDF Lookup'!$A:$A,'Structure Inputs'!$C65)/100,
IF('Structure Inputs'!$J65="Maximum",SUMIFS('Structure DDF Lookup'!$F:$F,'Structure DDF Lookup'!$C:$C,'Structure Inputs'!AB65,'Structure DDF Lookup'!$A:$A,'Structure Inputs'!$C65)/100,)))))</f>
        <v>0</v>
      </c>
      <c r="W62" s="185">
        <f>IF('Structure Inputs'!AC65="",,
(IF('Structure Inputs'!$J65="Minimum",SUMIFS('Structure DDF Lookup'!$D:$D,'Structure DDF Lookup'!$C:$C,'Structure Inputs'!AC65,'Structure DDF Lookup'!$A:$A,'Structure Inputs'!$C65)/100,
IF('Structure Inputs'!$J65="Most Likely",SUMIFS('Structure DDF Lookup'!$E:$E,'Structure DDF Lookup'!$C:$C,'Structure Inputs'!AC65,'Structure DDF Lookup'!$A:$A,'Structure Inputs'!$C65)/100,
IF('Structure Inputs'!$J65="Maximum",SUMIFS('Structure DDF Lookup'!$F:$F,'Structure DDF Lookup'!$C:$C,'Structure Inputs'!AC65,'Structure DDF Lookup'!$A:$A,'Structure Inputs'!$C65)/100,)))))</f>
        <v>0</v>
      </c>
      <c r="Y62" s="25">
        <f t="shared" si="1"/>
        <v>0</v>
      </c>
      <c r="Z62" s="25">
        <f t="shared" si="3"/>
        <v>0</v>
      </c>
      <c r="AA62" s="25">
        <f t="shared" si="4"/>
        <v>0</v>
      </c>
      <c r="AB62" s="25">
        <f t="shared" si="5"/>
        <v>0</v>
      </c>
      <c r="AC62" s="25">
        <f t="shared" si="6"/>
        <v>0</v>
      </c>
      <c r="AD62" s="25">
        <f t="shared" si="7"/>
        <v>0</v>
      </c>
      <c r="AE62" s="25">
        <f t="shared" si="8"/>
        <v>0</v>
      </c>
      <c r="AF62" s="25">
        <f t="shared" si="9"/>
        <v>0</v>
      </c>
      <c r="AG62" s="25">
        <f t="shared" si="10"/>
        <v>0</v>
      </c>
      <c r="AH62" s="25">
        <f t="shared" si="11"/>
        <v>0</v>
      </c>
      <c r="AI62" s="25">
        <f t="shared" si="12"/>
        <v>0</v>
      </c>
      <c r="AJ62" s="25">
        <f t="shared" si="13"/>
        <v>0</v>
      </c>
    </row>
    <row r="63" spans="1:36" x14ac:dyDescent="0.25">
      <c r="A63" s="17">
        <f t="shared" si="15"/>
        <v>62</v>
      </c>
      <c r="B63" s="27" t="str">
        <f>IF('Structure Inputs'!C66="","",'Structure Inputs'!C66)</f>
        <v/>
      </c>
      <c r="D63" s="42">
        <f>'Structure Inputs'!$D66</f>
        <v>0</v>
      </c>
      <c r="F63" s="18" t="str">
        <f>IF('Structure Inputs'!F66="","No","Yes")</f>
        <v>No</v>
      </c>
      <c r="H63" s="24">
        <f>IF($F63="Yes",'Structure Inputs'!$F66,SUMIFS('General Assumptions_Back End'!$C:$C,'General Assumptions_Back End'!$A:$A,$B63,'General Assumptions_Back End'!$B:$B,H$1))</f>
        <v>0</v>
      </c>
      <c r="J63" s="186">
        <f>SUMIFS('General Assumptions_Back End'!$C:$C,'General Assumptions_Back End'!$A:$A,$B63,'General Assumptions_Back End'!$B:$B,J$1)</f>
        <v>0</v>
      </c>
      <c r="L63" s="185">
        <f>IF('Structure Inputs'!R66="",,
(IF('Structure Inputs'!$J66="Minimum",SUMIFS('Structure DDF Lookup'!$D:$D,'Structure DDF Lookup'!$C:$C,'Structure Inputs'!R66,'Structure DDF Lookup'!$A:$A,'Structure Inputs'!$C66)/100,
IF('Structure Inputs'!$J66="Most Likely",SUMIFS('Structure DDF Lookup'!$E:$E,'Structure DDF Lookup'!$C:$C,'Structure Inputs'!R66,'Structure DDF Lookup'!$A:$A,'Structure Inputs'!$C66)/100,
IF('Structure Inputs'!$J66="Maximum",SUMIFS('Structure DDF Lookup'!$F:$F,'Structure DDF Lookup'!$C:$C,'Structure Inputs'!R66,'Structure DDF Lookup'!$A:$A,'Structure Inputs'!$C66)/100,)))))</f>
        <v>0</v>
      </c>
      <c r="M63" s="185">
        <f>IF('Structure Inputs'!S66="",,
(IF('Structure Inputs'!$J66="Minimum",SUMIFS('Structure DDF Lookup'!$D:$D,'Structure DDF Lookup'!$C:$C,'Structure Inputs'!S66,'Structure DDF Lookup'!$A:$A,'Structure Inputs'!$C66)/100,
IF('Structure Inputs'!$J66="Most Likely",SUMIFS('Structure DDF Lookup'!$E:$E,'Structure DDF Lookup'!$C:$C,'Structure Inputs'!S66,'Structure DDF Lookup'!$A:$A,'Structure Inputs'!$C66)/100,
IF('Structure Inputs'!$J66="Maximum",SUMIFS('Structure DDF Lookup'!$F:$F,'Structure DDF Lookup'!$C:$C,'Structure Inputs'!S66,'Structure DDF Lookup'!$A:$A,'Structure Inputs'!$C66)/100,)))))</f>
        <v>0</v>
      </c>
      <c r="N63" s="185">
        <f>IF('Structure Inputs'!T66="",,
(IF('Structure Inputs'!$J66="Minimum",SUMIFS('Structure DDF Lookup'!$D:$D,'Structure DDF Lookup'!$C:$C,'Structure Inputs'!T66,'Structure DDF Lookup'!$A:$A,'Structure Inputs'!$C66)/100,
IF('Structure Inputs'!$J66="Most Likely",SUMIFS('Structure DDF Lookup'!$E:$E,'Structure DDF Lookup'!$C:$C,'Structure Inputs'!T66,'Structure DDF Lookup'!$A:$A,'Structure Inputs'!$C66)/100,
IF('Structure Inputs'!$J66="Maximum",SUMIFS('Structure DDF Lookup'!$F:$F,'Structure DDF Lookup'!$C:$C,'Structure Inputs'!T66,'Structure DDF Lookup'!$A:$A,'Structure Inputs'!$C66)/100,)))))</f>
        <v>0</v>
      </c>
      <c r="O63" s="185">
        <f>IF('Structure Inputs'!U66="",,
(IF('Structure Inputs'!$J66="Minimum",SUMIFS('Structure DDF Lookup'!$D:$D,'Structure DDF Lookup'!$C:$C,'Structure Inputs'!U66,'Structure DDF Lookup'!$A:$A,'Structure Inputs'!$C66)/100,
IF('Structure Inputs'!$J66="Most Likely",SUMIFS('Structure DDF Lookup'!$E:$E,'Structure DDF Lookup'!$C:$C,'Structure Inputs'!U66,'Structure DDF Lookup'!$A:$A,'Structure Inputs'!$C66)/100,
IF('Structure Inputs'!$J66="Maximum",SUMIFS('Structure DDF Lookup'!$F:$F,'Structure DDF Lookup'!$C:$C,'Structure Inputs'!U66,'Structure DDF Lookup'!$A:$A,'Structure Inputs'!$C66)/100,)))))</f>
        <v>0</v>
      </c>
      <c r="P63" s="185">
        <f>IF('Structure Inputs'!V66="",,
(IF('Structure Inputs'!$J66="Minimum",SUMIFS('Structure DDF Lookup'!$D:$D,'Structure DDF Lookup'!$C:$C,'Structure Inputs'!V66,'Structure DDF Lookup'!$A:$A,'Structure Inputs'!$C66)/100,
IF('Structure Inputs'!$J66="Most Likely",SUMIFS('Structure DDF Lookup'!$E:$E,'Structure DDF Lookup'!$C:$C,'Structure Inputs'!V66,'Structure DDF Lookup'!$A:$A,'Structure Inputs'!$C66)/100,
IF('Structure Inputs'!$J66="Maximum",SUMIFS('Structure DDF Lookup'!$F:$F,'Structure DDF Lookup'!$C:$C,'Structure Inputs'!V66,'Structure DDF Lookup'!$A:$A,'Structure Inputs'!$C66)/100,)))))</f>
        <v>0</v>
      </c>
      <c r="Q63" s="185">
        <f>IF('Structure Inputs'!W66="",,
(IF('Structure Inputs'!$J66="Minimum",SUMIFS('Structure DDF Lookup'!$D:$D,'Structure DDF Lookup'!$C:$C,'Structure Inputs'!W66,'Structure DDF Lookup'!$A:$A,'Structure Inputs'!$C66)/100,
IF('Structure Inputs'!$J66="Most Likely",SUMIFS('Structure DDF Lookup'!$E:$E,'Structure DDF Lookup'!$C:$C,'Structure Inputs'!W66,'Structure DDF Lookup'!$A:$A,'Structure Inputs'!$C66)/100,
IF('Structure Inputs'!$J66="Maximum",SUMIFS('Structure DDF Lookup'!$F:$F,'Structure DDF Lookup'!$C:$C,'Structure Inputs'!W66,'Structure DDF Lookup'!$A:$A,'Structure Inputs'!$C66)/100,)))))</f>
        <v>0</v>
      </c>
      <c r="R63" s="185">
        <f>IF('Structure Inputs'!X66="",,
(IF('Structure Inputs'!$J66="Minimum",SUMIFS('Structure DDF Lookup'!$D:$D,'Structure DDF Lookup'!$C:$C,'Structure Inputs'!X66,'Structure DDF Lookup'!$A:$A,'Structure Inputs'!$C66)/100,
IF('Structure Inputs'!$J66="Most Likely",SUMIFS('Structure DDF Lookup'!$E:$E,'Structure DDF Lookup'!$C:$C,'Structure Inputs'!X66,'Structure DDF Lookup'!$A:$A,'Structure Inputs'!$C66)/100,
IF('Structure Inputs'!$J66="Maximum",SUMIFS('Structure DDF Lookup'!$F:$F,'Structure DDF Lookup'!$C:$C,'Structure Inputs'!X66,'Structure DDF Lookup'!$A:$A,'Structure Inputs'!$C66)/100,)))))</f>
        <v>0</v>
      </c>
      <c r="S63" s="185">
        <f>IF('Structure Inputs'!Y66="",,
(IF('Structure Inputs'!$J66="Minimum",SUMIFS('Structure DDF Lookup'!$D:$D,'Structure DDF Lookup'!$C:$C,'Structure Inputs'!Y66,'Structure DDF Lookup'!$A:$A,'Structure Inputs'!$C66)/100,
IF('Structure Inputs'!$J66="Most Likely",SUMIFS('Structure DDF Lookup'!$E:$E,'Structure DDF Lookup'!$C:$C,'Structure Inputs'!Y66,'Structure DDF Lookup'!$A:$A,'Structure Inputs'!$C66)/100,
IF('Structure Inputs'!$J66="Maximum",SUMIFS('Structure DDF Lookup'!$F:$F,'Structure DDF Lookup'!$C:$C,'Structure Inputs'!Y66,'Structure DDF Lookup'!$A:$A,'Structure Inputs'!$C66)/100,)))))</f>
        <v>0</v>
      </c>
      <c r="T63" s="185">
        <f>IF('Structure Inputs'!Z66="",,
(IF('Structure Inputs'!$J66="Minimum",SUMIFS('Structure DDF Lookup'!$D:$D,'Structure DDF Lookup'!$C:$C,'Structure Inputs'!Z66,'Structure DDF Lookup'!$A:$A,'Structure Inputs'!$C66)/100,
IF('Structure Inputs'!$J66="Most Likely",SUMIFS('Structure DDF Lookup'!$E:$E,'Structure DDF Lookup'!$C:$C,'Structure Inputs'!Z66,'Structure DDF Lookup'!$A:$A,'Structure Inputs'!$C66)/100,
IF('Structure Inputs'!$J66="Maximum",SUMIFS('Structure DDF Lookup'!$F:$F,'Structure DDF Lookup'!$C:$C,'Structure Inputs'!Z66,'Structure DDF Lookup'!$A:$A,'Structure Inputs'!$C66)/100,)))))</f>
        <v>0</v>
      </c>
      <c r="U63" s="185">
        <f>IF('Structure Inputs'!AA66="",,
(IF('Structure Inputs'!$J66="Minimum",SUMIFS('Structure DDF Lookup'!$D:$D,'Structure DDF Lookup'!$C:$C,'Structure Inputs'!AA66,'Structure DDF Lookup'!$A:$A,'Structure Inputs'!$C66)/100,
IF('Structure Inputs'!$J66="Most Likely",SUMIFS('Structure DDF Lookup'!$E:$E,'Structure DDF Lookup'!$C:$C,'Structure Inputs'!AA66,'Structure DDF Lookup'!$A:$A,'Structure Inputs'!$C66)/100,
IF('Structure Inputs'!$J66="Maximum",SUMIFS('Structure DDF Lookup'!$F:$F,'Structure DDF Lookup'!$C:$C,'Structure Inputs'!AA66,'Structure DDF Lookup'!$A:$A,'Structure Inputs'!$C66)/100,)))))</f>
        <v>0</v>
      </c>
      <c r="V63" s="185">
        <f>IF('Structure Inputs'!AB66="",,
(IF('Structure Inputs'!$J66="Minimum",SUMIFS('Structure DDF Lookup'!$D:$D,'Structure DDF Lookup'!$C:$C,'Structure Inputs'!AB66,'Structure DDF Lookup'!$A:$A,'Structure Inputs'!$C66)/100,
IF('Structure Inputs'!$J66="Most Likely",SUMIFS('Structure DDF Lookup'!$E:$E,'Structure DDF Lookup'!$C:$C,'Structure Inputs'!AB66,'Structure DDF Lookup'!$A:$A,'Structure Inputs'!$C66)/100,
IF('Structure Inputs'!$J66="Maximum",SUMIFS('Structure DDF Lookup'!$F:$F,'Structure DDF Lookup'!$C:$C,'Structure Inputs'!AB66,'Structure DDF Lookup'!$A:$A,'Structure Inputs'!$C66)/100,)))))</f>
        <v>0</v>
      </c>
      <c r="W63" s="185">
        <f>IF('Structure Inputs'!AC66="",,
(IF('Structure Inputs'!$J66="Minimum",SUMIFS('Structure DDF Lookup'!$D:$D,'Structure DDF Lookup'!$C:$C,'Structure Inputs'!AC66,'Structure DDF Lookup'!$A:$A,'Structure Inputs'!$C66)/100,
IF('Structure Inputs'!$J66="Most Likely",SUMIFS('Structure DDF Lookup'!$E:$E,'Structure DDF Lookup'!$C:$C,'Structure Inputs'!AC66,'Structure DDF Lookup'!$A:$A,'Structure Inputs'!$C66)/100,
IF('Structure Inputs'!$J66="Maximum",SUMIFS('Structure DDF Lookup'!$F:$F,'Structure DDF Lookup'!$C:$C,'Structure Inputs'!AC66,'Structure DDF Lookup'!$A:$A,'Structure Inputs'!$C66)/100,)))))</f>
        <v>0</v>
      </c>
      <c r="Y63" s="25">
        <f t="shared" si="1"/>
        <v>0</v>
      </c>
      <c r="Z63" s="25">
        <f t="shared" si="3"/>
        <v>0</v>
      </c>
      <c r="AA63" s="25">
        <f t="shared" si="4"/>
        <v>0</v>
      </c>
      <c r="AB63" s="25">
        <f t="shared" si="5"/>
        <v>0</v>
      </c>
      <c r="AC63" s="25">
        <f t="shared" si="6"/>
        <v>0</v>
      </c>
      <c r="AD63" s="25">
        <f t="shared" si="7"/>
        <v>0</v>
      </c>
      <c r="AE63" s="25">
        <f t="shared" si="8"/>
        <v>0</v>
      </c>
      <c r="AF63" s="25">
        <f t="shared" si="9"/>
        <v>0</v>
      </c>
      <c r="AG63" s="25">
        <f t="shared" si="10"/>
        <v>0</v>
      </c>
      <c r="AH63" s="25">
        <f t="shared" si="11"/>
        <v>0</v>
      </c>
      <c r="AI63" s="25">
        <f t="shared" si="12"/>
        <v>0</v>
      </c>
      <c r="AJ63" s="25">
        <f t="shared" si="13"/>
        <v>0</v>
      </c>
    </row>
    <row r="64" spans="1:36" x14ac:dyDescent="0.25">
      <c r="A64" s="17">
        <f t="shared" si="15"/>
        <v>63</v>
      </c>
      <c r="B64" s="27" t="str">
        <f>IF('Structure Inputs'!C67="","",'Structure Inputs'!C67)</f>
        <v/>
      </c>
      <c r="D64" s="42">
        <f>'Structure Inputs'!$D67</f>
        <v>0</v>
      </c>
      <c r="F64" s="18" t="str">
        <f>IF('Structure Inputs'!F67="","No","Yes")</f>
        <v>No</v>
      </c>
      <c r="H64" s="24">
        <f>IF($F64="Yes",'Structure Inputs'!$F67,SUMIFS('General Assumptions_Back End'!$C:$C,'General Assumptions_Back End'!$A:$A,$B64,'General Assumptions_Back End'!$B:$B,H$1))</f>
        <v>0</v>
      </c>
      <c r="J64" s="186">
        <f>SUMIFS('General Assumptions_Back End'!$C:$C,'General Assumptions_Back End'!$A:$A,$B64,'General Assumptions_Back End'!$B:$B,J$1)</f>
        <v>0</v>
      </c>
      <c r="L64" s="185">
        <f>IF('Structure Inputs'!R67="",,
(IF('Structure Inputs'!$J67="Minimum",SUMIFS('Structure DDF Lookup'!$D:$D,'Structure DDF Lookup'!$C:$C,'Structure Inputs'!R67,'Structure DDF Lookup'!$A:$A,'Structure Inputs'!$C67)/100,
IF('Structure Inputs'!$J67="Most Likely",SUMIFS('Structure DDF Lookup'!$E:$E,'Structure DDF Lookup'!$C:$C,'Structure Inputs'!R67,'Structure DDF Lookup'!$A:$A,'Structure Inputs'!$C67)/100,
IF('Structure Inputs'!$J67="Maximum",SUMIFS('Structure DDF Lookup'!$F:$F,'Structure DDF Lookup'!$C:$C,'Structure Inputs'!R67,'Structure DDF Lookup'!$A:$A,'Structure Inputs'!$C67)/100,)))))</f>
        <v>0</v>
      </c>
      <c r="M64" s="185">
        <f>IF('Structure Inputs'!S67="",,
(IF('Structure Inputs'!$J67="Minimum",SUMIFS('Structure DDF Lookup'!$D:$D,'Structure DDF Lookup'!$C:$C,'Structure Inputs'!S67,'Structure DDF Lookup'!$A:$A,'Structure Inputs'!$C67)/100,
IF('Structure Inputs'!$J67="Most Likely",SUMIFS('Structure DDF Lookup'!$E:$E,'Structure DDF Lookup'!$C:$C,'Structure Inputs'!S67,'Structure DDF Lookup'!$A:$A,'Structure Inputs'!$C67)/100,
IF('Structure Inputs'!$J67="Maximum",SUMIFS('Structure DDF Lookup'!$F:$F,'Structure DDF Lookup'!$C:$C,'Structure Inputs'!S67,'Structure DDF Lookup'!$A:$A,'Structure Inputs'!$C67)/100,)))))</f>
        <v>0</v>
      </c>
      <c r="N64" s="185">
        <f>IF('Structure Inputs'!T67="",,
(IF('Structure Inputs'!$J67="Minimum",SUMIFS('Structure DDF Lookup'!$D:$D,'Structure DDF Lookup'!$C:$C,'Structure Inputs'!T67,'Structure DDF Lookup'!$A:$A,'Structure Inputs'!$C67)/100,
IF('Structure Inputs'!$J67="Most Likely",SUMIFS('Structure DDF Lookup'!$E:$E,'Structure DDF Lookup'!$C:$C,'Structure Inputs'!T67,'Structure DDF Lookup'!$A:$A,'Structure Inputs'!$C67)/100,
IF('Structure Inputs'!$J67="Maximum",SUMIFS('Structure DDF Lookup'!$F:$F,'Structure DDF Lookup'!$C:$C,'Structure Inputs'!T67,'Structure DDF Lookup'!$A:$A,'Structure Inputs'!$C67)/100,)))))</f>
        <v>0</v>
      </c>
      <c r="O64" s="185">
        <f>IF('Structure Inputs'!U67="",,
(IF('Structure Inputs'!$J67="Minimum",SUMIFS('Structure DDF Lookup'!$D:$D,'Structure DDF Lookup'!$C:$C,'Structure Inputs'!U67,'Structure DDF Lookup'!$A:$A,'Structure Inputs'!$C67)/100,
IF('Structure Inputs'!$J67="Most Likely",SUMIFS('Structure DDF Lookup'!$E:$E,'Structure DDF Lookup'!$C:$C,'Structure Inputs'!U67,'Structure DDF Lookup'!$A:$A,'Structure Inputs'!$C67)/100,
IF('Structure Inputs'!$J67="Maximum",SUMIFS('Structure DDF Lookup'!$F:$F,'Structure DDF Lookup'!$C:$C,'Structure Inputs'!U67,'Structure DDF Lookup'!$A:$A,'Structure Inputs'!$C67)/100,)))))</f>
        <v>0</v>
      </c>
      <c r="P64" s="185">
        <f>IF('Structure Inputs'!V67="",,
(IF('Structure Inputs'!$J67="Minimum",SUMIFS('Structure DDF Lookup'!$D:$D,'Structure DDF Lookup'!$C:$C,'Structure Inputs'!V67,'Structure DDF Lookup'!$A:$A,'Structure Inputs'!$C67)/100,
IF('Structure Inputs'!$J67="Most Likely",SUMIFS('Structure DDF Lookup'!$E:$E,'Structure DDF Lookup'!$C:$C,'Structure Inputs'!V67,'Structure DDF Lookup'!$A:$A,'Structure Inputs'!$C67)/100,
IF('Structure Inputs'!$J67="Maximum",SUMIFS('Structure DDF Lookup'!$F:$F,'Structure DDF Lookup'!$C:$C,'Structure Inputs'!V67,'Structure DDF Lookup'!$A:$A,'Structure Inputs'!$C67)/100,)))))</f>
        <v>0</v>
      </c>
      <c r="Q64" s="185">
        <f>IF('Structure Inputs'!W67="",,
(IF('Structure Inputs'!$J67="Minimum",SUMIFS('Structure DDF Lookup'!$D:$D,'Structure DDF Lookup'!$C:$C,'Structure Inputs'!W67,'Structure DDF Lookup'!$A:$A,'Structure Inputs'!$C67)/100,
IF('Structure Inputs'!$J67="Most Likely",SUMIFS('Structure DDF Lookup'!$E:$E,'Structure DDF Lookup'!$C:$C,'Structure Inputs'!W67,'Structure DDF Lookup'!$A:$A,'Structure Inputs'!$C67)/100,
IF('Structure Inputs'!$J67="Maximum",SUMIFS('Structure DDF Lookup'!$F:$F,'Structure DDF Lookup'!$C:$C,'Structure Inputs'!W67,'Structure DDF Lookup'!$A:$A,'Structure Inputs'!$C67)/100,)))))</f>
        <v>0</v>
      </c>
      <c r="R64" s="185">
        <f>IF('Structure Inputs'!X67="",,
(IF('Structure Inputs'!$J67="Minimum",SUMIFS('Structure DDF Lookup'!$D:$D,'Structure DDF Lookup'!$C:$C,'Structure Inputs'!X67,'Structure DDF Lookup'!$A:$A,'Structure Inputs'!$C67)/100,
IF('Structure Inputs'!$J67="Most Likely",SUMIFS('Structure DDF Lookup'!$E:$E,'Structure DDF Lookup'!$C:$C,'Structure Inputs'!X67,'Structure DDF Lookup'!$A:$A,'Structure Inputs'!$C67)/100,
IF('Structure Inputs'!$J67="Maximum",SUMIFS('Structure DDF Lookup'!$F:$F,'Structure DDF Lookup'!$C:$C,'Structure Inputs'!X67,'Structure DDF Lookup'!$A:$A,'Structure Inputs'!$C67)/100,)))))</f>
        <v>0</v>
      </c>
      <c r="S64" s="185">
        <f>IF('Structure Inputs'!Y67="",,
(IF('Structure Inputs'!$J67="Minimum",SUMIFS('Structure DDF Lookup'!$D:$D,'Structure DDF Lookup'!$C:$C,'Structure Inputs'!Y67,'Structure DDF Lookup'!$A:$A,'Structure Inputs'!$C67)/100,
IF('Structure Inputs'!$J67="Most Likely",SUMIFS('Structure DDF Lookup'!$E:$E,'Structure DDF Lookup'!$C:$C,'Structure Inputs'!Y67,'Structure DDF Lookup'!$A:$A,'Structure Inputs'!$C67)/100,
IF('Structure Inputs'!$J67="Maximum",SUMIFS('Structure DDF Lookup'!$F:$F,'Structure DDF Lookup'!$C:$C,'Structure Inputs'!Y67,'Structure DDF Lookup'!$A:$A,'Structure Inputs'!$C67)/100,)))))</f>
        <v>0</v>
      </c>
      <c r="T64" s="185">
        <f>IF('Structure Inputs'!Z67="",,
(IF('Structure Inputs'!$J67="Minimum",SUMIFS('Structure DDF Lookup'!$D:$D,'Structure DDF Lookup'!$C:$C,'Structure Inputs'!Z67,'Structure DDF Lookup'!$A:$A,'Structure Inputs'!$C67)/100,
IF('Structure Inputs'!$J67="Most Likely",SUMIFS('Structure DDF Lookup'!$E:$E,'Structure DDF Lookup'!$C:$C,'Structure Inputs'!Z67,'Structure DDF Lookup'!$A:$A,'Structure Inputs'!$C67)/100,
IF('Structure Inputs'!$J67="Maximum",SUMIFS('Structure DDF Lookup'!$F:$F,'Structure DDF Lookup'!$C:$C,'Structure Inputs'!Z67,'Structure DDF Lookup'!$A:$A,'Structure Inputs'!$C67)/100,)))))</f>
        <v>0</v>
      </c>
      <c r="U64" s="185">
        <f>IF('Structure Inputs'!AA67="",,
(IF('Structure Inputs'!$J67="Minimum",SUMIFS('Structure DDF Lookup'!$D:$D,'Structure DDF Lookup'!$C:$C,'Structure Inputs'!AA67,'Structure DDF Lookup'!$A:$A,'Structure Inputs'!$C67)/100,
IF('Structure Inputs'!$J67="Most Likely",SUMIFS('Structure DDF Lookup'!$E:$E,'Structure DDF Lookup'!$C:$C,'Structure Inputs'!AA67,'Structure DDF Lookup'!$A:$A,'Structure Inputs'!$C67)/100,
IF('Structure Inputs'!$J67="Maximum",SUMIFS('Structure DDF Lookup'!$F:$F,'Structure DDF Lookup'!$C:$C,'Structure Inputs'!AA67,'Structure DDF Lookup'!$A:$A,'Structure Inputs'!$C67)/100,)))))</f>
        <v>0</v>
      </c>
      <c r="V64" s="185">
        <f>IF('Structure Inputs'!AB67="",,
(IF('Structure Inputs'!$J67="Minimum",SUMIFS('Structure DDF Lookup'!$D:$D,'Structure DDF Lookup'!$C:$C,'Structure Inputs'!AB67,'Structure DDF Lookup'!$A:$A,'Structure Inputs'!$C67)/100,
IF('Structure Inputs'!$J67="Most Likely",SUMIFS('Structure DDF Lookup'!$E:$E,'Structure DDF Lookup'!$C:$C,'Structure Inputs'!AB67,'Structure DDF Lookup'!$A:$A,'Structure Inputs'!$C67)/100,
IF('Structure Inputs'!$J67="Maximum",SUMIFS('Structure DDF Lookup'!$F:$F,'Structure DDF Lookup'!$C:$C,'Structure Inputs'!AB67,'Structure DDF Lookup'!$A:$A,'Structure Inputs'!$C67)/100,)))))</f>
        <v>0</v>
      </c>
      <c r="W64" s="185">
        <f>IF('Structure Inputs'!AC67="",,
(IF('Structure Inputs'!$J67="Minimum",SUMIFS('Structure DDF Lookup'!$D:$D,'Structure DDF Lookup'!$C:$C,'Structure Inputs'!AC67,'Structure DDF Lookup'!$A:$A,'Structure Inputs'!$C67)/100,
IF('Structure Inputs'!$J67="Most Likely",SUMIFS('Structure DDF Lookup'!$E:$E,'Structure DDF Lookup'!$C:$C,'Structure Inputs'!AC67,'Structure DDF Lookup'!$A:$A,'Structure Inputs'!$C67)/100,
IF('Structure Inputs'!$J67="Maximum",SUMIFS('Structure DDF Lookup'!$F:$F,'Structure DDF Lookup'!$C:$C,'Structure Inputs'!AC67,'Structure DDF Lookup'!$A:$A,'Structure Inputs'!$C67)/100,)))))</f>
        <v>0</v>
      </c>
      <c r="Y64" s="25">
        <f t="shared" si="1"/>
        <v>0</v>
      </c>
      <c r="Z64" s="25">
        <f t="shared" si="3"/>
        <v>0</v>
      </c>
      <c r="AA64" s="25">
        <f t="shared" si="4"/>
        <v>0</v>
      </c>
      <c r="AB64" s="25">
        <f t="shared" si="5"/>
        <v>0</v>
      </c>
      <c r="AC64" s="25">
        <f t="shared" si="6"/>
        <v>0</v>
      </c>
      <c r="AD64" s="25">
        <f t="shared" si="7"/>
        <v>0</v>
      </c>
      <c r="AE64" s="25">
        <f t="shared" si="8"/>
        <v>0</v>
      </c>
      <c r="AF64" s="25">
        <f t="shared" si="9"/>
        <v>0</v>
      </c>
      <c r="AG64" s="25">
        <f t="shared" si="10"/>
        <v>0</v>
      </c>
      <c r="AH64" s="25">
        <f t="shared" si="11"/>
        <v>0</v>
      </c>
      <c r="AI64" s="25">
        <f t="shared" si="12"/>
        <v>0</v>
      </c>
      <c r="AJ64" s="25">
        <f t="shared" si="13"/>
        <v>0</v>
      </c>
    </row>
    <row r="65" spans="1:36" x14ac:dyDescent="0.25">
      <c r="A65" s="17">
        <f t="shared" si="15"/>
        <v>64</v>
      </c>
      <c r="B65" s="27" t="str">
        <f>IF('Structure Inputs'!C68="","",'Structure Inputs'!C68)</f>
        <v/>
      </c>
      <c r="D65" s="42">
        <f>'Structure Inputs'!$D68</f>
        <v>0</v>
      </c>
      <c r="F65" s="18" t="str">
        <f>IF('Structure Inputs'!F68="","No","Yes")</f>
        <v>No</v>
      </c>
      <c r="H65" s="24">
        <f>IF($F65="Yes",'Structure Inputs'!$F68,SUMIFS('General Assumptions_Back End'!$C:$C,'General Assumptions_Back End'!$A:$A,$B65,'General Assumptions_Back End'!$B:$B,H$1))</f>
        <v>0</v>
      </c>
      <c r="J65" s="186">
        <f>SUMIFS('General Assumptions_Back End'!$C:$C,'General Assumptions_Back End'!$A:$A,$B65,'General Assumptions_Back End'!$B:$B,J$1)</f>
        <v>0</v>
      </c>
      <c r="L65" s="185">
        <f>IF('Structure Inputs'!R68="",,
(IF('Structure Inputs'!$J68="Minimum",SUMIFS('Structure DDF Lookup'!$D:$D,'Structure DDF Lookup'!$C:$C,'Structure Inputs'!R68,'Structure DDF Lookup'!$A:$A,'Structure Inputs'!$C68)/100,
IF('Structure Inputs'!$J68="Most Likely",SUMIFS('Structure DDF Lookup'!$E:$E,'Structure DDF Lookup'!$C:$C,'Structure Inputs'!R68,'Structure DDF Lookup'!$A:$A,'Structure Inputs'!$C68)/100,
IF('Structure Inputs'!$J68="Maximum",SUMIFS('Structure DDF Lookup'!$F:$F,'Structure DDF Lookup'!$C:$C,'Structure Inputs'!R68,'Structure DDF Lookup'!$A:$A,'Structure Inputs'!$C68)/100,)))))</f>
        <v>0</v>
      </c>
      <c r="M65" s="185">
        <f>IF('Structure Inputs'!S68="",,
(IF('Structure Inputs'!$J68="Minimum",SUMIFS('Structure DDF Lookup'!$D:$D,'Structure DDF Lookup'!$C:$C,'Structure Inputs'!S68,'Structure DDF Lookup'!$A:$A,'Structure Inputs'!$C68)/100,
IF('Structure Inputs'!$J68="Most Likely",SUMIFS('Structure DDF Lookup'!$E:$E,'Structure DDF Lookup'!$C:$C,'Structure Inputs'!S68,'Structure DDF Lookup'!$A:$A,'Structure Inputs'!$C68)/100,
IF('Structure Inputs'!$J68="Maximum",SUMIFS('Structure DDF Lookup'!$F:$F,'Structure DDF Lookup'!$C:$C,'Structure Inputs'!S68,'Structure DDF Lookup'!$A:$A,'Structure Inputs'!$C68)/100,)))))</f>
        <v>0</v>
      </c>
      <c r="N65" s="185">
        <f>IF('Structure Inputs'!T68="",,
(IF('Structure Inputs'!$J68="Minimum",SUMIFS('Structure DDF Lookup'!$D:$D,'Structure DDF Lookup'!$C:$C,'Structure Inputs'!T68,'Structure DDF Lookup'!$A:$A,'Structure Inputs'!$C68)/100,
IF('Structure Inputs'!$J68="Most Likely",SUMIFS('Structure DDF Lookup'!$E:$E,'Structure DDF Lookup'!$C:$C,'Structure Inputs'!T68,'Structure DDF Lookup'!$A:$A,'Structure Inputs'!$C68)/100,
IF('Structure Inputs'!$J68="Maximum",SUMIFS('Structure DDF Lookup'!$F:$F,'Structure DDF Lookup'!$C:$C,'Structure Inputs'!T68,'Structure DDF Lookup'!$A:$A,'Structure Inputs'!$C68)/100,)))))</f>
        <v>0</v>
      </c>
      <c r="O65" s="185">
        <f>IF('Structure Inputs'!U68="",,
(IF('Structure Inputs'!$J68="Minimum",SUMIFS('Structure DDF Lookup'!$D:$D,'Structure DDF Lookup'!$C:$C,'Structure Inputs'!U68,'Structure DDF Lookup'!$A:$A,'Structure Inputs'!$C68)/100,
IF('Structure Inputs'!$J68="Most Likely",SUMIFS('Structure DDF Lookup'!$E:$E,'Structure DDF Lookup'!$C:$C,'Structure Inputs'!U68,'Structure DDF Lookup'!$A:$A,'Structure Inputs'!$C68)/100,
IF('Structure Inputs'!$J68="Maximum",SUMIFS('Structure DDF Lookup'!$F:$F,'Structure DDF Lookup'!$C:$C,'Structure Inputs'!U68,'Structure DDF Lookup'!$A:$A,'Structure Inputs'!$C68)/100,)))))</f>
        <v>0</v>
      </c>
      <c r="P65" s="185">
        <f>IF('Structure Inputs'!V68="",,
(IF('Structure Inputs'!$J68="Minimum",SUMIFS('Structure DDF Lookup'!$D:$D,'Structure DDF Lookup'!$C:$C,'Structure Inputs'!V68,'Structure DDF Lookup'!$A:$A,'Structure Inputs'!$C68)/100,
IF('Structure Inputs'!$J68="Most Likely",SUMIFS('Structure DDF Lookup'!$E:$E,'Structure DDF Lookup'!$C:$C,'Structure Inputs'!V68,'Structure DDF Lookup'!$A:$A,'Structure Inputs'!$C68)/100,
IF('Structure Inputs'!$J68="Maximum",SUMIFS('Structure DDF Lookup'!$F:$F,'Structure DDF Lookup'!$C:$C,'Structure Inputs'!V68,'Structure DDF Lookup'!$A:$A,'Structure Inputs'!$C68)/100,)))))</f>
        <v>0</v>
      </c>
      <c r="Q65" s="185">
        <f>IF('Structure Inputs'!W68="",,
(IF('Structure Inputs'!$J68="Minimum",SUMIFS('Structure DDF Lookup'!$D:$D,'Structure DDF Lookup'!$C:$C,'Structure Inputs'!W68,'Structure DDF Lookup'!$A:$A,'Structure Inputs'!$C68)/100,
IF('Structure Inputs'!$J68="Most Likely",SUMIFS('Structure DDF Lookup'!$E:$E,'Structure DDF Lookup'!$C:$C,'Structure Inputs'!W68,'Structure DDF Lookup'!$A:$A,'Structure Inputs'!$C68)/100,
IF('Structure Inputs'!$J68="Maximum",SUMIFS('Structure DDF Lookup'!$F:$F,'Structure DDF Lookup'!$C:$C,'Structure Inputs'!W68,'Structure DDF Lookup'!$A:$A,'Structure Inputs'!$C68)/100,)))))</f>
        <v>0</v>
      </c>
      <c r="R65" s="185">
        <f>IF('Structure Inputs'!X68="",,
(IF('Structure Inputs'!$J68="Minimum",SUMIFS('Structure DDF Lookup'!$D:$D,'Structure DDF Lookup'!$C:$C,'Structure Inputs'!X68,'Structure DDF Lookup'!$A:$A,'Structure Inputs'!$C68)/100,
IF('Structure Inputs'!$J68="Most Likely",SUMIFS('Structure DDF Lookup'!$E:$E,'Structure DDF Lookup'!$C:$C,'Structure Inputs'!X68,'Structure DDF Lookup'!$A:$A,'Structure Inputs'!$C68)/100,
IF('Structure Inputs'!$J68="Maximum",SUMIFS('Structure DDF Lookup'!$F:$F,'Structure DDF Lookup'!$C:$C,'Structure Inputs'!X68,'Structure DDF Lookup'!$A:$A,'Structure Inputs'!$C68)/100,)))))</f>
        <v>0</v>
      </c>
      <c r="S65" s="185">
        <f>IF('Structure Inputs'!Y68="",,
(IF('Structure Inputs'!$J68="Minimum",SUMIFS('Structure DDF Lookup'!$D:$D,'Structure DDF Lookup'!$C:$C,'Structure Inputs'!Y68,'Structure DDF Lookup'!$A:$A,'Structure Inputs'!$C68)/100,
IF('Structure Inputs'!$J68="Most Likely",SUMIFS('Structure DDF Lookup'!$E:$E,'Structure DDF Lookup'!$C:$C,'Structure Inputs'!Y68,'Structure DDF Lookup'!$A:$A,'Structure Inputs'!$C68)/100,
IF('Structure Inputs'!$J68="Maximum",SUMIFS('Structure DDF Lookup'!$F:$F,'Structure DDF Lookup'!$C:$C,'Structure Inputs'!Y68,'Structure DDF Lookup'!$A:$A,'Structure Inputs'!$C68)/100,)))))</f>
        <v>0</v>
      </c>
      <c r="T65" s="185">
        <f>IF('Structure Inputs'!Z68="",,
(IF('Structure Inputs'!$J68="Minimum",SUMIFS('Structure DDF Lookup'!$D:$D,'Structure DDF Lookup'!$C:$C,'Structure Inputs'!Z68,'Structure DDF Lookup'!$A:$A,'Structure Inputs'!$C68)/100,
IF('Structure Inputs'!$J68="Most Likely",SUMIFS('Structure DDF Lookup'!$E:$E,'Structure DDF Lookup'!$C:$C,'Structure Inputs'!Z68,'Structure DDF Lookup'!$A:$A,'Structure Inputs'!$C68)/100,
IF('Structure Inputs'!$J68="Maximum",SUMIFS('Structure DDF Lookup'!$F:$F,'Structure DDF Lookup'!$C:$C,'Structure Inputs'!Z68,'Structure DDF Lookup'!$A:$A,'Structure Inputs'!$C68)/100,)))))</f>
        <v>0</v>
      </c>
      <c r="U65" s="185">
        <f>IF('Structure Inputs'!AA68="",,
(IF('Structure Inputs'!$J68="Minimum",SUMIFS('Structure DDF Lookup'!$D:$D,'Structure DDF Lookup'!$C:$C,'Structure Inputs'!AA68,'Structure DDF Lookup'!$A:$A,'Structure Inputs'!$C68)/100,
IF('Structure Inputs'!$J68="Most Likely",SUMIFS('Structure DDF Lookup'!$E:$E,'Structure DDF Lookup'!$C:$C,'Structure Inputs'!AA68,'Structure DDF Lookup'!$A:$A,'Structure Inputs'!$C68)/100,
IF('Structure Inputs'!$J68="Maximum",SUMIFS('Structure DDF Lookup'!$F:$F,'Structure DDF Lookup'!$C:$C,'Structure Inputs'!AA68,'Structure DDF Lookup'!$A:$A,'Structure Inputs'!$C68)/100,)))))</f>
        <v>0</v>
      </c>
      <c r="V65" s="185">
        <f>IF('Structure Inputs'!AB68="",,
(IF('Structure Inputs'!$J68="Minimum",SUMIFS('Structure DDF Lookup'!$D:$D,'Structure DDF Lookup'!$C:$C,'Structure Inputs'!AB68,'Structure DDF Lookup'!$A:$A,'Structure Inputs'!$C68)/100,
IF('Structure Inputs'!$J68="Most Likely",SUMIFS('Structure DDF Lookup'!$E:$E,'Structure DDF Lookup'!$C:$C,'Structure Inputs'!AB68,'Structure DDF Lookup'!$A:$A,'Structure Inputs'!$C68)/100,
IF('Structure Inputs'!$J68="Maximum",SUMIFS('Structure DDF Lookup'!$F:$F,'Structure DDF Lookup'!$C:$C,'Structure Inputs'!AB68,'Structure DDF Lookup'!$A:$A,'Structure Inputs'!$C68)/100,)))))</f>
        <v>0</v>
      </c>
      <c r="W65" s="185">
        <f>IF('Structure Inputs'!AC68="",,
(IF('Structure Inputs'!$J68="Minimum",SUMIFS('Structure DDF Lookup'!$D:$D,'Structure DDF Lookup'!$C:$C,'Structure Inputs'!AC68,'Structure DDF Lookup'!$A:$A,'Structure Inputs'!$C68)/100,
IF('Structure Inputs'!$J68="Most Likely",SUMIFS('Structure DDF Lookup'!$E:$E,'Structure DDF Lookup'!$C:$C,'Structure Inputs'!AC68,'Structure DDF Lookup'!$A:$A,'Structure Inputs'!$C68)/100,
IF('Structure Inputs'!$J68="Maximum",SUMIFS('Structure DDF Lookup'!$F:$F,'Structure DDF Lookup'!$C:$C,'Structure Inputs'!AC68,'Structure DDF Lookup'!$A:$A,'Structure Inputs'!$C68)/100,)))))</f>
        <v>0</v>
      </c>
      <c r="Y65" s="25">
        <f t="shared" si="1"/>
        <v>0</v>
      </c>
      <c r="Z65" s="25">
        <f t="shared" si="3"/>
        <v>0</v>
      </c>
      <c r="AA65" s="25">
        <f t="shared" si="4"/>
        <v>0</v>
      </c>
      <c r="AB65" s="25">
        <f t="shared" si="5"/>
        <v>0</v>
      </c>
      <c r="AC65" s="25">
        <f t="shared" si="6"/>
        <v>0</v>
      </c>
      <c r="AD65" s="25">
        <f t="shared" si="7"/>
        <v>0</v>
      </c>
      <c r="AE65" s="25">
        <f t="shared" si="8"/>
        <v>0</v>
      </c>
      <c r="AF65" s="25">
        <f t="shared" si="9"/>
        <v>0</v>
      </c>
      <c r="AG65" s="25">
        <f t="shared" si="10"/>
        <v>0</v>
      </c>
      <c r="AH65" s="25">
        <f t="shared" si="11"/>
        <v>0</v>
      </c>
      <c r="AI65" s="25">
        <f t="shared" si="12"/>
        <v>0</v>
      </c>
      <c r="AJ65" s="25">
        <f t="shared" si="13"/>
        <v>0</v>
      </c>
    </row>
    <row r="66" spans="1:36" x14ac:dyDescent="0.25">
      <c r="A66" s="17">
        <f t="shared" si="15"/>
        <v>65</v>
      </c>
      <c r="B66" s="27" t="str">
        <f>IF('Structure Inputs'!C69="","",'Structure Inputs'!C69)</f>
        <v/>
      </c>
      <c r="D66" s="42">
        <f>'Structure Inputs'!$D69</f>
        <v>0</v>
      </c>
      <c r="F66" s="18" t="str">
        <f>IF('Structure Inputs'!F69="","No","Yes")</f>
        <v>No</v>
      </c>
      <c r="H66" s="24">
        <f>IF($F66="Yes",'Structure Inputs'!$F69,SUMIFS('General Assumptions_Back End'!$C:$C,'General Assumptions_Back End'!$A:$A,$B66,'General Assumptions_Back End'!$B:$B,H$1))</f>
        <v>0</v>
      </c>
      <c r="J66" s="186">
        <f>SUMIFS('General Assumptions_Back End'!$C:$C,'General Assumptions_Back End'!$A:$A,$B66,'General Assumptions_Back End'!$B:$B,J$1)</f>
        <v>0</v>
      </c>
      <c r="L66" s="185">
        <f>IF('Structure Inputs'!R69="",,
(IF('Structure Inputs'!$J69="Minimum",SUMIFS('Structure DDF Lookup'!$D:$D,'Structure DDF Lookup'!$C:$C,'Structure Inputs'!R69,'Structure DDF Lookup'!$A:$A,'Structure Inputs'!$C69)/100,
IF('Structure Inputs'!$J69="Most Likely",SUMIFS('Structure DDF Lookup'!$E:$E,'Structure DDF Lookup'!$C:$C,'Structure Inputs'!R69,'Structure DDF Lookup'!$A:$A,'Structure Inputs'!$C69)/100,
IF('Structure Inputs'!$J69="Maximum",SUMIFS('Structure DDF Lookup'!$F:$F,'Structure DDF Lookup'!$C:$C,'Structure Inputs'!R69,'Structure DDF Lookup'!$A:$A,'Structure Inputs'!$C69)/100,)))))</f>
        <v>0</v>
      </c>
      <c r="M66" s="185">
        <f>IF('Structure Inputs'!S69="",,
(IF('Structure Inputs'!$J69="Minimum",SUMIFS('Structure DDF Lookup'!$D:$D,'Structure DDF Lookup'!$C:$C,'Structure Inputs'!S69,'Structure DDF Lookup'!$A:$A,'Structure Inputs'!$C69)/100,
IF('Structure Inputs'!$J69="Most Likely",SUMIFS('Structure DDF Lookup'!$E:$E,'Structure DDF Lookup'!$C:$C,'Structure Inputs'!S69,'Structure DDF Lookup'!$A:$A,'Structure Inputs'!$C69)/100,
IF('Structure Inputs'!$J69="Maximum",SUMIFS('Structure DDF Lookup'!$F:$F,'Structure DDF Lookup'!$C:$C,'Structure Inputs'!S69,'Structure DDF Lookup'!$A:$A,'Structure Inputs'!$C69)/100,)))))</f>
        <v>0</v>
      </c>
      <c r="N66" s="185">
        <f>IF('Structure Inputs'!T69="",,
(IF('Structure Inputs'!$J69="Minimum",SUMIFS('Structure DDF Lookup'!$D:$D,'Structure DDF Lookup'!$C:$C,'Structure Inputs'!T69,'Structure DDF Lookup'!$A:$A,'Structure Inputs'!$C69)/100,
IF('Structure Inputs'!$J69="Most Likely",SUMIFS('Structure DDF Lookup'!$E:$E,'Structure DDF Lookup'!$C:$C,'Structure Inputs'!T69,'Structure DDF Lookup'!$A:$A,'Structure Inputs'!$C69)/100,
IF('Structure Inputs'!$J69="Maximum",SUMIFS('Structure DDF Lookup'!$F:$F,'Structure DDF Lookup'!$C:$C,'Structure Inputs'!T69,'Structure DDF Lookup'!$A:$A,'Structure Inputs'!$C69)/100,)))))</f>
        <v>0</v>
      </c>
      <c r="O66" s="185">
        <f>IF('Structure Inputs'!U69="",,
(IF('Structure Inputs'!$J69="Minimum",SUMIFS('Structure DDF Lookup'!$D:$D,'Structure DDF Lookup'!$C:$C,'Structure Inputs'!U69,'Structure DDF Lookup'!$A:$A,'Structure Inputs'!$C69)/100,
IF('Structure Inputs'!$J69="Most Likely",SUMIFS('Structure DDF Lookup'!$E:$E,'Structure DDF Lookup'!$C:$C,'Structure Inputs'!U69,'Structure DDF Lookup'!$A:$A,'Structure Inputs'!$C69)/100,
IF('Structure Inputs'!$J69="Maximum",SUMIFS('Structure DDF Lookup'!$F:$F,'Structure DDF Lookup'!$C:$C,'Structure Inputs'!U69,'Structure DDF Lookup'!$A:$A,'Structure Inputs'!$C69)/100,)))))</f>
        <v>0</v>
      </c>
      <c r="P66" s="185">
        <f>IF('Structure Inputs'!V69="",,
(IF('Structure Inputs'!$J69="Minimum",SUMIFS('Structure DDF Lookup'!$D:$D,'Structure DDF Lookup'!$C:$C,'Structure Inputs'!V69,'Structure DDF Lookup'!$A:$A,'Structure Inputs'!$C69)/100,
IF('Structure Inputs'!$J69="Most Likely",SUMIFS('Structure DDF Lookup'!$E:$E,'Structure DDF Lookup'!$C:$C,'Structure Inputs'!V69,'Structure DDF Lookup'!$A:$A,'Structure Inputs'!$C69)/100,
IF('Structure Inputs'!$J69="Maximum",SUMIFS('Structure DDF Lookup'!$F:$F,'Structure DDF Lookup'!$C:$C,'Structure Inputs'!V69,'Structure DDF Lookup'!$A:$A,'Structure Inputs'!$C69)/100,)))))</f>
        <v>0</v>
      </c>
      <c r="Q66" s="185">
        <f>IF('Structure Inputs'!W69="",,
(IF('Structure Inputs'!$J69="Minimum",SUMIFS('Structure DDF Lookup'!$D:$D,'Structure DDF Lookup'!$C:$C,'Structure Inputs'!W69,'Structure DDF Lookup'!$A:$A,'Structure Inputs'!$C69)/100,
IF('Structure Inputs'!$J69="Most Likely",SUMIFS('Structure DDF Lookup'!$E:$E,'Structure DDF Lookup'!$C:$C,'Structure Inputs'!W69,'Structure DDF Lookup'!$A:$A,'Structure Inputs'!$C69)/100,
IF('Structure Inputs'!$J69="Maximum",SUMIFS('Structure DDF Lookup'!$F:$F,'Structure DDF Lookup'!$C:$C,'Structure Inputs'!W69,'Structure DDF Lookup'!$A:$A,'Structure Inputs'!$C69)/100,)))))</f>
        <v>0</v>
      </c>
      <c r="R66" s="185">
        <f>IF('Structure Inputs'!X69="",,
(IF('Structure Inputs'!$J69="Minimum",SUMIFS('Structure DDF Lookup'!$D:$D,'Structure DDF Lookup'!$C:$C,'Structure Inputs'!X69,'Structure DDF Lookup'!$A:$A,'Structure Inputs'!$C69)/100,
IF('Structure Inputs'!$J69="Most Likely",SUMIFS('Structure DDF Lookup'!$E:$E,'Structure DDF Lookup'!$C:$C,'Structure Inputs'!X69,'Structure DDF Lookup'!$A:$A,'Structure Inputs'!$C69)/100,
IF('Structure Inputs'!$J69="Maximum",SUMIFS('Structure DDF Lookup'!$F:$F,'Structure DDF Lookup'!$C:$C,'Structure Inputs'!X69,'Structure DDF Lookup'!$A:$A,'Structure Inputs'!$C69)/100,)))))</f>
        <v>0</v>
      </c>
      <c r="S66" s="185">
        <f>IF('Structure Inputs'!Y69="",,
(IF('Structure Inputs'!$J69="Minimum",SUMIFS('Structure DDF Lookup'!$D:$D,'Structure DDF Lookup'!$C:$C,'Structure Inputs'!Y69,'Structure DDF Lookup'!$A:$A,'Structure Inputs'!$C69)/100,
IF('Structure Inputs'!$J69="Most Likely",SUMIFS('Structure DDF Lookup'!$E:$E,'Structure DDF Lookup'!$C:$C,'Structure Inputs'!Y69,'Structure DDF Lookup'!$A:$A,'Structure Inputs'!$C69)/100,
IF('Structure Inputs'!$J69="Maximum",SUMIFS('Structure DDF Lookup'!$F:$F,'Structure DDF Lookup'!$C:$C,'Structure Inputs'!Y69,'Structure DDF Lookup'!$A:$A,'Structure Inputs'!$C69)/100,)))))</f>
        <v>0</v>
      </c>
      <c r="T66" s="185">
        <f>IF('Structure Inputs'!Z69="",,
(IF('Structure Inputs'!$J69="Minimum",SUMIFS('Structure DDF Lookup'!$D:$D,'Structure DDF Lookup'!$C:$C,'Structure Inputs'!Z69,'Structure DDF Lookup'!$A:$A,'Structure Inputs'!$C69)/100,
IF('Structure Inputs'!$J69="Most Likely",SUMIFS('Structure DDF Lookup'!$E:$E,'Structure DDF Lookup'!$C:$C,'Structure Inputs'!Z69,'Structure DDF Lookup'!$A:$A,'Structure Inputs'!$C69)/100,
IF('Structure Inputs'!$J69="Maximum",SUMIFS('Structure DDF Lookup'!$F:$F,'Structure DDF Lookup'!$C:$C,'Structure Inputs'!Z69,'Structure DDF Lookup'!$A:$A,'Structure Inputs'!$C69)/100,)))))</f>
        <v>0</v>
      </c>
      <c r="U66" s="185">
        <f>IF('Structure Inputs'!AA69="",,
(IF('Structure Inputs'!$J69="Minimum",SUMIFS('Structure DDF Lookup'!$D:$D,'Structure DDF Lookup'!$C:$C,'Structure Inputs'!AA69,'Structure DDF Lookup'!$A:$A,'Structure Inputs'!$C69)/100,
IF('Structure Inputs'!$J69="Most Likely",SUMIFS('Structure DDF Lookup'!$E:$E,'Structure DDF Lookup'!$C:$C,'Structure Inputs'!AA69,'Structure DDF Lookup'!$A:$A,'Structure Inputs'!$C69)/100,
IF('Structure Inputs'!$J69="Maximum",SUMIFS('Structure DDF Lookup'!$F:$F,'Structure DDF Lookup'!$C:$C,'Structure Inputs'!AA69,'Structure DDF Lookup'!$A:$A,'Structure Inputs'!$C69)/100,)))))</f>
        <v>0</v>
      </c>
      <c r="V66" s="185">
        <f>IF('Structure Inputs'!AB69="",,
(IF('Structure Inputs'!$J69="Minimum",SUMIFS('Structure DDF Lookup'!$D:$D,'Structure DDF Lookup'!$C:$C,'Structure Inputs'!AB69,'Structure DDF Lookup'!$A:$A,'Structure Inputs'!$C69)/100,
IF('Structure Inputs'!$J69="Most Likely",SUMIFS('Structure DDF Lookup'!$E:$E,'Structure DDF Lookup'!$C:$C,'Structure Inputs'!AB69,'Structure DDF Lookup'!$A:$A,'Structure Inputs'!$C69)/100,
IF('Structure Inputs'!$J69="Maximum",SUMIFS('Structure DDF Lookup'!$F:$F,'Structure DDF Lookup'!$C:$C,'Structure Inputs'!AB69,'Structure DDF Lookup'!$A:$A,'Structure Inputs'!$C69)/100,)))))</f>
        <v>0</v>
      </c>
      <c r="W66" s="185">
        <f>IF('Structure Inputs'!AC69="",,
(IF('Structure Inputs'!$J69="Minimum",SUMIFS('Structure DDF Lookup'!$D:$D,'Structure DDF Lookup'!$C:$C,'Structure Inputs'!AC69,'Structure DDF Lookup'!$A:$A,'Structure Inputs'!$C69)/100,
IF('Structure Inputs'!$J69="Most Likely",SUMIFS('Structure DDF Lookup'!$E:$E,'Structure DDF Lookup'!$C:$C,'Structure Inputs'!AC69,'Structure DDF Lookup'!$A:$A,'Structure Inputs'!$C69)/100,
IF('Structure Inputs'!$J69="Maximum",SUMIFS('Structure DDF Lookup'!$F:$F,'Structure DDF Lookup'!$C:$C,'Structure Inputs'!AC69,'Structure DDF Lookup'!$A:$A,'Structure Inputs'!$C69)/100,)))))</f>
        <v>0</v>
      </c>
      <c r="Y66" s="25">
        <f t="shared" si="1"/>
        <v>0</v>
      </c>
      <c r="Z66" s="25">
        <f t="shared" si="3"/>
        <v>0</v>
      </c>
      <c r="AA66" s="25">
        <f t="shared" si="4"/>
        <v>0</v>
      </c>
      <c r="AB66" s="25">
        <f t="shared" si="5"/>
        <v>0</v>
      </c>
      <c r="AC66" s="25">
        <f t="shared" si="6"/>
        <v>0</v>
      </c>
      <c r="AD66" s="25">
        <f t="shared" si="7"/>
        <v>0</v>
      </c>
      <c r="AE66" s="25">
        <f t="shared" si="8"/>
        <v>0</v>
      </c>
      <c r="AF66" s="25">
        <f t="shared" si="9"/>
        <v>0</v>
      </c>
      <c r="AG66" s="25">
        <f t="shared" si="10"/>
        <v>0</v>
      </c>
      <c r="AH66" s="25">
        <f t="shared" si="11"/>
        <v>0</v>
      </c>
      <c r="AI66" s="25">
        <f t="shared" si="12"/>
        <v>0</v>
      </c>
      <c r="AJ66" s="25">
        <f t="shared" si="13"/>
        <v>0</v>
      </c>
    </row>
    <row r="67" spans="1:36" x14ac:dyDescent="0.25">
      <c r="A67" s="17">
        <f t="shared" si="15"/>
        <v>66</v>
      </c>
      <c r="B67" s="27" t="str">
        <f>IF('Structure Inputs'!C70="","",'Structure Inputs'!C70)</f>
        <v/>
      </c>
      <c r="D67" s="42">
        <f>'Structure Inputs'!$D70</f>
        <v>0</v>
      </c>
      <c r="F67" s="18" t="str">
        <f>IF('Structure Inputs'!F70="","No","Yes")</f>
        <v>No</v>
      </c>
      <c r="H67" s="24">
        <f>IF($F67="Yes",'Structure Inputs'!$F70,SUMIFS('General Assumptions_Back End'!$C:$C,'General Assumptions_Back End'!$A:$A,$B67,'General Assumptions_Back End'!$B:$B,H$1))</f>
        <v>0</v>
      </c>
      <c r="J67" s="186">
        <f>SUMIFS('General Assumptions_Back End'!$C:$C,'General Assumptions_Back End'!$A:$A,$B67,'General Assumptions_Back End'!$B:$B,J$1)</f>
        <v>0</v>
      </c>
      <c r="L67" s="185">
        <f>IF('Structure Inputs'!R70="",,
(IF('Structure Inputs'!$J70="Minimum",SUMIFS('Structure DDF Lookup'!$D:$D,'Structure DDF Lookup'!$C:$C,'Structure Inputs'!R70,'Structure DDF Lookup'!$A:$A,'Structure Inputs'!$C70)/100,
IF('Structure Inputs'!$J70="Most Likely",SUMIFS('Structure DDF Lookup'!$E:$E,'Structure DDF Lookup'!$C:$C,'Structure Inputs'!R70,'Structure DDF Lookup'!$A:$A,'Structure Inputs'!$C70)/100,
IF('Structure Inputs'!$J70="Maximum",SUMIFS('Structure DDF Lookup'!$F:$F,'Structure DDF Lookup'!$C:$C,'Structure Inputs'!R70,'Structure DDF Lookup'!$A:$A,'Structure Inputs'!$C70)/100,)))))</f>
        <v>0</v>
      </c>
      <c r="M67" s="185">
        <f>IF('Structure Inputs'!S70="",,
(IF('Structure Inputs'!$J70="Minimum",SUMIFS('Structure DDF Lookup'!$D:$D,'Structure DDF Lookup'!$C:$C,'Structure Inputs'!S70,'Structure DDF Lookup'!$A:$A,'Structure Inputs'!$C70)/100,
IF('Structure Inputs'!$J70="Most Likely",SUMIFS('Structure DDF Lookup'!$E:$E,'Structure DDF Lookup'!$C:$C,'Structure Inputs'!S70,'Structure DDF Lookup'!$A:$A,'Structure Inputs'!$C70)/100,
IF('Structure Inputs'!$J70="Maximum",SUMIFS('Structure DDF Lookup'!$F:$F,'Structure DDF Lookup'!$C:$C,'Structure Inputs'!S70,'Structure DDF Lookup'!$A:$A,'Structure Inputs'!$C70)/100,)))))</f>
        <v>0</v>
      </c>
      <c r="N67" s="185">
        <f>IF('Structure Inputs'!T70="",,
(IF('Structure Inputs'!$J70="Minimum",SUMIFS('Structure DDF Lookup'!$D:$D,'Structure DDF Lookup'!$C:$C,'Structure Inputs'!T70,'Structure DDF Lookup'!$A:$A,'Structure Inputs'!$C70)/100,
IF('Structure Inputs'!$J70="Most Likely",SUMIFS('Structure DDF Lookup'!$E:$E,'Structure DDF Lookup'!$C:$C,'Structure Inputs'!T70,'Structure DDF Lookup'!$A:$A,'Structure Inputs'!$C70)/100,
IF('Structure Inputs'!$J70="Maximum",SUMIFS('Structure DDF Lookup'!$F:$F,'Structure DDF Lookup'!$C:$C,'Structure Inputs'!T70,'Structure DDF Lookup'!$A:$A,'Structure Inputs'!$C70)/100,)))))</f>
        <v>0</v>
      </c>
      <c r="O67" s="185">
        <f>IF('Structure Inputs'!U70="",,
(IF('Structure Inputs'!$J70="Minimum",SUMIFS('Structure DDF Lookup'!$D:$D,'Structure DDF Lookup'!$C:$C,'Structure Inputs'!U70,'Structure DDF Lookup'!$A:$A,'Structure Inputs'!$C70)/100,
IF('Structure Inputs'!$J70="Most Likely",SUMIFS('Structure DDF Lookup'!$E:$E,'Structure DDF Lookup'!$C:$C,'Structure Inputs'!U70,'Structure DDF Lookup'!$A:$A,'Structure Inputs'!$C70)/100,
IF('Structure Inputs'!$J70="Maximum",SUMIFS('Structure DDF Lookup'!$F:$F,'Structure DDF Lookup'!$C:$C,'Structure Inputs'!U70,'Structure DDF Lookup'!$A:$A,'Structure Inputs'!$C70)/100,)))))</f>
        <v>0</v>
      </c>
      <c r="P67" s="185">
        <f>IF('Structure Inputs'!V70="",,
(IF('Structure Inputs'!$J70="Minimum",SUMIFS('Structure DDF Lookup'!$D:$D,'Structure DDF Lookup'!$C:$C,'Structure Inputs'!V70,'Structure DDF Lookup'!$A:$A,'Structure Inputs'!$C70)/100,
IF('Structure Inputs'!$J70="Most Likely",SUMIFS('Structure DDF Lookup'!$E:$E,'Structure DDF Lookup'!$C:$C,'Structure Inputs'!V70,'Structure DDF Lookup'!$A:$A,'Structure Inputs'!$C70)/100,
IF('Structure Inputs'!$J70="Maximum",SUMIFS('Structure DDF Lookup'!$F:$F,'Structure DDF Lookup'!$C:$C,'Structure Inputs'!V70,'Structure DDF Lookup'!$A:$A,'Structure Inputs'!$C70)/100,)))))</f>
        <v>0</v>
      </c>
      <c r="Q67" s="185">
        <f>IF('Structure Inputs'!W70="",,
(IF('Structure Inputs'!$J70="Minimum",SUMIFS('Structure DDF Lookup'!$D:$D,'Structure DDF Lookup'!$C:$C,'Structure Inputs'!W70,'Structure DDF Lookup'!$A:$A,'Structure Inputs'!$C70)/100,
IF('Structure Inputs'!$J70="Most Likely",SUMIFS('Structure DDF Lookup'!$E:$E,'Structure DDF Lookup'!$C:$C,'Structure Inputs'!W70,'Structure DDF Lookup'!$A:$A,'Structure Inputs'!$C70)/100,
IF('Structure Inputs'!$J70="Maximum",SUMIFS('Structure DDF Lookup'!$F:$F,'Structure DDF Lookup'!$C:$C,'Structure Inputs'!W70,'Structure DDF Lookup'!$A:$A,'Structure Inputs'!$C70)/100,)))))</f>
        <v>0</v>
      </c>
      <c r="R67" s="185">
        <f>IF('Structure Inputs'!X70="",,
(IF('Structure Inputs'!$J70="Minimum",SUMIFS('Structure DDF Lookup'!$D:$D,'Structure DDF Lookup'!$C:$C,'Structure Inputs'!X70,'Structure DDF Lookup'!$A:$A,'Structure Inputs'!$C70)/100,
IF('Structure Inputs'!$J70="Most Likely",SUMIFS('Structure DDF Lookup'!$E:$E,'Structure DDF Lookup'!$C:$C,'Structure Inputs'!X70,'Structure DDF Lookup'!$A:$A,'Structure Inputs'!$C70)/100,
IF('Structure Inputs'!$J70="Maximum",SUMIFS('Structure DDF Lookup'!$F:$F,'Structure DDF Lookup'!$C:$C,'Structure Inputs'!X70,'Structure DDF Lookup'!$A:$A,'Structure Inputs'!$C70)/100,)))))</f>
        <v>0</v>
      </c>
      <c r="S67" s="185">
        <f>IF('Structure Inputs'!Y70="",,
(IF('Structure Inputs'!$J70="Minimum",SUMIFS('Structure DDF Lookup'!$D:$D,'Structure DDF Lookup'!$C:$C,'Structure Inputs'!Y70,'Structure DDF Lookup'!$A:$A,'Structure Inputs'!$C70)/100,
IF('Structure Inputs'!$J70="Most Likely",SUMIFS('Structure DDF Lookup'!$E:$E,'Structure DDF Lookup'!$C:$C,'Structure Inputs'!Y70,'Structure DDF Lookup'!$A:$A,'Structure Inputs'!$C70)/100,
IF('Structure Inputs'!$J70="Maximum",SUMIFS('Structure DDF Lookup'!$F:$F,'Structure DDF Lookup'!$C:$C,'Structure Inputs'!Y70,'Structure DDF Lookup'!$A:$A,'Structure Inputs'!$C70)/100,)))))</f>
        <v>0</v>
      </c>
      <c r="T67" s="185">
        <f>IF('Structure Inputs'!Z70="",,
(IF('Structure Inputs'!$J70="Minimum",SUMIFS('Structure DDF Lookup'!$D:$D,'Structure DDF Lookup'!$C:$C,'Structure Inputs'!Z70,'Structure DDF Lookup'!$A:$A,'Structure Inputs'!$C70)/100,
IF('Structure Inputs'!$J70="Most Likely",SUMIFS('Structure DDF Lookup'!$E:$E,'Structure DDF Lookup'!$C:$C,'Structure Inputs'!Z70,'Structure DDF Lookup'!$A:$A,'Structure Inputs'!$C70)/100,
IF('Structure Inputs'!$J70="Maximum",SUMIFS('Structure DDF Lookup'!$F:$F,'Structure DDF Lookup'!$C:$C,'Structure Inputs'!Z70,'Structure DDF Lookup'!$A:$A,'Structure Inputs'!$C70)/100,)))))</f>
        <v>0</v>
      </c>
      <c r="U67" s="185">
        <f>IF('Structure Inputs'!AA70="",,
(IF('Structure Inputs'!$J70="Minimum",SUMIFS('Structure DDF Lookup'!$D:$D,'Structure DDF Lookup'!$C:$C,'Structure Inputs'!AA70,'Structure DDF Lookup'!$A:$A,'Structure Inputs'!$C70)/100,
IF('Structure Inputs'!$J70="Most Likely",SUMIFS('Structure DDF Lookup'!$E:$E,'Structure DDF Lookup'!$C:$C,'Structure Inputs'!AA70,'Structure DDF Lookup'!$A:$A,'Structure Inputs'!$C70)/100,
IF('Structure Inputs'!$J70="Maximum",SUMIFS('Structure DDF Lookup'!$F:$F,'Structure DDF Lookup'!$C:$C,'Structure Inputs'!AA70,'Structure DDF Lookup'!$A:$A,'Structure Inputs'!$C70)/100,)))))</f>
        <v>0</v>
      </c>
      <c r="V67" s="185">
        <f>IF('Structure Inputs'!AB70="",,
(IF('Structure Inputs'!$J70="Minimum",SUMIFS('Structure DDF Lookup'!$D:$D,'Structure DDF Lookup'!$C:$C,'Structure Inputs'!AB70,'Structure DDF Lookup'!$A:$A,'Structure Inputs'!$C70)/100,
IF('Structure Inputs'!$J70="Most Likely",SUMIFS('Structure DDF Lookup'!$E:$E,'Structure DDF Lookup'!$C:$C,'Structure Inputs'!AB70,'Structure DDF Lookup'!$A:$A,'Structure Inputs'!$C70)/100,
IF('Structure Inputs'!$J70="Maximum",SUMIFS('Structure DDF Lookup'!$F:$F,'Structure DDF Lookup'!$C:$C,'Structure Inputs'!AB70,'Structure DDF Lookup'!$A:$A,'Structure Inputs'!$C70)/100,)))))</f>
        <v>0</v>
      </c>
      <c r="W67" s="185">
        <f>IF('Structure Inputs'!AC70="",,
(IF('Structure Inputs'!$J70="Minimum",SUMIFS('Structure DDF Lookup'!$D:$D,'Structure DDF Lookup'!$C:$C,'Structure Inputs'!AC70,'Structure DDF Lookup'!$A:$A,'Structure Inputs'!$C70)/100,
IF('Structure Inputs'!$J70="Most Likely",SUMIFS('Structure DDF Lookup'!$E:$E,'Structure DDF Lookup'!$C:$C,'Structure Inputs'!AC70,'Structure DDF Lookup'!$A:$A,'Structure Inputs'!$C70)/100,
IF('Structure Inputs'!$J70="Maximum",SUMIFS('Structure DDF Lookup'!$F:$F,'Structure DDF Lookup'!$C:$C,'Structure Inputs'!AC70,'Structure DDF Lookup'!$A:$A,'Structure Inputs'!$C70)/100,)))))</f>
        <v>0</v>
      </c>
      <c r="Y67" s="25">
        <f t="shared" ref="Y67:Y101" si="16">$D67*$H67*$J67*L67</f>
        <v>0</v>
      </c>
      <c r="Z67" s="25">
        <f t="shared" si="3"/>
        <v>0</v>
      </c>
      <c r="AA67" s="25">
        <f t="shared" si="4"/>
        <v>0</v>
      </c>
      <c r="AB67" s="25">
        <f t="shared" si="5"/>
        <v>0</v>
      </c>
      <c r="AC67" s="25">
        <f t="shared" si="6"/>
        <v>0</v>
      </c>
      <c r="AD67" s="25">
        <f t="shared" si="7"/>
        <v>0</v>
      </c>
      <c r="AE67" s="25">
        <f t="shared" si="8"/>
        <v>0</v>
      </c>
      <c r="AF67" s="25">
        <f t="shared" si="9"/>
        <v>0</v>
      </c>
      <c r="AG67" s="25">
        <f t="shared" si="10"/>
        <v>0</v>
      </c>
      <c r="AH67" s="25">
        <f t="shared" si="11"/>
        <v>0</v>
      </c>
      <c r="AI67" s="25">
        <f t="shared" si="12"/>
        <v>0</v>
      </c>
      <c r="AJ67" s="25">
        <f t="shared" si="13"/>
        <v>0</v>
      </c>
    </row>
    <row r="68" spans="1:36" x14ac:dyDescent="0.25">
      <c r="A68" s="17">
        <f t="shared" si="15"/>
        <v>67</v>
      </c>
      <c r="B68" s="27" t="str">
        <f>IF('Structure Inputs'!C71="","",'Structure Inputs'!C71)</f>
        <v/>
      </c>
      <c r="D68" s="42">
        <f>'Structure Inputs'!$D71</f>
        <v>0</v>
      </c>
      <c r="F68" s="18" t="str">
        <f>IF('Structure Inputs'!F71="","No","Yes")</f>
        <v>No</v>
      </c>
      <c r="H68" s="24">
        <f>IF($F68="Yes",'Structure Inputs'!$F71,SUMIFS('General Assumptions_Back End'!$C:$C,'General Assumptions_Back End'!$A:$A,$B68,'General Assumptions_Back End'!$B:$B,H$1))</f>
        <v>0</v>
      </c>
      <c r="J68" s="186">
        <f>SUMIFS('General Assumptions_Back End'!$C:$C,'General Assumptions_Back End'!$A:$A,$B68,'General Assumptions_Back End'!$B:$B,J$1)</f>
        <v>0</v>
      </c>
      <c r="L68" s="185">
        <f>IF('Structure Inputs'!R71="",,
(IF('Structure Inputs'!$J71="Minimum",SUMIFS('Structure DDF Lookup'!$D:$D,'Structure DDF Lookup'!$C:$C,'Structure Inputs'!R71,'Structure DDF Lookup'!$A:$A,'Structure Inputs'!$C71)/100,
IF('Structure Inputs'!$J71="Most Likely",SUMIFS('Structure DDF Lookup'!$E:$E,'Structure DDF Lookup'!$C:$C,'Structure Inputs'!R71,'Structure DDF Lookup'!$A:$A,'Structure Inputs'!$C71)/100,
IF('Structure Inputs'!$J71="Maximum",SUMIFS('Structure DDF Lookup'!$F:$F,'Structure DDF Lookup'!$C:$C,'Structure Inputs'!R71,'Structure DDF Lookup'!$A:$A,'Structure Inputs'!$C71)/100,)))))</f>
        <v>0</v>
      </c>
      <c r="M68" s="185">
        <f>IF('Structure Inputs'!S71="",,
(IF('Structure Inputs'!$J71="Minimum",SUMIFS('Structure DDF Lookup'!$D:$D,'Structure DDF Lookup'!$C:$C,'Structure Inputs'!S71,'Structure DDF Lookup'!$A:$A,'Structure Inputs'!$C71)/100,
IF('Structure Inputs'!$J71="Most Likely",SUMIFS('Structure DDF Lookup'!$E:$E,'Structure DDF Lookup'!$C:$C,'Structure Inputs'!S71,'Structure DDF Lookup'!$A:$A,'Structure Inputs'!$C71)/100,
IF('Structure Inputs'!$J71="Maximum",SUMIFS('Structure DDF Lookup'!$F:$F,'Structure DDF Lookup'!$C:$C,'Structure Inputs'!S71,'Structure DDF Lookup'!$A:$A,'Structure Inputs'!$C71)/100,)))))</f>
        <v>0</v>
      </c>
      <c r="N68" s="185">
        <f>IF('Structure Inputs'!T71="",,
(IF('Structure Inputs'!$J71="Minimum",SUMIFS('Structure DDF Lookup'!$D:$D,'Structure DDF Lookup'!$C:$C,'Structure Inputs'!T71,'Structure DDF Lookup'!$A:$A,'Structure Inputs'!$C71)/100,
IF('Structure Inputs'!$J71="Most Likely",SUMIFS('Structure DDF Lookup'!$E:$E,'Structure DDF Lookup'!$C:$C,'Structure Inputs'!T71,'Structure DDF Lookup'!$A:$A,'Structure Inputs'!$C71)/100,
IF('Structure Inputs'!$J71="Maximum",SUMIFS('Structure DDF Lookup'!$F:$F,'Structure DDF Lookup'!$C:$C,'Structure Inputs'!T71,'Structure DDF Lookup'!$A:$A,'Structure Inputs'!$C71)/100,)))))</f>
        <v>0</v>
      </c>
      <c r="O68" s="185">
        <f>IF('Structure Inputs'!U71="",,
(IF('Structure Inputs'!$J71="Minimum",SUMIFS('Structure DDF Lookup'!$D:$D,'Structure DDF Lookup'!$C:$C,'Structure Inputs'!U71,'Structure DDF Lookup'!$A:$A,'Structure Inputs'!$C71)/100,
IF('Structure Inputs'!$J71="Most Likely",SUMIFS('Structure DDF Lookup'!$E:$E,'Structure DDF Lookup'!$C:$C,'Structure Inputs'!U71,'Structure DDF Lookup'!$A:$A,'Structure Inputs'!$C71)/100,
IF('Structure Inputs'!$J71="Maximum",SUMIFS('Structure DDF Lookup'!$F:$F,'Structure DDF Lookup'!$C:$C,'Structure Inputs'!U71,'Structure DDF Lookup'!$A:$A,'Structure Inputs'!$C71)/100,)))))</f>
        <v>0</v>
      </c>
      <c r="P68" s="185">
        <f>IF('Structure Inputs'!V71="",,
(IF('Structure Inputs'!$J71="Minimum",SUMIFS('Structure DDF Lookup'!$D:$D,'Structure DDF Lookup'!$C:$C,'Structure Inputs'!V71,'Structure DDF Lookup'!$A:$A,'Structure Inputs'!$C71)/100,
IF('Structure Inputs'!$J71="Most Likely",SUMIFS('Structure DDF Lookup'!$E:$E,'Structure DDF Lookup'!$C:$C,'Structure Inputs'!V71,'Structure DDF Lookup'!$A:$A,'Structure Inputs'!$C71)/100,
IF('Structure Inputs'!$J71="Maximum",SUMIFS('Structure DDF Lookup'!$F:$F,'Structure DDF Lookup'!$C:$C,'Structure Inputs'!V71,'Structure DDF Lookup'!$A:$A,'Structure Inputs'!$C71)/100,)))))</f>
        <v>0</v>
      </c>
      <c r="Q68" s="185">
        <f>IF('Structure Inputs'!W71="",,
(IF('Structure Inputs'!$J71="Minimum",SUMIFS('Structure DDF Lookup'!$D:$D,'Structure DDF Lookup'!$C:$C,'Structure Inputs'!W71,'Structure DDF Lookup'!$A:$A,'Structure Inputs'!$C71)/100,
IF('Structure Inputs'!$J71="Most Likely",SUMIFS('Structure DDF Lookup'!$E:$E,'Structure DDF Lookup'!$C:$C,'Structure Inputs'!W71,'Structure DDF Lookup'!$A:$A,'Structure Inputs'!$C71)/100,
IF('Structure Inputs'!$J71="Maximum",SUMIFS('Structure DDF Lookup'!$F:$F,'Structure DDF Lookup'!$C:$C,'Structure Inputs'!W71,'Structure DDF Lookup'!$A:$A,'Structure Inputs'!$C71)/100,)))))</f>
        <v>0</v>
      </c>
      <c r="R68" s="185">
        <f>IF('Structure Inputs'!X71="",,
(IF('Structure Inputs'!$J71="Minimum",SUMIFS('Structure DDF Lookup'!$D:$D,'Structure DDF Lookup'!$C:$C,'Structure Inputs'!X71,'Structure DDF Lookup'!$A:$A,'Structure Inputs'!$C71)/100,
IF('Structure Inputs'!$J71="Most Likely",SUMIFS('Structure DDF Lookup'!$E:$E,'Structure DDF Lookup'!$C:$C,'Structure Inputs'!X71,'Structure DDF Lookup'!$A:$A,'Structure Inputs'!$C71)/100,
IF('Structure Inputs'!$J71="Maximum",SUMIFS('Structure DDF Lookup'!$F:$F,'Structure DDF Lookup'!$C:$C,'Structure Inputs'!X71,'Structure DDF Lookup'!$A:$A,'Structure Inputs'!$C71)/100,)))))</f>
        <v>0</v>
      </c>
      <c r="S68" s="185">
        <f>IF('Structure Inputs'!Y71="",,
(IF('Structure Inputs'!$J71="Minimum",SUMIFS('Structure DDF Lookup'!$D:$D,'Structure DDF Lookup'!$C:$C,'Structure Inputs'!Y71,'Structure DDF Lookup'!$A:$A,'Structure Inputs'!$C71)/100,
IF('Structure Inputs'!$J71="Most Likely",SUMIFS('Structure DDF Lookup'!$E:$E,'Structure DDF Lookup'!$C:$C,'Structure Inputs'!Y71,'Structure DDF Lookup'!$A:$A,'Structure Inputs'!$C71)/100,
IF('Structure Inputs'!$J71="Maximum",SUMIFS('Structure DDF Lookup'!$F:$F,'Structure DDF Lookup'!$C:$C,'Structure Inputs'!Y71,'Structure DDF Lookup'!$A:$A,'Structure Inputs'!$C71)/100,)))))</f>
        <v>0</v>
      </c>
      <c r="T68" s="185">
        <f>IF('Structure Inputs'!Z71="",,
(IF('Structure Inputs'!$J71="Minimum",SUMIFS('Structure DDF Lookup'!$D:$D,'Structure DDF Lookup'!$C:$C,'Structure Inputs'!Z71,'Structure DDF Lookup'!$A:$A,'Structure Inputs'!$C71)/100,
IF('Structure Inputs'!$J71="Most Likely",SUMIFS('Structure DDF Lookup'!$E:$E,'Structure DDF Lookup'!$C:$C,'Structure Inputs'!Z71,'Structure DDF Lookup'!$A:$A,'Structure Inputs'!$C71)/100,
IF('Structure Inputs'!$J71="Maximum",SUMIFS('Structure DDF Lookup'!$F:$F,'Structure DDF Lookup'!$C:$C,'Structure Inputs'!Z71,'Structure DDF Lookup'!$A:$A,'Structure Inputs'!$C71)/100,)))))</f>
        <v>0</v>
      </c>
      <c r="U68" s="185">
        <f>IF('Structure Inputs'!AA71="",,
(IF('Structure Inputs'!$J71="Minimum",SUMIFS('Structure DDF Lookup'!$D:$D,'Structure DDF Lookup'!$C:$C,'Structure Inputs'!AA71,'Structure DDF Lookup'!$A:$A,'Structure Inputs'!$C71)/100,
IF('Structure Inputs'!$J71="Most Likely",SUMIFS('Structure DDF Lookup'!$E:$E,'Structure DDF Lookup'!$C:$C,'Structure Inputs'!AA71,'Structure DDF Lookup'!$A:$A,'Structure Inputs'!$C71)/100,
IF('Structure Inputs'!$J71="Maximum",SUMIFS('Structure DDF Lookup'!$F:$F,'Structure DDF Lookup'!$C:$C,'Structure Inputs'!AA71,'Structure DDF Lookup'!$A:$A,'Structure Inputs'!$C71)/100,)))))</f>
        <v>0</v>
      </c>
      <c r="V68" s="185">
        <f>IF('Structure Inputs'!AB71="",,
(IF('Structure Inputs'!$J71="Minimum",SUMIFS('Structure DDF Lookup'!$D:$D,'Structure DDF Lookup'!$C:$C,'Structure Inputs'!AB71,'Structure DDF Lookup'!$A:$A,'Structure Inputs'!$C71)/100,
IF('Structure Inputs'!$J71="Most Likely",SUMIFS('Structure DDF Lookup'!$E:$E,'Structure DDF Lookup'!$C:$C,'Structure Inputs'!AB71,'Structure DDF Lookup'!$A:$A,'Structure Inputs'!$C71)/100,
IF('Structure Inputs'!$J71="Maximum",SUMIFS('Structure DDF Lookup'!$F:$F,'Structure DDF Lookup'!$C:$C,'Structure Inputs'!AB71,'Structure DDF Lookup'!$A:$A,'Structure Inputs'!$C71)/100,)))))</f>
        <v>0</v>
      </c>
      <c r="W68" s="185">
        <f>IF('Structure Inputs'!AC71="",,
(IF('Structure Inputs'!$J71="Minimum",SUMIFS('Structure DDF Lookup'!$D:$D,'Structure DDF Lookup'!$C:$C,'Structure Inputs'!AC71,'Structure DDF Lookup'!$A:$A,'Structure Inputs'!$C71)/100,
IF('Structure Inputs'!$J71="Most Likely",SUMIFS('Structure DDF Lookup'!$E:$E,'Structure DDF Lookup'!$C:$C,'Structure Inputs'!AC71,'Structure DDF Lookup'!$A:$A,'Structure Inputs'!$C71)/100,
IF('Structure Inputs'!$J71="Maximum",SUMIFS('Structure DDF Lookup'!$F:$F,'Structure DDF Lookup'!$C:$C,'Structure Inputs'!AC71,'Structure DDF Lookup'!$A:$A,'Structure Inputs'!$C71)/100,)))))</f>
        <v>0</v>
      </c>
      <c r="Y68" s="25">
        <f t="shared" si="16"/>
        <v>0</v>
      </c>
      <c r="Z68" s="25">
        <f t="shared" si="3"/>
        <v>0</v>
      </c>
      <c r="AA68" s="25">
        <f t="shared" si="4"/>
        <v>0</v>
      </c>
      <c r="AB68" s="25">
        <f t="shared" si="5"/>
        <v>0</v>
      </c>
      <c r="AC68" s="25">
        <f t="shared" si="6"/>
        <v>0</v>
      </c>
      <c r="AD68" s="25">
        <f t="shared" si="7"/>
        <v>0</v>
      </c>
      <c r="AE68" s="25">
        <f t="shared" si="8"/>
        <v>0</v>
      </c>
      <c r="AF68" s="25">
        <f t="shared" si="9"/>
        <v>0</v>
      </c>
      <c r="AG68" s="25">
        <f t="shared" si="10"/>
        <v>0</v>
      </c>
      <c r="AH68" s="25">
        <f t="shared" si="11"/>
        <v>0</v>
      </c>
      <c r="AI68" s="25">
        <f t="shared" si="12"/>
        <v>0</v>
      </c>
      <c r="AJ68" s="25">
        <f t="shared" si="13"/>
        <v>0</v>
      </c>
    </row>
    <row r="69" spans="1:36" x14ac:dyDescent="0.25">
      <c r="A69" s="17">
        <f t="shared" si="15"/>
        <v>68</v>
      </c>
      <c r="B69" s="27" t="str">
        <f>IF('Structure Inputs'!C72="","",'Structure Inputs'!C72)</f>
        <v/>
      </c>
      <c r="D69" s="42">
        <f>'Structure Inputs'!$D72</f>
        <v>0</v>
      </c>
      <c r="F69" s="18" t="str">
        <f>IF('Structure Inputs'!F72="","No","Yes")</f>
        <v>No</v>
      </c>
      <c r="H69" s="24">
        <f>IF($F69="Yes",'Structure Inputs'!$F72,SUMIFS('General Assumptions_Back End'!$C:$C,'General Assumptions_Back End'!$A:$A,$B69,'General Assumptions_Back End'!$B:$B,H$1))</f>
        <v>0</v>
      </c>
      <c r="J69" s="186">
        <f>SUMIFS('General Assumptions_Back End'!$C:$C,'General Assumptions_Back End'!$A:$A,$B69,'General Assumptions_Back End'!$B:$B,J$1)</f>
        <v>0</v>
      </c>
      <c r="L69" s="185">
        <f>IF('Structure Inputs'!R72="",,
(IF('Structure Inputs'!$J72="Minimum",SUMIFS('Structure DDF Lookup'!$D:$D,'Structure DDF Lookup'!$C:$C,'Structure Inputs'!R72,'Structure DDF Lookup'!$A:$A,'Structure Inputs'!$C72)/100,
IF('Structure Inputs'!$J72="Most Likely",SUMIFS('Structure DDF Lookup'!$E:$E,'Structure DDF Lookup'!$C:$C,'Structure Inputs'!R72,'Structure DDF Lookup'!$A:$A,'Structure Inputs'!$C72)/100,
IF('Structure Inputs'!$J72="Maximum",SUMIFS('Structure DDF Lookup'!$F:$F,'Structure DDF Lookup'!$C:$C,'Structure Inputs'!R72,'Structure DDF Lookup'!$A:$A,'Structure Inputs'!$C72)/100,)))))</f>
        <v>0</v>
      </c>
      <c r="M69" s="185">
        <f>IF('Structure Inputs'!S72="",,
(IF('Structure Inputs'!$J72="Minimum",SUMIFS('Structure DDF Lookup'!$D:$D,'Structure DDF Lookup'!$C:$C,'Structure Inputs'!S72,'Structure DDF Lookup'!$A:$A,'Structure Inputs'!$C72)/100,
IF('Structure Inputs'!$J72="Most Likely",SUMIFS('Structure DDF Lookup'!$E:$E,'Structure DDF Lookup'!$C:$C,'Structure Inputs'!S72,'Structure DDF Lookup'!$A:$A,'Structure Inputs'!$C72)/100,
IF('Structure Inputs'!$J72="Maximum",SUMIFS('Structure DDF Lookup'!$F:$F,'Structure DDF Lookup'!$C:$C,'Structure Inputs'!S72,'Structure DDF Lookup'!$A:$A,'Structure Inputs'!$C72)/100,)))))</f>
        <v>0</v>
      </c>
      <c r="N69" s="185">
        <f>IF('Structure Inputs'!T72="",,
(IF('Structure Inputs'!$J72="Minimum",SUMIFS('Structure DDF Lookup'!$D:$D,'Structure DDF Lookup'!$C:$C,'Structure Inputs'!T72,'Structure DDF Lookup'!$A:$A,'Structure Inputs'!$C72)/100,
IF('Structure Inputs'!$J72="Most Likely",SUMIFS('Structure DDF Lookup'!$E:$E,'Structure DDF Lookup'!$C:$C,'Structure Inputs'!T72,'Structure DDF Lookup'!$A:$A,'Structure Inputs'!$C72)/100,
IF('Structure Inputs'!$J72="Maximum",SUMIFS('Structure DDF Lookup'!$F:$F,'Structure DDF Lookup'!$C:$C,'Structure Inputs'!T72,'Structure DDF Lookup'!$A:$A,'Structure Inputs'!$C72)/100,)))))</f>
        <v>0</v>
      </c>
      <c r="O69" s="185">
        <f>IF('Structure Inputs'!U72="",,
(IF('Structure Inputs'!$J72="Minimum",SUMIFS('Structure DDF Lookup'!$D:$D,'Structure DDF Lookup'!$C:$C,'Structure Inputs'!U72,'Structure DDF Lookup'!$A:$A,'Structure Inputs'!$C72)/100,
IF('Structure Inputs'!$J72="Most Likely",SUMIFS('Structure DDF Lookup'!$E:$E,'Structure DDF Lookup'!$C:$C,'Structure Inputs'!U72,'Structure DDF Lookup'!$A:$A,'Structure Inputs'!$C72)/100,
IF('Structure Inputs'!$J72="Maximum",SUMIFS('Structure DDF Lookup'!$F:$F,'Structure DDF Lookup'!$C:$C,'Structure Inputs'!U72,'Structure DDF Lookup'!$A:$A,'Structure Inputs'!$C72)/100,)))))</f>
        <v>0</v>
      </c>
      <c r="P69" s="185">
        <f>IF('Structure Inputs'!V72="",,
(IF('Structure Inputs'!$J72="Minimum",SUMIFS('Structure DDF Lookup'!$D:$D,'Structure DDF Lookup'!$C:$C,'Structure Inputs'!V72,'Structure DDF Lookup'!$A:$A,'Structure Inputs'!$C72)/100,
IF('Structure Inputs'!$J72="Most Likely",SUMIFS('Structure DDF Lookup'!$E:$E,'Structure DDF Lookup'!$C:$C,'Structure Inputs'!V72,'Structure DDF Lookup'!$A:$A,'Structure Inputs'!$C72)/100,
IF('Structure Inputs'!$J72="Maximum",SUMIFS('Structure DDF Lookup'!$F:$F,'Structure DDF Lookup'!$C:$C,'Structure Inputs'!V72,'Structure DDF Lookup'!$A:$A,'Structure Inputs'!$C72)/100,)))))</f>
        <v>0</v>
      </c>
      <c r="Q69" s="185">
        <f>IF('Structure Inputs'!W72="",,
(IF('Structure Inputs'!$J72="Minimum",SUMIFS('Structure DDF Lookup'!$D:$D,'Structure DDF Lookup'!$C:$C,'Structure Inputs'!W72,'Structure DDF Lookup'!$A:$A,'Structure Inputs'!$C72)/100,
IF('Structure Inputs'!$J72="Most Likely",SUMIFS('Structure DDF Lookup'!$E:$E,'Structure DDF Lookup'!$C:$C,'Structure Inputs'!W72,'Structure DDF Lookup'!$A:$A,'Structure Inputs'!$C72)/100,
IF('Structure Inputs'!$J72="Maximum",SUMIFS('Structure DDF Lookup'!$F:$F,'Structure DDF Lookup'!$C:$C,'Structure Inputs'!W72,'Structure DDF Lookup'!$A:$A,'Structure Inputs'!$C72)/100,)))))</f>
        <v>0</v>
      </c>
      <c r="R69" s="185">
        <f>IF('Structure Inputs'!X72="",,
(IF('Structure Inputs'!$J72="Minimum",SUMIFS('Structure DDF Lookup'!$D:$D,'Structure DDF Lookup'!$C:$C,'Structure Inputs'!X72,'Structure DDF Lookup'!$A:$A,'Structure Inputs'!$C72)/100,
IF('Structure Inputs'!$J72="Most Likely",SUMIFS('Structure DDF Lookup'!$E:$E,'Structure DDF Lookup'!$C:$C,'Structure Inputs'!X72,'Structure DDF Lookup'!$A:$A,'Structure Inputs'!$C72)/100,
IF('Structure Inputs'!$J72="Maximum",SUMIFS('Structure DDF Lookup'!$F:$F,'Structure DDF Lookup'!$C:$C,'Structure Inputs'!X72,'Structure DDF Lookup'!$A:$A,'Structure Inputs'!$C72)/100,)))))</f>
        <v>0</v>
      </c>
      <c r="S69" s="185">
        <f>IF('Structure Inputs'!Y72="",,
(IF('Structure Inputs'!$J72="Minimum",SUMIFS('Structure DDF Lookup'!$D:$D,'Structure DDF Lookup'!$C:$C,'Structure Inputs'!Y72,'Structure DDF Lookup'!$A:$A,'Structure Inputs'!$C72)/100,
IF('Structure Inputs'!$J72="Most Likely",SUMIFS('Structure DDF Lookup'!$E:$E,'Structure DDF Lookup'!$C:$C,'Structure Inputs'!Y72,'Structure DDF Lookup'!$A:$A,'Structure Inputs'!$C72)/100,
IF('Structure Inputs'!$J72="Maximum",SUMIFS('Structure DDF Lookup'!$F:$F,'Structure DDF Lookup'!$C:$C,'Structure Inputs'!Y72,'Structure DDF Lookup'!$A:$A,'Structure Inputs'!$C72)/100,)))))</f>
        <v>0</v>
      </c>
      <c r="T69" s="185">
        <f>IF('Structure Inputs'!Z72="",,
(IF('Structure Inputs'!$J72="Minimum",SUMIFS('Structure DDF Lookup'!$D:$D,'Structure DDF Lookup'!$C:$C,'Structure Inputs'!Z72,'Structure DDF Lookup'!$A:$A,'Structure Inputs'!$C72)/100,
IF('Structure Inputs'!$J72="Most Likely",SUMIFS('Structure DDF Lookup'!$E:$E,'Structure DDF Lookup'!$C:$C,'Structure Inputs'!Z72,'Structure DDF Lookup'!$A:$A,'Structure Inputs'!$C72)/100,
IF('Structure Inputs'!$J72="Maximum",SUMIFS('Structure DDF Lookup'!$F:$F,'Structure DDF Lookup'!$C:$C,'Structure Inputs'!Z72,'Structure DDF Lookup'!$A:$A,'Structure Inputs'!$C72)/100,)))))</f>
        <v>0</v>
      </c>
      <c r="U69" s="185">
        <f>IF('Structure Inputs'!AA72="",,
(IF('Structure Inputs'!$J72="Minimum",SUMIFS('Structure DDF Lookup'!$D:$D,'Structure DDF Lookup'!$C:$C,'Structure Inputs'!AA72,'Structure DDF Lookup'!$A:$A,'Structure Inputs'!$C72)/100,
IF('Structure Inputs'!$J72="Most Likely",SUMIFS('Structure DDF Lookup'!$E:$E,'Structure DDF Lookup'!$C:$C,'Structure Inputs'!AA72,'Structure DDF Lookup'!$A:$A,'Structure Inputs'!$C72)/100,
IF('Structure Inputs'!$J72="Maximum",SUMIFS('Structure DDF Lookup'!$F:$F,'Structure DDF Lookup'!$C:$C,'Structure Inputs'!AA72,'Structure DDF Lookup'!$A:$A,'Structure Inputs'!$C72)/100,)))))</f>
        <v>0</v>
      </c>
      <c r="V69" s="185">
        <f>IF('Structure Inputs'!AB72="",,
(IF('Structure Inputs'!$J72="Minimum",SUMIFS('Structure DDF Lookup'!$D:$D,'Structure DDF Lookup'!$C:$C,'Structure Inputs'!AB72,'Structure DDF Lookup'!$A:$A,'Structure Inputs'!$C72)/100,
IF('Structure Inputs'!$J72="Most Likely",SUMIFS('Structure DDF Lookup'!$E:$E,'Structure DDF Lookup'!$C:$C,'Structure Inputs'!AB72,'Structure DDF Lookup'!$A:$A,'Structure Inputs'!$C72)/100,
IF('Structure Inputs'!$J72="Maximum",SUMIFS('Structure DDF Lookup'!$F:$F,'Structure DDF Lookup'!$C:$C,'Structure Inputs'!AB72,'Structure DDF Lookup'!$A:$A,'Structure Inputs'!$C72)/100,)))))</f>
        <v>0</v>
      </c>
      <c r="W69" s="185">
        <f>IF('Structure Inputs'!AC72="",,
(IF('Structure Inputs'!$J72="Minimum",SUMIFS('Structure DDF Lookup'!$D:$D,'Structure DDF Lookup'!$C:$C,'Structure Inputs'!AC72,'Structure DDF Lookup'!$A:$A,'Structure Inputs'!$C72)/100,
IF('Structure Inputs'!$J72="Most Likely",SUMIFS('Structure DDF Lookup'!$E:$E,'Structure DDF Lookup'!$C:$C,'Structure Inputs'!AC72,'Structure DDF Lookup'!$A:$A,'Structure Inputs'!$C72)/100,
IF('Structure Inputs'!$J72="Maximum",SUMIFS('Structure DDF Lookup'!$F:$F,'Structure DDF Lookup'!$C:$C,'Structure Inputs'!AC72,'Structure DDF Lookup'!$A:$A,'Structure Inputs'!$C72)/100,)))))</f>
        <v>0</v>
      </c>
      <c r="Y69" s="25">
        <f t="shared" si="16"/>
        <v>0</v>
      </c>
      <c r="Z69" s="25">
        <f t="shared" si="3"/>
        <v>0</v>
      </c>
      <c r="AA69" s="25">
        <f t="shared" si="4"/>
        <v>0</v>
      </c>
      <c r="AB69" s="25">
        <f t="shared" si="5"/>
        <v>0</v>
      </c>
      <c r="AC69" s="25">
        <f t="shared" si="6"/>
        <v>0</v>
      </c>
      <c r="AD69" s="25">
        <f t="shared" si="7"/>
        <v>0</v>
      </c>
      <c r="AE69" s="25">
        <f t="shared" si="8"/>
        <v>0</v>
      </c>
      <c r="AF69" s="25">
        <f t="shared" si="9"/>
        <v>0</v>
      </c>
      <c r="AG69" s="25">
        <f t="shared" si="10"/>
        <v>0</v>
      </c>
      <c r="AH69" s="25">
        <f t="shared" si="11"/>
        <v>0</v>
      </c>
      <c r="AI69" s="25">
        <f t="shared" si="12"/>
        <v>0</v>
      </c>
      <c r="AJ69" s="25">
        <f t="shared" si="13"/>
        <v>0</v>
      </c>
    </row>
    <row r="70" spans="1:36" x14ac:dyDescent="0.25">
      <c r="A70" s="17">
        <f t="shared" si="15"/>
        <v>69</v>
      </c>
      <c r="B70" s="27" t="str">
        <f>IF('Structure Inputs'!C73="","",'Structure Inputs'!C73)</f>
        <v/>
      </c>
      <c r="D70" s="42">
        <f>'Structure Inputs'!$D73</f>
        <v>0</v>
      </c>
      <c r="F70" s="18" t="str">
        <f>IF('Structure Inputs'!F73="","No","Yes")</f>
        <v>No</v>
      </c>
      <c r="H70" s="24">
        <f>IF($F70="Yes",'Structure Inputs'!$F73,SUMIFS('General Assumptions_Back End'!$C:$C,'General Assumptions_Back End'!$A:$A,$B70,'General Assumptions_Back End'!$B:$B,H$1))</f>
        <v>0</v>
      </c>
      <c r="J70" s="186">
        <f>SUMIFS('General Assumptions_Back End'!$C:$C,'General Assumptions_Back End'!$A:$A,$B70,'General Assumptions_Back End'!$B:$B,J$1)</f>
        <v>0</v>
      </c>
      <c r="L70" s="185">
        <f>IF('Structure Inputs'!R73="",,
(IF('Structure Inputs'!$J73="Minimum",SUMIFS('Structure DDF Lookup'!$D:$D,'Structure DDF Lookup'!$C:$C,'Structure Inputs'!R73,'Structure DDF Lookup'!$A:$A,'Structure Inputs'!$C73)/100,
IF('Structure Inputs'!$J73="Most Likely",SUMIFS('Structure DDF Lookup'!$E:$E,'Structure DDF Lookup'!$C:$C,'Structure Inputs'!R73,'Structure DDF Lookup'!$A:$A,'Structure Inputs'!$C73)/100,
IF('Structure Inputs'!$J73="Maximum",SUMIFS('Structure DDF Lookup'!$F:$F,'Structure DDF Lookup'!$C:$C,'Structure Inputs'!R73,'Structure DDF Lookup'!$A:$A,'Structure Inputs'!$C73)/100,)))))</f>
        <v>0</v>
      </c>
      <c r="M70" s="185">
        <f>IF('Structure Inputs'!S73="",,
(IF('Structure Inputs'!$J73="Minimum",SUMIFS('Structure DDF Lookup'!$D:$D,'Structure DDF Lookup'!$C:$C,'Structure Inputs'!S73,'Structure DDF Lookup'!$A:$A,'Structure Inputs'!$C73)/100,
IF('Structure Inputs'!$J73="Most Likely",SUMIFS('Structure DDF Lookup'!$E:$E,'Structure DDF Lookup'!$C:$C,'Structure Inputs'!S73,'Structure DDF Lookup'!$A:$A,'Structure Inputs'!$C73)/100,
IF('Structure Inputs'!$J73="Maximum",SUMIFS('Structure DDF Lookup'!$F:$F,'Structure DDF Lookup'!$C:$C,'Structure Inputs'!S73,'Structure DDF Lookup'!$A:$A,'Structure Inputs'!$C73)/100,)))))</f>
        <v>0</v>
      </c>
      <c r="N70" s="185">
        <f>IF('Structure Inputs'!T73="",,
(IF('Structure Inputs'!$J73="Minimum",SUMIFS('Structure DDF Lookup'!$D:$D,'Structure DDF Lookup'!$C:$C,'Structure Inputs'!T73,'Structure DDF Lookup'!$A:$A,'Structure Inputs'!$C73)/100,
IF('Structure Inputs'!$J73="Most Likely",SUMIFS('Structure DDF Lookup'!$E:$E,'Structure DDF Lookup'!$C:$C,'Structure Inputs'!T73,'Structure DDF Lookup'!$A:$A,'Structure Inputs'!$C73)/100,
IF('Structure Inputs'!$J73="Maximum",SUMIFS('Structure DDF Lookup'!$F:$F,'Structure DDF Lookup'!$C:$C,'Structure Inputs'!T73,'Structure DDF Lookup'!$A:$A,'Structure Inputs'!$C73)/100,)))))</f>
        <v>0</v>
      </c>
      <c r="O70" s="185">
        <f>IF('Structure Inputs'!U73="",,
(IF('Structure Inputs'!$J73="Minimum",SUMIFS('Structure DDF Lookup'!$D:$D,'Structure DDF Lookup'!$C:$C,'Structure Inputs'!U73,'Structure DDF Lookup'!$A:$A,'Structure Inputs'!$C73)/100,
IF('Structure Inputs'!$J73="Most Likely",SUMIFS('Structure DDF Lookup'!$E:$E,'Structure DDF Lookup'!$C:$C,'Structure Inputs'!U73,'Structure DDF Lookup'!$A:$A,'Structure Inputs'!$C73)/100,
IF('Structure Inputs'!$J73="Maximum",SUMIFS('Structure DDF Lookup'!$F:$F,'Structure DDF Lookup'!$C:$C,'Structure Inputs'!U73,'Structure DDF Lookup'!$A:$A,'Structure Inputs'!$C73)/100,)))))</f>
        <v>0</v>
      </c>
      <c r="P70" s="185">
        <f>IF('Structure Inputs'!V73="",,
(IF('Structure Inputs'!$J73="Minimum",SUMIFS('Structure DDF Lookup'!$D:$D,'Structure DDF Lookup'!$C:$C,'Structure Inputs'!V73,'Structure DDF Lookup'!$A:$A,'Structure Inputs'!$C73)/100,
IF('Structure Inputs'!$J73="Most Likely",SUMIFS('Structure DDF Lookup'!$E:$E,'Structure DDF Lookup'!$C:$C,'Structure Inputs'!V73,'Structure DDF Lookup'!$A:$A,'Structure Inputs'!$C73)/100,
IF('Structure Inputs'!$J73="Maximum",SUMIFS('Structure DDF Lookup'!$F:$F,'Structure DDF Lookup'!$C:$C,'Structure Inputs'!V73,'Structure DDF Lookup'!$A:$A,'Structure Inputs'!$C73)/100,)))))</f>
        <v>0</v>
      </c>
      <c r="Q70" s="185">
        <f>IF('Structure Inputs'!W73="",,
(IF('Structure Inputs'!$J73="Minimum",SUMIFS('Structure DDF Lookup'!$D:$D,'Structure DDF Lookup'!$C:$C,'Structure Inputs'!W73,'Structure DDF Lookup'!$A:$A,'Structure Inputs'!$C73)/100,
IF('Structure Inputs'!$J73="Most Likely",SUMIFS('Structure DDF Lookup'!$E:$E,'Structure DDF Lookup'!$C:$C,'Structure Inputs'!W73,'Structure DDF Lookup'!$A:$A,'Structure Inputs'!$C73)/100,
IF('Structure Inputs'!$J73="Maximum",SUMIFS('Structure DDF Lookup'!$F:$F,'Structure DDF Lookup'!$C:$C,'Structure Inputs'!W73,'Structure DDF Lookup'!$A:$A,'Structure Inputs'!$C73)/100,)))))</f>
        <v>0</v>
      </c>
      <c r="R70" s="185">
        <f>IF('Structure Inputs'!X73="",,
(IF('Structure Inputs'!$J73="Minimum",SUMIFS('Structure DDF Lookup'!$D:$D,'Structure DDF Lookup'!$C:$C,'Structure Inputs'!X73,'Structure DDF Lookup'!$A:$A,'Structure Inputs'!$C73)/100,
IF('Structure Inputs'!$J73="Most Likely",SUMIFS('Structure DDF Lookup'!$E:$E,'Structure DDF Lookup'!$C:$C,'Structure Inputs'!X73,'Structure DDF Lookup'!$A:$A,'Structure Inputs'!$C73)/100,
IF('Structure Inputs'!$J73="Maximum",SUMIFS('Structure DDF Lookup'!$F:$F,'Structure DDF Lookup'!$C:$C,'Structure Inputs'!X73,'Structure DDF Lookup'!$A:$A,'Structure Inputs'!$C73)/100,)))))</f>
        <v>0</v>
      </c>
      <c r="S70" s="185">
        <f>IF('Structure Inputs'!Y73="",,
(IF('Structure Inputs'!$J73="Minimum",SUMIFS('Structure DDF Lookup'!$D:$D,'Structure DDF Lookup'!$C:$C,'Structure Inputs'!Y73,'Structure DDF Lookup'!$A:$A,'Structure Inputs'!$C73)/100,
IF('Structure Inputs'!$J73="Most Likely",SUMIFS('Structure DDF Lookup'!$E:$E,'Structure DDF Lookup'!$C:$C,'Structure Inputs'!Y73,'Structure DDF Lookup'!$A:$A,'Structure Inputs'!$C73)/100,
IF('Structure Inputs'!$J73="Maximum",SUMIFS('Structure DDF Lookup'!$F:$F,'Structure DDF Lookup'!$C:$C,'Structure Inputs'!Y73,'Structure DDF Lookup'!$A:$A,'Structure Inputs'!$C73)/100,)))))</f>
        <v>0</v>
      </c>
      <c r="T70" s="185">
        <f>IF('Structure Inputs'!Z73="",,
(IF('Structure Inputs'!$J73="Minimum",SUMIFS('Structure DDF Lookup'!$D:$D,'Structure DDF Lookup'!$C:$C,'Structure Inputs'!Z73,'Structure DDF Lookup'!$A:$A,'Structure Inputs'!$C73)/100,
IF('Structure Inputs'!$J73="Most Likely",SUMIFS('Structure DDF Lookup'!$E:$E,'Structure DDF Lookup'!$C:$C,'Structure Inputs'!Z73,'Structure DDF Lookup'!$A:$A,'Structure Inputs'!$C73)/100,
IF('Structure Inputs'!$J73="Maximum",SUMIFS('Structure DDF Lookup'!$F:$F,'Structure DDF Lookup'!$C:$C,'Structure Inputs'!Z73,'Structure DDF Lookup'!$A:$A,'Structure Inputs'!$C73)/100,)))))</f>
        <v>0</v>
      </c>
      <c r="U70" s="185">
        <f>IF('Structure Inputs'!AA73="",,
(IF('Structure Inputs'!$J73="Minimum",SUMIFS('Structure DDF Lookup'!$D:$D,'Structure DDF Lookup'!$C:$C,'Structure Inputs'!AA73,'Structure DDF Lookup'!$A:$A,'Structure Inputs'!$C73)/100,
IF('Structure Inputs'!$J73="Most Likely",SUMIFS('Structure DDF Lookup'!$E:$E,'Structure DDF Lookup'!$C:$C,'Structure Inputs'!AA73,'Structure DDF Lookup'!$A:$A,'Structure Inputs'!$C73)/100,
IF('Structure Inputs'!$J73="Maximum",SUMIFS('Structure DDF Lookup'!$F:$F,'Structure DDF Lookup'!$C:$C,'Structure Inputs'!AA73,'Structure DDF Lookup'!$A:$A,'Structure Inputs'!$C73)/100,)))))</f>
        <v>0</v>
      </c>
      <c r="V70" s="185">
        <f>IF('Structure Inputs'!AB73="",,
(IF('Structure Inputs'!$J73="Minimum",SUMIFS('Structure DDF Lookup'!$D:$D,'Structure DDF Lookup'!$C:$C,'Structure Inputs'!AB73,'Structure DDF Lookup'!$A:$A,'Structure Inputs'!$C73)/100,
IF('Structure Inputs'!$J73="Most Likely",SUMIFS('Structure DDF Lookup'!$E:$E,'Structure DDF Lookup'!$C:$C,'Structure Inputs'!AB73,'Structure DDF Lookup'!$A:$A,'Structure Inputs'!$C73)/100,
IF('Structure Inputs'!$J73="Maximum",SUMIFS('Structure DDF Lookup'!$F:$F,'Structure DDF Lookup'!$C:$C,'Structure Inputs'!AB73,'Structure DDF Lookup'!$A:$A,'Structure Inputs'!$C73)/100,)))))</f>
        <v>0</v>
      </c>
      <c r="W70" s="185">
        <f>IF('Structure Inputs'!AC73="",,
(IF('Structure Inputs'!$J73="Minimum",SUMIFS('Structure DDF Lookup'!$D:$D,'Structure DDF Lookup'!$C:$C,'Structure Inputs'!AC73,'Structure DDF Lookup'!$A:$A,'Structure Inputs'!$C73)/100,
IF('Structure Inputs'!$J73="Most Likely",SUMIFS('Structure DDF Lookup'!$E:$E,'Structure DDF Lookup'!$C:$C,'Structure Inputs'!AC73,'Structure DDF Lookup'!$A:$A,'Structure Inputs'!$C73)/100,
IF('Structure Inputs'!$J73="Maximum",SUMIFS('Structure DDF Lookup'!$F:$F,'Structure DDF Lookup'!$C:$C,'Structure Inputs'!AC73,'Structure DDF Lookup'!$A:$A,'Structure Inputs'!$C73)/100,)))))</f>
        <v>0</v>
      </c>
      <c r="Y70" s="25">
        <f t="shared" si="16"/>
        <v>0</v>
      </c>
      <c r="Z70" s="25">
        <f t="shared" si="3"/>
        <v>0</v>
      </c>
      <c r="AA70" s="25">
        <f t="shared" si="4"/>
        <v>0</v>
      </c>
      <c r="AB70" s="25">
        <f t="shared" si="5"/>
        <v>0</v>
      </c>
      <c r="AC70" s="25">
        <f t="shared" si="6"/>
        <v>0</v>
      </c>
      <c r="AD70" s="25">
        <f t="shared" si="7"/>
        <v>0</v>
      </c>
      <c r="AE70" s="25">
        <f t="shared" si="8"/>
        <v>0</v>
      </c>
      <c r="AF70" s="25">
        <f t="shared" si="9"/>
        <v>0</v>
      </c>
      <c r="AG70" s="25">
        <f t="shared" si="10"/>
        <v>0</v>
      </c>
      <c r="AH70" s="25">
        <f t="shared" si="11"/>
        <v>0</v>
      </c>
      <c r="AI70" s="25">
        <f t="shared" si="12"/>
        <v>0</v>
      </c>
      <c r="AJ70" s="25">
        <f t="shared" si="13"/>
        <v>0</v>
      </c>
    </row>
    <row r="71" spans="1:36" x14ac:dyDescent="0.25">
      <c r="A71" s="17">
        <f t="shared" si="15"/>
        <v>70</v>
      </c>
      <c r="B71" s="27" t="str">
        <f>IF('Structure Inputs'!C74="","",'Structure Inputs'!C74)</f>
        <v/>
      </c>
      <c r="D71" s="42">
        <f>'Structure Inputs'!$D74</f>
        <v>0</v>
      </c>
      <c r="F71" s="18" t="str">
        <f>IF('Structure Inputs'!F74="","No","Yes")</f>
        <v>No</v>
      </c>
      <c r="H71" s="24">
        <f>IF($F71="Yes",'Structure Inputs'!$F74,SUMIFS('General Assumptions_Back End'!$C:$C,'General Assumptions_Back End'!$A:$A,$B71,'General Assumptions_Back End'!$B:$B,H$1))</f>
        <v>0</v>
      </c>
      <c r="J71" s="186">
        <f>SUMIFS('General Assumptions_Back End'!$C:$C,'General Assumptions_Back End'!$A:$A,$B71,'General Assumptions_Back End'!$B:$B,J$1)</f>
        <v>0</v>
      </c>
      <c r="L71" s="185">
        <f>IF('Structure Inputs'!R74="",,
(IF('Structure Inputs'!$J74="Minimum",SUMIFS('Structure DDF Lookup'!$D:$D,'Structure DDF Lookup'!$C:$C,'Structure Inputs'!R74,'Structure DDF Lookup'!$A:$A,'Structure Inputs'!$C74)/100,
IF('Structure Inputs'!$J74="Most Likely",SUMIFS('Structure DDF Lookup'!$E:$E,'Structure DDF Lookup'!$C:$C,'Structure Inputs'!R74,'Structure DDF Lookup'!$A:$A,'Structure Inputs'!$C74)/100,
IF('Structure Inputs'!$J74="Maximum",SUMIFS('Structure DDF Lookup'!$F:$F,'Structure DDF Lookup'!$C:$C,'Structure Inputs'!R74,'Structure DDF Lookup'!$A:$A,'Structure Inputs'!$C74)/100,)))))</f>
        <v>0</v>
      </c>
      <c r="M71" s="185">
        <f>IF('Structure Inputs'!S74="",,
(IF('Structure Inputs'!$J74="Minimum",SUMIFS('Structure DDF Lookup'!$D:$D,'Structure DDF Lookup'!$C:$C,'Structure Inputs'!S74,'Structure DDF Lookup'!$A:$A,'Structure Inputs'!$C74)/100,
IF('Structure Inputs'!$J74="Most Likely",SUMIFS('Structure DDF Lookup'!$E:$E,'Structure DDF Lookup'!$C:$C,'Structure Inputs'!S74,'Structure DDF Lookup'!$A:$A,'Structure Inputs'!$C74)/100,
IF('Structure Inputs'!$J74="Maximum",SUMIFS('Structure DDF Lookup'!$F:$F,'Structure DDF Lookup'!$C:$C,'Structure Inputs'!S74,'Structure DDF Lookup'!$A:$A,'Structure Inputs'!$C74)/100,)))))</f>
        <v>0</v>
      </c>
      <c r="N71" s="185">
        <f>IF('Structure Inputs'!T74="",,
(IF('Structure Inputs'!$J74="Minimum",SUMIFS('Structure DDF Lookup'!$D:$D,'Structure DDF Lookup'!$C:$C,'Structure Inputs'!T74,'Structure DDF Lookup'!$A:$A,'Structure Inputs'!$C74)/100,
IF('Structure Inputs'!$J74="Most Likely",SUMIFS('Structure DDF Lookup'!$E:$E,'Structure DDF Lookup'!$C:$C,'Structure Inputs'!T74,'Structure DDF Lookup'!$A:$A,'Structure Inputs'!$C74)/100,
IF('Structure Inputs'!$J74="Maximum",SUMIFS('Structure DDF Lookup'!$F:$F,'Structure DDF Lookup'!$C:$C,'Structure Inputs'!T74,'Structure DDF Lookup'!$A:$A,'Structure Inputs'!$C74)/100,)))))</f>
        <v>0</v>
      </c>
      <c r="O71" s="185">
        <f>IF('Structure Inputs'!U74="",,
(IF('Structure Inputs'!$J74="Minimum",SUMIFS('Structure DDF Lookup'!$D:$D,'Structure DDF Lookup'!$C:$C,'Structure Inputs'!U74,'Structure DDF Lookup'!$A:$A,'Structure Inputs'!$C74)/100,
IF('Structure Inputs'!$J74="Most Likely",SUMIFS('Structure DDF Lookup'!$E:$E,'Structure DDF Lookup'!$C:$C,'Structure Inputs'!U74,'Structure DDF Lookup'!$A:$A,'Structure Inputs'!$C74)/100,
IF('Structure Inputs'!$J74="Maximum",SUMIFS('Structure DDF Lookup'!$F:$F,'Structure DDF Lookup'!$C:$C,'Structure Inputs'!U74,'Structure DDF Lookup'!$A:$A,'Structure Inputs'!$C74)/100,)))))</f>
        <v>0</v>
      </c>
      <c r="P71" s="185">
        <f>IF('Structure Inputs'!V74="",,
(IF('Structure Inputs'!$J74="Minimum",SUMIFS('Structure DDF Lookup'!$D:$D,'Structure DDF Lookup'!$C:$C,'Structure Inputs'!V74,'Structure DDF Lookup'!$A:$A,'Structure Inputs'!$C74)/100,
IF('Structure Inputs'!$J74="Most Likely",SUMIFS('Structure DDF Lookup'!$E:$E,'Structure DDF Lookup'!$C:$C,'Structure Inputs'!V74,'Structure DDF Lookup'!$A:$A,'Structure Inputs'!$C74)/100,
IF('Structure Inputs'!$J74="Maximum",SUMIFS('Structure DDF Lookup'!$F:$F,'Structure DDF Lookup'!$C:$C,'Structure Inputs'!V74,'Structure DDF Lookup'!$A:$A,'Structure Inputs'!$C74)/100,)))))</f>
        <v>0</v>
      </c>
      <c r="Q71" s="185">
        <f>IF('Structure Inputs'!W74="",,
(IF('Structure Inputs'!$J74="Minimum",SUMIFS('Structure DDF Lookup'!$D:$D,'Structure DDF Lookup'!$C:$C,'Structure Inputs'!W74,'Structure DDF Lookup'!$A:$A,'Structure Inputs'!$C74)/100,
IF('Structure Inputs'!$J74="Most Likely",SUMIFS('Structure DDF Lookup'!$E:$E,'Structure DDF Lookup'!$C:$C,'Structure Inputs'!W74,'Structure DDF Lookup'!$A:$A,'Structure Inputs'!$C74)/100,
IF('Structure Inputs'!$J74="Maximum",SUMIFS('Structure DDF Lookup'!$F:$F,'Structure DDF Lookup'!$C:$C,'Structure Inputs'!W74,'Structure DDF Lookup'!$A:$A,'Structure Inputs'!$C74)/100,)))))</f>
        <v>0</v>
      </c>
      <c r="R71" s="185">
        <f>IF('Structure Inputs'!X74="",,
(IF('Structure Inputs'!$J74="Minimum",SUMIFS('Structure DDF Lookup'!$D:$D,'Structure DDF Lookup'!$C:$C,'Structure Inputs'!X74,'Structure DDF Lookup'!$A:$A,'Structure Inputs'!$C74)/100,
IF('Structure Inputs'!$J74="Most Likely",SUMIFS('Structure DDF Lookup'!$E:$E,'Structure DDF Lookup'!$C:$C,'Structure Inputs'!X74,'Structure DDF Lookup'!$A:$A,'Structure Inputs'!$C74)/100,
IF('Structure Inputs'!$J74="Maximum",SUMIFS('Structure DDF Lookup'!$F:$F,'Structure DDF Lookup'!$C:$C,'Structure Inputs'!X74,'Structure DDF Lookup'!$A:$A,'Structure Inputs'!$C74)/100,)))))</f>
        <v>0</v>
      </c>
      <c r="S71" s="185">
        <f>IF('Structure Inputs'!Y74="",,
(IF('Structure Inputs'!$J74="Minimum",SUMIFS('Structure DDF Lookup'!$D:$D,'Structure DDF Lookup'!$C:$C,'Structure Inputs'!Y74,'Structure DDF Lookup'!$A:$A,'Structure Inputs'!$C74)/100,
IF('Structure Inputs'!$J74="Most Likely",SUMIFS('Structure DDF Lookup'!$E:$E,'Structure DDF Lookup'!$C:$C,'Structure Inputs'!Y74,'Structure DDF Lookup'!$A:$A,'Structure Inputs'!$C74)/100,
IF('Structure Inputs'!$J74="Maximum",SUMIFS('Structure DDF Lookup'!$F:$F,'Structure DDF Lookup'!$C:$C,'Structure Inputs'!Y74,'Structure DDF Lookup'!$A:$A,'Structure Inputs'!$C74)/100,)))))</f>
        <v>0</v>
      </c>
      <c r="T71" s="185">
        <f>IF('Structure Inputs'!Z74="",,
(IF('Structure Inputs'!$J74="Minimum",SUMIFS('Structure DDF Lookup'!$D:$D,'Structure DDF Lookup'!$C:$C,'Structure Inputs'!Z74,'Structure DDF Lookup'!$A:$A,'Structure Inputs'!$C74)/100,
IF('Structure Inputs'!$J74="Most Likely",SUMIFS('Structure DDF Lookup'!$E:$E,'Structure DDF Lookup'!$C:$C,'Structure Inputs'!Z74,'Structure DDF Lookup'!$A:$A,'Structure Inputs'!$C74)/100,
IF('Structure Inputs'!$J74="Maximum",SUMIFS('Structure DDF Lookup'!$F:$F,'Structure DDF Lookup'!$C:$C,'Structure Inputs'!Z74,'Structure DDF Lookup'!$A:$A,'Structure Inputs'!$C74)/100,)))))</f>
        <v>0</v>
      </c>
      <c r="U71" s="185">
        <f>IF('Structure Inputs'!AA74="",,
(IF('Structure Inputs'!$J74="Minimum",SUMIFS('Structure DDF Lookup'!$D:$D,'Structure DDF Lookup'!$C:$C,'Structure Inputs'!AA74,'Structure DDF Lookup'!$A:$A,'Structure Inputs'!$C74)/100,
IF('Structure Inputs'!$J74="Most Likely",SUMIFS('Structure DDF Lookup'!$E:$E,'Structure DDF Lookup'!$C:$C,'Structure Inputs'!AA74,'Structure DDF Lookup'!$A:$A,'Structure Inputs'!$C74)/100,
IF('Structure Inputs'!$J74="Maximum",SUMIFS('Structure DDF Lookup'!$F:$F,'Structure DDF Lookup'!$C:$C,'Structure Inputs'!AA74,'Structure DDF Lookup'!$A:$A,'Structure Inputs'!$C74)/100,)))))</f>
        <v>0</v>
      </c>
      <c r="V71" s="185">
        <f>IF('Structure Inputs'!AB74="",,
(IF('Structure Inputs'!$J74="Minimum",SUMIFS('Structure DDF Lookup'!$D:$D,'Structure DDF Lookup'!$C:$C,'Structure Inputs'!AB74,'Structure DDF Lookup'!$A:$A,'Structure Inputs'!$C74)/100,
IF('Structure Inputs'!$J74="Most Likely",SUMIFS('Structure DDF Lookup'!$E:$E,'Structure DDF Lookup'!$C:$C,'Structure Inputs'!AB74,'Structure DDF Lookup'!$A:$A,'Structure Inputs'!$C74)/100,
IF('Structure Inputs'!$J74="Maximum",SUMIFS('Structure DDF Lookup'!$F:$F,'Structure DDF Lookup'!$C:$C,'Structure Inputs'!AB74,'Structure DDF Lookup'!$A:$A,'Structure Inputs'!$C74)/100,)))))</f>
        <v>0</v>
      </c>
      <c r="W71" s="185">
        <f>IF('Structure Inputs'!AC74="",,
(IF('Structure Inputs'!$J74="Minimum",SUMIFS('Structure DDF Lookup'!$D:$D,'Structure DDF Lookup'!$C:$C,'Structure Inputs'!AC74,'Structure DDF Lookup'!$A:$A,'Structure Inputs'!$C74)/100,
IF('Structure Inputs'!$J74="Most Likely",SUMIFS('Structure DDF Lookup'!$E:$E,'Structure DDF Lookup'!$C:$C,'Structure Inputs'!AC74,'Structure DDF Lookup'!$A:$A,'Structure Inputs'!$C74)/100,
IF('Structure Inputs'!$J74="Maximum",SUMIFS('Structure DDF Lookup'!$F:$F,'Structure DDF Lookup'!$C:$C,'Structure Inputs'!AC74,'Structure DDF Lookup'!$A:$A,'Structure Inputs'!$C74)/100,)))))</f>
        <v>0</v>
      </c>
      <c r="Y71" s="25">
        <f t="shared" si="16"/>
        <v>0</v>
      </c>
      <c r="Z71" s="25">
        <f t="shared" si="3"/>
        <v>0</v>
      </c>
      <c r="AA71" s="25">
        <f t="shared" si="4"/>
        <v>0</v>
      </c>
      <c r="AB71" s="25">
        <f t="shared" si="5"/>
        <v>0</v>
      </c>
      <c r="AC71" s="25">
        <f t="shared" si="6"/>
        <v>0</v>
      </c>
      <c r="AD71" s="25">
        <f t="shared" si="7"/>
        <v>0</v>
      </c>
      <c r="AE71" s="25">
        <f t="shared" si="8"/>
        <v>0</v>
      </c>
      <c r="AF71" s="25">
        <f t="shared" si="9"/>
        <v>0</v>
      </c>
      <c r="AG71" s="25">
        <f t="shared" si="10"/>
        <v>0</v>
      </c>
      <c r="AH71" s="25">
        <f t="shared" si="11"/>
        <v>0</v>
      </c>
      <c r="AI71" s="25">
        <f t="shared" si="12"/>
        <v>0</v>
      </c>
      <c r="AJ71" s="25">
        <f t="shared" si="13"/>
        <v>0</v>
      </c>
    </row>
    <row r="72" spans="1:36" x14ac:dyDescent="0.25">
      <c r="A72" s="17">
        <f t="shared" si="15"/>
        <v>71</v>
      </c>
      <c r="B72" s="27" t="str">
        <f>IF('Structure Inputs'!C75="","",'Structure Inputs'!C75)</f>
        <v/>
      </c>
      <c r="D72" s="42">
        <f>'Structure Inputs'!$D75</f>
        <v>0</v>
      </c>
      <c r="F72" s="18" t="str">
        <f>IF('Structure Inputs'!F75="","No","Yes")</f>
        <v>No</v>
      </c>
      <c r="H72" s="24">
        <f>IF($F72="Yes",'Structure Inputs'!$F75,SUMIFS('General Assumptions_Back End'!$C:$C,'General Assumptions_Back End'!$A:$A,$B72,'General Assumptions_Back End'!$B:$B,H$1))</f>
        <v>0</v>
      </c>
      <c r="J72" s="186">
        <f>SUMIFS('General Assumptions_Back End'!$C:$C,'General Assumptions_Back End'!$A:$A,$B72,'General Assumptions_Back End'!$B:$B,J$1)</f>
        <v>0</v>
      </c>
      <c r="L72" s="185">
        <f>IF('Structure Inputs'!R75="",,
(IF('Structure Inputs'!$J75="Minimum",SUMIFS('Structure DDF Lookup'!$D:$D,'Structure DDF Lookup'!$C:$C,'Structure Inputs'!R75,'Structure DDF Lookup'!$A:$A,'Structure Inputs'!$C75)/100,
IF('Structure Inputs'!$J75="Most Likely",SUMIFS('Structure DDF Lookup'!$E:$E,'Structure DDF Lookup'!$C:$C,'Structure Inputs'!R75,'Structure DDF Lookup'!$A:$A,'Structure Inputs'!$C75)/100,
IF('Structure Inputs'!$J75="Maximum",SUMIFS('Structure DDF Lookup'!$F:$F,'Structure DDF Lookup'!$C:$C,'Structure Inputs'!R75,'Structure DDF Lookup'!$A:$A,'Structure Inputs'!$C75)/100,)))))</f>
        <v>0</v>
      </c>
      <c r="M72" s="185">
        <f>IF('Structure Inputs'!S75="",,
(IF('Structure Inputs'!$J75="Minimum",SUMIFS('Structure DDF Lookup'!$D:$D,'Structure DDF Lookup'!$C:$C,'Structure Inputs'!S75,'Structure DDF Lookup'!$A:$A,'Structure Inputs'!$C75)/100,
IF('Structure Inputs'!$J75="Most Likely",SUMIFS('Structure DDF Lookup'!$E:$E,'Structure DDF Lookup'!$C:$C,'Structure Inputs'!S75,'Structure DDF Lookup'!$A:$A,'Structure Inputs'!$C75)/100,
IF('Structure Inputs'!$J75="Maximum",SUMIFS('Structure DDF Lookup'!$F:$F,'Structure DDF Lookup'!$C:$C,'Structure Inputs'!S75,'Structure DDF Lookup'!$A:$A,'Structure Inputs'!$C75)/100,)))))</f>
        <v>0</v>
      </c>
      <c r="N72" s="185">
        <f>IF('Structure Inputs'!T75="",,
(IF('Structure Inputs'!$J75="Minimum",SUMIFS('Structure DDF Lookup'!$D:$D,'Structure DDF Lookup'!$C:$C,'Structure Inputs'!T75,'Structure DDF Lookup'!$A:$A,'Structure Inputs'!$C75)/100,
IF('Structure Inputs'!$J75="Most Likely",SUMIFS('Structure DDF Lookup'!$E:$E,'Structure DDF Lookup'!$C:$C,'Structure Inputs'!T75,'Structure DDF Lookup'!$A:$A,'Structure Inputs'!$C75)/100,
IF('Structure Inputs'!$J75="Maximum",SUMIFS('Structure DDF Lookup'!$F:$F,'Structure DDF Lookup'!$C:$C,'Structure Inputs'!T75,'Structure DDF Lookup'!$A:$A,'Structure Inputs'!$C75)/100,)))))</f>
        <v>0</v>
      </c>
      <c r="O72" s="185">
        <f>IF('Structure Inputs'!U75="",,
(IF('Structure Inputs'!$J75="Minimum",SUMIFS('Structure DDF Lookup'!$D:$D,'Structure DDF Lookup'!$C:$C,'Structure Inputs'!U75,'Structure DDF Lookup'!$A:$A,'Structure Inputs'!$C75)/100,
IF('Structure Inputs'!$J75="Most Likely",SUMIFS('Structure DDF Lookup'!$E:$E,'Structure DDF Lookup'!$C:$C,'Structure Inputs'!U75,'Structure DDF Lookup'!$A:$A,'Structure Inputs'!$C75)/100,
IF('Structure Inputs'!$J75="Maximum",SUMIFS('Structure DDF Lookup'!$F:$F,'Structure DDF Lookup'!$C:$C,'Structure Inputs'!U75,'Structure DDF Lookup'!$A:$A,'Structure Inputs'!$C75)/100,)))))</f>
        <v>0</v>
      </c>
      <c r="P72" s="185">
        <f>IF('Structure Inputs'!V75="",,
(IF('Structure Inputs'!$J75="Minimum",SUMIFS('Structure DDF Lookup'!$D:$D,'Structure DDF Lookup'!$C:$C,'Structure Inputs'!V75,'Structure DDF Lookup'!$A:$A,'Structure Inputs'!$C75)/100,
IF('Structure Inputs'!$J75="Most Likely",SUMIFS('Structure DDF Lookup'!$E:$E,'Structure DDF Lookup'!$C:$C,'Structure Inputs'!V75,'Structure DDF Lookup'!$A:$A,'Structure Inputs'!$C75)/100,
IF('Structure Inputs'!$J75="Maximum",SUMIFS('Structure DDF Lookup'!$F:$F,'Structure DDF Lookup'!$C:$C,'Structure Inputs'!V75,'Structure DDF Lookup'!$A:$A,'Structure Inputs'!$C75)/100,)))))</f>
        <v>0</v>
      </c>
      <c r="Q72" s="185">
        <f>IF('Structure Inputs'!W75="",,
(IF('Structure Inputs'!$J75="Minimum",SUMIFS('Structure DDF Lookup'!$D:$D,'Structure DDF Lookup'!$C:$C,'Structure Inputs'!W75,'Structure DDF Lookup'!$A:$A,'Structure Inputs'!$C75)/100,
IF('Structure Inputs'!$J75="Most Likely",SUMIFS('Structure DDF Lookup'!$E:$E,'Structure DDF Lookup'!$C:$C,'Structure Inputs'!W75,'Structure DDF Lookup'!$A:$A,'Structure Inputs'!$C75)/100,
IF('Structure Inputs'!$J75="Maximum",SUMIFS('Structure DDF Lookup'!$F:$F,'Structure DDF Lookup'!$C:$C,'Structure Inputs'!W75,'Structure DDF Lookup'!$A:$A,'Structure Inputs'!$C75)/100,)))))</f>
        <v>0</v>
      </c>
      <c r="R72" s="185">
        <f>IF('Structure Inputs'!X75="",,
(IF('Structure Inputs'!$J75="Minimum",SUMIFS('Structure DDF Lookup'!$D:$D,'Structure DDF Lookup'!$C:$C,'Structure Inputs'!X75,'Structure DDF Lookup'!$A:$A,'Structure Inputs'!$C75)/100,
IF('Structure Inputs'!$J75="Most Likely",SUMIFS('Structure DDF Lookup'!$E:$E,'Structure DDF Lookup'!$C:$C,'Structure Inputs'!X75,'Structure DDF Lookup'!$A:$A,'Structure Inputs'!$C75)/100,
IF('Structure Inputs'!$J75="Maximum",SUMIFS('Structure DDF Lookup'!$F:$F,'Structure DDF Lookup'!$C:$C,'Structure Inputs'!X75,'Structure DDF Lookup'!$A:$A,'Structure Inputs'!$C75)/100,)))))</f>
        <v>0</v>
      </c>
      <c r="S72" s="185">
        <f>IF('Structure Inputs'!Y75="",,
(IF('Structure Inputs'!$J75="Minimum",SUMIFS('Structure DDF Lookup'!$D:$D,'Structure DDF Lookup'!$C:$C,'Structure Inputs'!Y75,'Structure DDF Lookup'!$A:$A,'Structure Inputs'!$C75)/100,
IF('Structure Inputs'!$J75="Most Likely",SUMIFS('Structure DDF Lookup'!$E:$E,'Structure DDF Lookup'!$C:$C,'Structure Inputs'!Y75,'Structure DDF Lookup'!$A:$A,'Structure Inputs'!$C75)/100,
IF('Structure Inputs'!$J75="Maximum",SUMIFS('Structure DDF Lookup'!$F:$F,'Structure DDF Lookup'!$C:$C,'Structure Inputs'!Y75,'Structure DDF Lookup'!$A:$A,'Structure Inputs'!$C75)/100,)))))</f>
        <v>0</v>
      </c>
      <c r="T72" s="185">
        <f>IF('Structure Inputs'!Z75="",,
(IF('Structure Inputs'!$J75="Minimum",SUMIFS('Structure DDF Lookup'!$D:$D,'Structure DDF Lookup'!$C:$C,'Structure Inputs'!Z75,'Structure DDF Lookup'!$A:$A,'Structure Inputs'!$C75)/100,
IF('Structure Inputs'!$J75="Most Likely",SUMIFS('Structure DDF Lookup'!$E:$E,'Structure DDF Lookup'!$C:$C,'Structure Inputs'!Z75,'Structure DDF Lookup'!$A:$A,'Structure Inputs'!$C75)/100,
IF('Structure Inputs'!$J75="Maximum",SUMIFS('Structure DDF Lookup'!$F:$F,'Structure DDF Lookup'!$C:$C,'Structure Inputs'!Z75,'Structure DDF Lookup'!$A:$A,'Structure Inputs'!$C75)/100,)))))</f>
        <v>0</v>
      </c>
      <c r="U72" s="185">
        <f>IF('Structure Inputs'!AA75="",,
(IF('Structure Inputs'!$J75="Minimum",SUMIFS('Structure DDF Lookup'!$D:$D,'Structure DDF Lookup'!$C:$C,'Structure Inputs'!AA75,'Structure DDF Lookup'!$A:$A,'Structure Inputs'!$C75)/100,
IF('Structure Inputs'!$J75="Most Likely",SUMIFS('Structure DDF Lookup'!$E:$E,'Structure DDF Lookup'!$C:$C,'Structure Inputs'!AA75,'Structure DDF Lookup'!$A:$A,'Structure Inputs'!$C75)/100,
IF('Structure Inputs'!$J75="Maximum",SUMIFS('Structure DDF Lookup'!$F:$F,'Structure DDF Lookup'!$C:$C,'Structure Inputs'!AA75,'Structure DDF Lookup'!$A:$A,'Structure Inputs'!$C75)/100,)))))</f>
        <v>0</v>
      </c>
      <c r="V72" s="185">
        <f>IF('Structure Inputs'!AB75="",,
(IF('Structure Inputs'!$J75="Minimum",SUMIFS('Structure DDF Lookup'!$D:$D,'Structure DDF Lookup'!$C:$C,'Structure Inputs'!AB75,'Structure DDF Lookup'!$A:$A,'Structure Inputs'!$C75)/100,
IF('Structure Inputs'!$J75="Most Likely",SUMIFS('Structure DDF Lookup'!$E:$E,'Structure DDF Lookup'!$C:$C,'Structure Inputs'!AB75,'Structure DDF Lookup'!$A:$A,'Structure Inputs'!$C75)/100,
IF('Structure Inputs'!$J75="Maximum",SUMIFS('Structure DDF Lookup'!$F:$F,'Structure DDF Lookup'!$C:$C,'Structure Inputs'!AB75,'Structure DDF Lookup'!$A:$A,'Structure Inputs'!$C75)/100,)))))</f>
        <v>0</v>
      </c>
      <c r="W72" s="185">
        <f>IF('Structure Inputs'!AC75="",,
(IF('Structure Inputs'!$J75="Minimum",SUMIFS('Structure DDF Lookup'!$D:$D,'Structure DDF Lookup'!$C:$C,'Structure Inputs'!AC75,'Structure DDF Lookup'!$A:$A,'Structure Inputs'!$C75)/100,
IF('Structure Inputs'!$J75="Most Likely",SUMIFS('Structure DDF Lookup'!$E:$E,'Structure DDF Lookup'!$C:$C,'Structure Inputs'!AC75,'Structure DDF Lookup'!$A:$A,'Structure Inputs'!$C75)/100,
IF('Structure Inputs'!$J75="Maximum",SUMIFS('Structure DDF Lookup'!$F:$F,'Structure DDF Lookup'!$C:$C,'Structure Inputs'!AC75,'Structure DDF Lookup'!$A:$A,'Structure Inputs'!$C75)/100,)))))</f>
        <v>0</v>
      </c>
      <c r="Y72" s="25">
        <f t="shared" si="16"/>
        <v>0</v>
      </c>
      <c r="Z72" s="25">
        <f t="shared" si="3"/>
        <v>0</v>
      </c>
      <c r="AA72" s="25">
        <f t="shared" si="4"/>
        <v>0</v>
      </c>
      <c r="AB72" s="25">
        <f t="shared" si="5"/>
        <v>0</v>
      </c>
      <c r="AC72" s="25">
        <f t="shared" si="6"/>
        <v>0</v>
      </c>
      <c r="AD72" s="25">
        <f t="shared" si="7"/>
        <v>0</v>
      </c>
      <c r="AE72" s="25">
        <f t="shared" si="8"/>
        <v>0</v>
      </c>
      <c r="AF72" s="25">
        <f t="shared" si="9"/>
        <v>0</v>
      </c>
      <c r="AG72" s="25">
        <f t="shared" si="10"/>
        <v>0</v>
      </c>
      <c r="AH72" s="25">
        <f t="shared" si="11"/>
        <v>0</v>
      </c>
      <c r="AI72" s="25">
        <f t="shared" si="12"/>
        <v>0</v>
      </c>
      <c r="AJ72" s="25">
        <f t="shared" si="13"/>
        <v>0</v>
      </c>
    </row>
    <row r="73" spans="1:36" x14ac:dyDescent="0.25">
      <c r="A73" s="17">
        <f t="shared" si="15"/>
        <v>72</v>
      </c>
      <c r="B73" s="27" t="str">
        <f>IF('Structure Inputs'!C76="","",'Structure Inputs'!C76)</f>
        <v/>
      </c>
      <c r="D73" s="42">
        <f>'Structure Inputs'!$D76</f>
        <v>0</v>
      </c>
      <c r="F73" s="18" t="str">
        <f>IF('Structure Inputs'!F76="","No","Yes")</f>
        <v>No</v>
      </c>
      <c r="H73" s="24">
        <f>IF($F73="Yes",'Structure Inputs'!$F76,SUMIFS('General Assumptions_Back End'!$C:$C,'General Assumptions_Back End'!$A:$A,$B73,'General Assumptions_Back End'!$B:$B,H$1))</f>
        <v>0</v>
      </c>
      <c r="J73" s="186">
        <f>SUMIFS('General Assumptions_Back End'!$C:$C,'General Assumptions_Back End'!$A:$A,$B73,'General Assumptions_Back End'!$B:$B,J$1)</f>
        <v>0</v>
      </c>
      <c r="L73" s="185">
        <f>IF('Structure Inputs'!R76="",,
(IF('Structure Inputs'!$J76="Minimum",SUMIFS('Structure DDF Lookup'!$D:$D,'Structure DDF Lookup'!$C:$C,'Structure Inputs'!R76,'Structure DDF Lookup'!$A:$A,'Structure Inputs'!$C76)/100,
IF('Structure Inputs'!$J76="Most Likely",SUMIFS('Structure DDF Lookup'!$E:$E,'Structure DDF Lookup'!$C:$C,'Structure Inputs'!R76,'Structure DDF Lookup'!$A:$A,'Structure Inputs'!$C76)/100,
IF('Structure Inputs'!$J76="Maximum",SUMIFS('Structure DDF Lookup'!$F:$F,'Structure DDF Lookup'!$C:$C,'Structure Inputs'!R76,'Structure DDF Lookup'!$A:$A,'Structure Inputs'!$C76)/100,)))))</f>
        <v>0</v>
      </c>
      <c r="M73" s="185">
        <f>IF('Structure Inputs'!S76="",,
(IF('Structure Inputs'!$J76="Minimum",SUMIFS('Structure DDF Lookup'!$D:$D,'Structure DDF Lookup'!$C:$C,'Structure Inputs'!S76,'Structure DDF Lookup'!$A:$A,'Structure Inputs'!$C76)/100,
IF('Structure Inputs'!$J76="Most Likely",SUMIFS('Structure DDF Lookup'!$E:$E,'Structure DDF Lookup'!$C:$C,'Structure Inputs'!S76,'Structure DDF Lookup'!$A:$A,'Structure Inputs'!$C76)/100,
IF('Structure Inputs'!$J76="Maximum",SUMIFS('Structure DDF Lookup'!$F:$F,'Structure DDF Lookup'!$C:$C,'Structure Inputs'!S76,'Structure DDF Lookup'!$A:$A,'Structure Inputs'!$C76)/100,)))))</f>
        <v>0</v>
      </c>
      <c r="N73" s="185">
        <f>IF('Structure Inputs'!T76="",,
(IF('Structure Inputs'!$J76="Minimum",SUMIFS('Structure DDF Lookup'!$D:$D,'Structure DDF Lookup'!$C:$C,'Structure Inputs'!T76,'Structure DDF Lookup'!$A:$A,'Structure Inputs'!$C76)/100,
IF('Structure Inputs'!$J76="Most Likely",SUMIFS('Structure DDF Lookup'!$E:$E,'Structure DDF Lookup'!$C:$C,'Structure Inputs'!T76,'Structure DDF Lookup'!$A:$A,'Structure Inputs'!$C76)/100,
IF('Structure Inputs'!$J76="Maximum",SUMIFS('Structure DDF Lookup'!$F:$F,'Structure DDF Lookup'!$C:$C,'Structure Inputs'!T76,'Structure DDF Lookup'!$A:$A,'Structure Inputs'!$C76)/100,)))))</f>
        <v>0</v>
      </c>
      <c r="O73" s="185">
        <f>IF('Structure Inputs'!U76="",,
(IF('Structure Inputs'!$J76="Minimum",SUMIFS('Structure DDF Lookup'!$D:$D,'Structure DDF Lookup'!$C:$C,'Structure Inputs'!U76,'Structure DDF Lookup'!$A:$A,'Structure Inputs'!$C76)/100,
IF('Structure Inputs'!$J76="Most Likely",SUMIFS('Structure DDF Lookup'!$E:$E,'Structure DDF Lookup'!$C:$C,'Structure Inputs'!U76,'Structure DDF Lookup'!$A:$A,'Structure Inputs'!$C76)/100,
IF('Structure Inputs'!$J76="Maximum",SUMIFS('Structure DDF Lookup'!$F:$F,'Structure DDF Lookup'!$C:$C,'Structure Inputs'!U76,'Structure DDF Lookup'!$A:$A,'Structure Inputs'!$C76)/100,)))))</f>
        <v>0</v>
      </c>
      <c r="P73" s="185">
        <f>IF('Structure Inputs'!V76="",,
(IF('Structure Inputs'!$J76="Minimum",SUMIFS('Structure DDF Lookup'!$D:$D,'Structure DDF Lookup'!$C:$C,'Structure Inputs'!V76,'Structure DDF Lookup'!$A:$A,'Structure Inputs'!$C76)/100,
IF('Structure Inputs'!$J76="Most Likely",SUMIFS('Structure DDF Lookup'!$E:$E,'Structure DDF Lookup'!$C:$C,'Structure Inputs'!V76,'Structure DDF Lookup'!$A:$A,'Structure Inputs'!$C76)/100,
IF('Structure Inputs'!$J76="Maximum",SUMIFS('Structure DDF Lookup'!$F:$F,'Structure DDF Lookup'!$C:$C,'Structure Inputs'!V76,'Structure DDF Lookup'!$A:$A,'Structure Inputs'!$C76)/100,)))))</f>
        <v>0</v>
      </c>
      <c r="Q73" s="185">
        <f>IF('Structure Inputs'!W76="",,
(IF('Structure Inputs'!$J76="Minimum",SUMIFS('Structure DDF Lookup'!$D:$D,'Structure DDF Lookup'!$C:$C,'Structure Inputs'!W76,'Structure DDF Lookup'!$A:$A,'Structure Inputs'!$C76)/100,
IF('Structure Inputs'!$J76="Most Likely",SUMIFS('Structure DDF Lookup'!$E:$E,'Structure DDF Lookup'!$C:$C,'Structure Inputs'!W76,'Structure DDF Lookup'!$A:$A,'Structure Inputs'!$C76)/100,
IF('Structure Inputs'!$J76="Maximum",SUMIFS('Structure DDF Lookup'!$F:$F,'Structure DDF Lookup'!$C:$C,'Structure Inputs'!W76,'Structure DDF Lookup'!$A:$A,'Structure Inputs'!$C76)/100,)))))</f>
        <v>0</v>
      </c>
      <c r="R73" s="185">
        <f>IF('Structure Inputs'!X76="",,
(IF('Structure Inputs'!$J76="Minimum",SUMIFS('Structure DDF Lookup'!$D:$D,'Structure DDF Lookup'!$C:$C,'Structure Inputs'!X76,'Structure DDF Lookup'!$A:$A,'Structure Inputs'!$C76)/100,
IF('Structure Inputs'!$J76="Most Likely",SUMIFS('Structure DDF Lookup'!$E:$E,'Structure DDF Lookup'!$C:$C,'Structure Inputs'!X76,'Structure DDF Lookup'!$A:$A,'Structure Inputs'!$C76)/100,
IF('Structure Inputs'!$J76="Maximum",SUMIFS('Structure DDF Lookup'!$F:$F,'Structure DDF Lookup'!$C:$C,'Structure Inputs'!X76,'Structure DDF Lookup'!$A:$A,'Structure Inputs'!$C76)/100,)))))</f>
        <v>0</v>
      </c>
      <c r="S73" s="185">
        <f>IF('Structure Inputs'!Y76="",,
(IF('Structure Inputs'!$J76="Minimum",SUMIFS('Structure DDF Lookup'!$D:$D,'Structure DDF Lookup'!$C:$C,'Structure Inputs'!Y76,'Structure DDF Lookup'!$A:$A,'Structure Inputs'!$C76)/100,
IF('Structure Inputs'!$J76="Most Likely",SUMIFS('Structure DDF Lookup'!$E:$E,'Structure DDF Lookup'!$C:$C,'Structure Inputs'!Y76,'Structure DDF Lookup'!$A:$A,'Structure Inputs'!$C76)/100,
IF('Structure Inputs'!$J76="Maximum",SUMIFS('Structure DDF Lookup'!$F:$F,'Structure DDF Lookup'!$C:$C,'Structure Inputs'!Y76,'Structure DDF Lookup'!$A:$A,'Structure Inputs'!$C76)/100,)))))</f>
        <v>0</v>
      </c>
      <c r="T73" s="185">
        <f>IF('Structure Inputs'!Z76="",,
(IF('Structure Inputs'!$J76="Minimum",SUMIFS('Structure DDF Lookup'!$D:$D,'Structure DDF Lookup'!$C:$C,'Structure Inputs'!Z76,'Structure DDF Lookup'!$A:$A,'Structure Inputs'!$C76)/100,
IF('Structure Inputs'!$J76="Most Likely",SUMIFS('Structure DDF Lookup'!$E:$E,'Structure DDF Lookup'!$C:$C,'Structure Inputs'!Z76,'Structure DDF Lookup'!$A:$A,'Structure Inputs'!$C76)/100,
IF('Structure Inputs'!$J76="Maximum",SUMIFS('Structure DDF Lookup'!$F:$F,'Structure DDF Lookup'!$C:$C,'Structure Inputs'!Z76,'Structure DDF Lookup'!$A:$A,'Structure Inputs'!$C76)/100,)))))</f>
        <v>0</v>
      </c>
      <c r="U73" s="185">
        <f>IF('Structure Inputs'!AA76="",,
(IF('Structure Inputs'!$J76="Minimum",SUMIFS('Structure DDF Lookup'!$D:$D,'Structure DDF Lookup'!$C:$C,'Structure Inputs'!AA76,'Structure DDF Lookup'!$A:$A,'Structure Inputs'!$C76)/100,
IF('Structure Inputs'!$J76="Most Likely",SUMIFS('Structure DDF Lookup'!$E:$E,'Structure DDF Lookup'!$C:$C,'Structure Inputs'!AA76,'Structure DDF Lookup'!$A:$A,'Structure Inputs'!$C76)/100,
IF('Structure Inputs'!$J76="Maximum",SUMIFS('Structure DDF Lookup'!$F:$F,'Structure DDF Lookup'!$C:$C,'Structure Inputs'!AA76,'Structure DDF Lookup'!$A:$A,'Structure Inputs'!$C76)/100,)))))</f>
        <v>0</v>
      </c>
      <c r="V73" s="185">
        <f>IF('Structure Inputs'!AB76="",,
(IF('Structure Inputs'!$J76="Minimum",SUMIFS('Structure DDF Lookup'!$D:$D,'Structure DDF Lookup'!$C:$C,'Structure Inputs'!AB76,'Structure DDF Lookup'!$A:$A,'Structure Inputs'!$C76)/100,
IF('Structure Inputs'!$J76="Most Likely",SUMIFS('Structure DDF Lookup'!$E:$E,'Structure DDF Lookup'!$C:$C,'Structure Inputs'!AB76,'Structure DDF Lookup'!$A:$A,'Structure Inputs'!$C76)/100,
IF('Structure Inputs'!$J76="Maximum",SUMIFS('Structure DDF Lookup'!$F:$F,'Structure DDF Lookup'!$C:$C,'Structure Inputs'!AB76,'Structure DDF Lookup'!$A:$A,'Structure Inputs'!$C76)/100,)))))</f>
        <v>0</v>
      </c>
      <c r="W73" s="185">
        <f>IF('Structure Inputs'!AC76="",,
(IF('Structure Inputs'!$J76="Minimum",SUMIFS('Structure DDF Lookup'!$D:$D,'Structure DDF Lookup'!$C:$C,'Structure Inputs'!AC76,'Structure DDF Lookup'!$A:$A,'Structure Inputs'!$C76)/100,
IF('Structure Inputs'!$J76="Most Likely",SUMIFS('Structure DDF Lookup'!$E:$E,'Structure DDF Lookup'!$C:$C,'Structure Inputs'!AC76,'Structure DDF Lookup'!$A:$A,'Structure Inputs'!$C76)/100,
IF('Structure Inputs'!$J76="Maximum",SUMIFS('Structure DDF Lookup'!$F:$F,'Structure DDF Lookup'!$C:$C,'Structure Inputs'!AC76,'Structure DDF Lookup'!$A:$A,'Structure Inputs'!$C76)/100,)))))</f>
        <v>0</v>
      </c>
      <c r="Y73" s="25">
        <f t="shared" si="16"/>
        <v>0</v>
      </c>
      <c r="Z73" s="25">
        <f t="shared" si="3"/>
        <v>0</v>
      </c>
      <c r="AA73" s="25">
        <f t="shared" si="4"/>
        <v>0</v>
      </c>
      <c r="AB73" s="25">
        <f t="shared" si="5"/>
        <v>0</v>
      </c>
      <c r="AC73" s="25">
        <f t="shared" si="6"/>
        <v>0</v>
      </c>
      <c r="AD73" s="25">
        <f t="shared" si="7"/>
        <v>0</v>
      </c>
      <c r="AE73" s="25">
        <f t="shared" si="8"/>
        <v>0</v>
      </c>
      <c r="AF73" s="25">
        <f t="shared" si="9"/>
        <v>0</v>
      </c>
      <c r="AG73" s="25">
        <f t="shared" si="10"/>
        <v>0</v>
      </c>
      <c r="AH73" s="25">
        <f t="shared" si="11"/>
        <v>0</v>
      </c>
      <c r="AI73" s="25">
        <f t="shared" si="12"/>
        <v>0</v>
      </c>
      <c r="AJ73" s="25">
        <f t="shared" si="13"/>
        <v>0</v>
      </c>
    </row>
    <row r="74" spans="1:36" x14ac:dyDescent="0.25">
      <c r="A74" s="17">
        <f t="shared" si="15"/>
        <v>73</v>
      </c>
      <c r="B74" s="27" t="str">
        <f>IF('Structure Inputs'!C77="","",'Structure Inputs'!C77)</f>
        <v/>
      </c>
      <c r="D74" s="42">
        <f>'Structure Inputs'!$D77</f>
        <v>0</v>
      </c>
      <c r="F74" s="18" t="str">
        <f>IF('Structure Inputs'!F77="","No","Yes")</f>
        <v>No</v>
      </c>
      <c r="H74" s="24">
        <f>IF($F74="Yes",'Structure Inputs'!$F77,SUMIFS('General Assumptions_Back End'!$C:$C,'General Assumptions_Back End'!$A:$A,$B74,'General Assumptions_Back End'!$B:$B,H$1))</f>
        <v>0</v>
      </c>
      <c r="J74" s="186">
        <f>SUMIFS('General Assumptions_Back End'!$C:$C,'General Assumptions_Back End'!$A:$A,$B74,'General Assumptions_Back End'!$B:$B,J$1)</f>
        <v>0</v>
      </c>
      <c r="L74" s="185">
        <f>IF('Structure Inputs'!R77="",,
(IF('Structure Inputs'!$J77="Minimum",SUMIFS('Structure DDF Lookup'!$D:$D,'Structure DDF Lookup'!$C:$C,'Structure Inputs'!R77,'Structure DDF Lookup'!$A:$A,'Structure Inputs'!$C77)/100,
IF('Structure Inputs'!$J77="Most Likely",SUMIFS('Structure DDF Lookup'!$E:$E,'Structure DDF Lookup'!$C:$C,'Structure Inputs'!R77,'Structure DDF Lookup'!$A:$A,'Structure Inputs'!$C77)/100,
IF('Structure Inputs'!$J77="Maximum",SUMIFS('Structure DDF Lookup'!$F:$F,'Structure DDF Lookup'!$C:$C,'Structure Inputs'!R77,'Structure DDF Lookup'!$A:$A,'Structure Inputs'!$C77)/100,)))))</f>
        <v>0</v>
      </c>
      <c r="M74" s="185">
        <f>IF('Structure Inputs'!S77="",,
(IF('Structure Inputs'!$J77="Minimum",SUMIFS('Structure DDF Lookup'!$D:$D,'Structure DDF Lookup'!$C:$C,'Structure Inputs'!S77,'Structure DDF Lookup'!$A:$A,'Structure Inputs'!$C77)/100,
IF('Structure Inputs'!$J77="Most Likely",SUMIFS('Structure DDF Lookup'!$E:$E,'Structure DDF Lookup'!$C:$C,'Structure Inputs'!S77,'Structure DDF Lookup'!$A:$A,'Structure Inputs'!$C77)/100,
IF('Structure Inputs'!$J77="Maximum",SUMIFS('Structure DDF Lookup'!$F:$F,'Structure DDF Lookup'!$C:$C,'Structure Inputs'!S77,'Structure DDF Lookup'!$A:$A,'Structure Inputs'!$C77)/100,)))))</f>
        <v>0</v>
      </c>
      <c r="N74" s="185">
        <f>IF('Structure Inputs'!T77="",,
(IF('Structure Inputs'!$J77="Minimum",SUMIFS('Structure DDF Lookup'!$D:$D,'Structure DDF Lookup'!$C:$C,'Structure Inputs'!T77,'Structure DDF Lookup'!$A:$A,'Structure Inputs'!$C77)/100,
IF('Structure Inputs'!$J77="Most Likely",SUMIFS('Structure DDF Lookup'!$E:$E,'Structure DDF Lookup'!$C:$C,'Structure Inputs'!T77,'Structure DDF Lookup'!$A:$A,'Structure Inputs'!$C77)/100,
IF('Structure Inputs'!$J77="Maximum",SUMIFS('Structure DDF Lookup'!$F:$F,'Structure DDF Lookup'!$C:$C,'Structure Inputs'!T77,'Structure DDF Lookup'!$A:$A,'Structure Inputs'!$C77)/100,)))))</f>
        <v>0</v>
      </c>
      <c r="O74" s="185">
        <f>IF('Structure Inputs'!U77="",,
(IF('Structure Inputs'!$J77="Minimum",SUMIFS('Structure DDF Lookup'!$D:$D,'Structure DDF Lookup'!$C:$C,'Structure Inputs'!U77,'Structure DDF Lookup'!$A:$A,'Structure Inputs'!$C77)/100,
IF('Structure Inputs'!$J77="Most Likely",SUMIFS('Structure DDF Lookup'!$E:$E,'Structure DDF Lookup'!$C:$C,'Structure Inputs'!U77,'Structure DDF Lookup'!$A:$A,'Structure Inputs'!$C77)/100,
IF('Structure Inputs'!$J77="Maximum",SUMIFS('Structure DDF Lookup'!$F:$F,'Structure DDF Lookup'!$C:$C,'Structure Inputs'!U77,'Structure DDF Lookup'!$A:$A,'Structure Inputs'!$C77)/100,)))))</f>
        <v>0</v>
      </c>
      <c r="P74" s="185">
        <f>IF('Structure Inputs'!V77="",,
(IF('Structure Inputs'!$J77="Minimum",SUMIFS('Structure DDF Lookup'!$D:$D,'Structure DDF Lookup'!$C:$C,'Structure Inputs'!V77,'Structure DDF Lookup'!$A:$A,'Structure Inputs'!$C77)/100,
IF('Structure Inputs'!$J77="Most Likely",SUMIFS('Structure DDF Lookup'!$E:$E,'Structure DDF Lookup'!$C:$C,'Structure Inputs'!V77,'Structure DDF Lookup'!$A:$A,'Structure Inputs'!$C77)/100,
IF('Structure Inputs'!$J77="Maximum",SUMIFS('Structure DDF Lookup'!$F:$F,'Structure DDF Lookup'!$C:$C,'Structure Inputs'!V77,'Structure DDF Lookup'!$A:$A,'Structure Inputs'!$C77)/100,)))))</f>
        <v>0</v>
      </c>
      <c r="Q74" s="185">
        <f>IF('Structure Inputs'!W77="",,
(IF('Structure Inputs'!$J77="Minimum",SUMIFS('Structure DDF Lookup'!$D:$D,'Structure DDF Lookup'!$C:$C,'Structure Inputs'!W77,'Structure DDF Lookup'!$A:$A,'Structure Inputs'!$C77)/100,
IF('Structure Inputs'!$J77="Most Likely",SUMIFS('Structure DDF Lookup'!$E:$E,'Structure DDF Lookup'!$C:$C,'Structure Inputs'!W77,'Structure DDF Lookup'!$A:$A,'Structure Inputs'!$C77)/100,
IF('Structure Inputs'!$J77="Maximum",SUMIFS('Structure DDF Lookup'!$F:$F,'Structure DDF Lookup'!$C:$C,'Structure Inputs'!W77,'Structure DDF Lookup'!$A:$A,'Structure Inputs'!$C77)/100,)))))</f>
        <v>0</v>
      </c>
      <c r="R74" s="185">
        <f>IF('Structure Inputs'!X77="",,
(IF('Structure Inputs'!$J77="Minimum",SUMIFS('Structure DDF Lookup'!$D:$D,'Structure DDF Lookup'!$C:$C,'Structure Inputs'!X77,'Structure DDF Lookup'!$A:$A,'Structure Inputs'!$C77)/100,
IF('Structure Inputs'!$J77="Most Likely",SUMIFS('Structure DDF Lookup'!$E:$E,'Structure DDF Lookup'!$C:$C,'Structure Inputs'!X77,'Structure DDF Lookup'!$A:$A,'Structure Inputs'!$C77)/100,
IF('Structure Inputs'!$J77="Maximum",SUMIFS('Structure DDF Lookup'!$F:$F,'Structure DDF Lookup'!$C:$C,'Structure Inputs'!X77,'Structure DDF Lookup'!$A:$A,'Structure Inputs'!$C77)/100,)))))</f>
        <v>0</v>
      </c>
      <c r="S74" s="185">
        <f>IF('Structure Inputs'!Y77="",,
(IF('Structure Inputs'!$J77="Minimum",SUMIFS('Structure DDF Lookup'!$D:$D,'Structure DDF Lookup'!$C:$C,'Structure Inputs'!Y77,'Structure DDF Lookup'!$A:$A,'Structure Inputs'!$C77)/100,
IF('Structure Inputs'!$J77="Most Likely",SUMIFS('Structure DDF Lookup'!$E:$E,'Structure DDF Lookup'!$C:$C,'Structure Inputs'!Y77,'Structure DDF Lookup'!$A:$A,'Structure Inputs'!$C77)/100,
IF('Structure Inputs'!$J77="Maximum",SUMIFS('Structure DDF Lookup'!$F:$F,'Structure DDF Lookup'!$C:$C,'Structure Inputs'!Y77,'Structure DDF Lookup'!$A:$A,'Structure Inputs'!$C77)/100,)))))</f>
        <v>0</v>
      </c>
      <c r="T74" s="185">
        <f>IF('Structure Inputs'!Z77="",,
(IF('Structure Inputs'!$J77="Minimum",SUMIFS('Structure DDF Lookup'!$D:$D,'Structure DDF Lookup'!$C:$C,'Structure Inputs'!Z77,'Structure DDF Lookup'!$A:$A,'Structure Inputs'!$C77)/100,
IF('Structure Inputs'!$J77="Most Likely",SUMIFS('Structure DDF Lookup'!$E:$E,'Structure DDF Lookup'!$C:$C,'Structure Inputs'!Z77,'Structure DDF Lookup'!$A:$A,'Structure Inputs'!$C77)/100,
IF('Structure Inputs'!$J77="Maximum",SUMIFS('Structure DDF Lookup'!$F:$F,'Structure DDF Lookup'!$C:$C,'Structure Inputs'!Z77,'Structure DDF Lookup'!$A:$A,'Structure Inputs'!$C77)/100,)))))</f>
        <v>0</v>
      </c>
      <c r="U74" s="185">
        <f>IF('Structure Inputs'!AA77="",,
(IF('Structure Inputs'!$J77="Minimum",SUMIFS('Structure DDF Lookup'!$D:$D,'Structure DDF Lookup'!$C:$C,'Structure Inputs'!AA77,'Structure DDF Lookup'!$A:$A,'Structure Inputs'!$C77)/100,
IF('Structure Inputs'!$J77="Most Likely",SUMIFS('Structure DDF Lookup'!$E:$E,'Structure DDF Lookup'!$C:$C,'Structure Inputs'!AA77,'Structure DDF Lookup'!$A:$A,'Structure Inputs'!$C77)/100,
IF('Structure Inputs'!$J77="Maximum",SUMIFS('Structure DDF Lookup'!$F:$F,'Structure DDF Lookup'!$C:$C,'Structure Inputs'!AA77,'Structure DDF Lookup'!$A:$A,'Structure Inputs'!$C77)/100,)))))</f>
        <v>0</v>
      </c>
      <c r="V74" s="185">
        <f>IF('Structure Inputs'!AB77="",,
(IF('Structure Inputs'!$J77="Minimum",SUMIFS('Structure DDF Lookup'!$D:$D,'Structure DDF Lookup'!$C:$C,'Structure Inputs'!AB77,'Structure DDF Lookup'!$A:$A,'Structure Inputs'!$C77)/100,
IF('Structure Inputs'!$J77="Most Likely",SUMIFS('Structure DDF Lookup'!$E:$E,'Structure DDF Lookup'!$C:$C,'Structure Inputs'!AB77,'Structure DDF Lookup'!$A:$A,'Structure Inputs'!$C77)/100,
IF('Structure Inputs'!$J77="Maximum",SUMIFS('Structure DDF Lookup'!$F:$F,'Structure DDF Lookup'!$C:$C,'Structure Inputs'!AB77,'Structure DDF Lookup'!$A:$A,'Structure Inputs'!$C77)/100,)))))</f>
        <v>0</v>
      </c>
      <c r="W74" s="185">
        <f>IF('Structure Inputs'!AC77="",,
(IF('Structure Inputs'!$J77="Minimum",SUMIFS('Structure DDF Lookup'!$D:$D,'Structure DDF Lookup'!$C:$C,'Structure Inputs'!AC77,'Structure DDF Lookup'!$A:$A,'Structure Inputs'!$C77)/100,
IF('Structure Inputs'!$J77="Most Likely",SUMIFS('Structure DDF Lookup'!$E:$E,'Structure DDF Lookup'!$C:$C,'Structure Inputs'!AC77,'Structure DDF Lookup'!$A:$A,'Structure Inputs'!$C77)/100,
IF('Structure Inputs'!$J77="Maximum",SUMIFS('Structure DDF Lookup'!$F:$F,'Structure DDF Lookup'!$C:$C,'Structure Inputs'!AC77,'Structure DDF Lookup'!$A:$A,'Structure Inputs'!$C77)/100,)))))</f>
        <v>0</v>
      </c>
      <c r="Y74" s="25">
        <f t="shared" si="16"/>
        <v>0</v>
      </c>
      <c r="Z74" s="25">
        <f t="shared" si="3"/>
        <v>0</v>
      </c>
      <c r="AA74" s="25">
        <f t="shared" si="4"/>
        <v>0</v>
      </c>
      <c r="AB74" s="25">
        <f t="shared" si="5"/>
        <v>0</v>
      </c>
      <c r="AC74" s="25">
        <f t="shared" si="6"/>
        <v>0</v>
      </c>
      <c r="AD74" s="25">
        <f t="shared" si="7"/>
        <v>0</v>
      </c>
      <c r="AE74" s="25">
        <f t="shared" si="8"/>
        <v>0</v>
      </c>
      <c r="AF74" s="25">
        <f t="shared" si="9"/>
        <v>0</v>
      </c>
      <c r="AG74" s="25">
        <f t="shared" si="10"/>
        <v>0</v>
      </c>
      <c r="AH74" s="25">
        <f t="shared" si="11"/>
        <v>0</v>
      </c>
      <c r="AI74" s="25">
        <f t="shared" si="12"/>
        <v>0</v>
      </c>
      <c r="AJ74" s="25">
        <f t="shared" si="13"/>
        <v>0</v>
      </c>
    </row>
    <row r="75" spans="1:36" x14ac:dyDescent="0.25">
      <c r="A75" s="17">
        <f t="shared" si="15"/>
        <v>74</v>
      </c>
      <c r="B75" s="27" t="str">
        <f>IF('Structure Inputs'!C78="","",'Structure Inputs'!C78)</f>
        <v/>
      </c>
      <c r="D75" s="42">
        <f>'Structure Inputs'!$D78</f>
        <v>0</v>
      </c>
      <c r="F75" s="18" t="str">
        <f>IF('Structure Inputs'!F78="","No","Yes")</f>
        <v>No</v>
      </c>
      <c r="H75" s="24">
        <f>IF($F75="Yes",'Structure Inputs'!$F78,SUMIFS('General Assumptions_Back End'!$C:$C,'General Assumptions_Back End'!$A:$A,$B75,'General Assumptions_Back End'!$B:$B,H$1))</f>
        <v>0</v>
      </c>
      <c r="J75" s="186">
        <f>SUMIFS('General Assumptions_Back End'!$C:$C,'General Assumptions_Back End'!$A:$A,$B75,'General Assumptions_Back End'!$B:$B,J$1)</f>
        <v>0</v>
      </c>
      <c r="L75" s="185">
        <f>IF('Structure Inputs'!R78="",,
(IF('Structure Inputs'!$J78="Minimum",SUMIFS('Structure DDF Lookup'!$D:$D,'Structure DDF Lookup'!$C:$C,'Structure Inputs'!R78,'Structure DDF Lookup'!$A:$A,'Structure Inputs'!$C78)/100,
IF('Structure Inputs'!$J78="Most Likely",SUMIFS('Structure DDF Lookup'!$E:$E,'Structure DDF Lookup'!$C:$C,'Structure Inputs'!R78,'Structure DDF Lookup'!$A:$A,'Structure Inputs'!$C78)/100,
IF('Structure Inputs'!$J78="Maximum",SUMIFS('Structure DDF Lookup'!$F:$F,'Structure DDF Lookup'!$C:$C,'Structure Inputs'!R78,'Structure DDF Lookup'!$A:$A,'Structure Inputs'!$C78)/100,)))))</f>
        <v>0</v>
      </c>
      <c r="M75" s="185">
        <f>IF('Structure Inputs'!S78="",,
(IF('Structure Inputs'!$J78="Minimum",SUMIFS('Structure DDF Lookup'!$D:$D,'Structure DDF Lookup'!$C:$C,'Structure Inputs'!S78,'Structure DDF Lookup'!$A:$A,'Structure Inputs'!$C78)/100,
IF('Structure Inputs'!$J78="Most Likely",SUMIFS('Structure DDF Lookup'!$E:$E,'Structure DDF Lookup'!$C:$C,'Structure Inputs'!S78,'Structure DDF Lookup'!$A:$A,'Structure Inputs'!$C78)/100,
IF('Structure Inputs'!$J78="Maximum",SUMIFS('Structure DDF Lookup'!$F:$F,'Structure DDF Lookup'!$C:$C,'Structure Inputs'!S78,'Structure DDF Lookup'!$A:$A,'Structure Inputs'!$C78)/100,)))))</f>
        <v>0</v>
      </c>
      <c r="N75" s="185">
        <f>IF('Structure Inputs'!T78="",,
(IF('Structure Inputs'!$J78="Minimum",SUMIFS('Structure DDF Lookup'!$D:$D,'Structure DDF Lookup'!$C:$C,'Structure Inputs'!T78,'Structure DDF Lookup'!$A:$A,'Structure Inputs'!$C78)/100,
IF('Structure Inputs'!$J78="Most Likely",SUMIFS('Structure DDF Lookup'!$E:$E,'Structure DDF Lookup'!$C:$C,'Structure Inputs'!T78,'Structure DDF Lookup'!$A:$A,'Structure Inputs'!$C78)/100,
IF('Structure Inputs'!$J78="Maximum",SUMIFS('Structure DDF Lookup'!$F:$F,'Structure DDF Lookup'!$C:$C,'Structure Inputs'!T78,'Structure DDF Lookup'!$A:$A,'Structure Inputs'!$C78)/100,)))))</f>
        <v>0</v>
      </c>
      <c r="O75" s="185">
        <f>IF('Structure Inputs'!U78="",,
(IF('Structure Inputs'!$J78="Minimum",SUMIFS('Structure DDF Lookup'!$D:$D,'Structure DDF Lookup'!$C:$C,'Structure Inputs'!U78,'Structure DDF Lookup'!$A:$A,'Structure Inputs'!$C78)/100,
IF('Structure Inputs'!$J78="Most Likely",SUMIFS('Structure DDF Lookup'!$E:$E,'Structure DDF Lookup'!$C:$C,'Structure Inputs'!U78,'Structure DDF Lookup'!$A:$A,'Structure Inputs'!$C78)/100,
IF('Structure Inputs'!$J78="Maximum",SUMIFS('Structure DDF Lookup'!$F:$F,'Structure DDF Lookup'!$C:$C,'Structure Inputs'!U78,'Structure DDF Lookup'!$A:$A,'Structure Inputs'!$C78)/100,)))))</f>
        <v>0</v>
      </c>
      <c r="P75" s="185">
        <f>IF('Structure Inputs'!V78="",,
(IF('Structure Inputs'!$J78="Minimum",SUMIFS('Structure DDF Lookup'!$D:$D,'Structure DDF Lookup'!$C:$C,'Structure Inputs'!V78,'Structure DDF Lookup'!$A:$A,'Structure Inputs'!$C78)/100,
IF('Structure Inputs'!$J78="Most Likely",SUMIFS('Structure DDF Lookup'!$E:$E,'Structure DDF Lookup'!$C:$C,'Structure Inputs'!V78,'Structure DDF Lookup'!$A:$A,'Structure Inputs'!$C78)/100,
IF('Structure Inputs'!$J78="Maximum",SUMIFS('Structure DDF Lookup'!$F:$F,'Structure DDF Lookup'!$C:$C,'Structure Inputs'!V78,'Structure DDF Lookup'!$A:$A,'Structure Inputs'!$C78)/100,)))))</f>
        <v>0</v>
      </c>
      <c r="Q75" s="185">
        <f>IF('Structure Inputs'!W78="",,
(IF('Structure Inputs'!$J78="Minimum",SUMIFS('Structure DDF Lookup'!$D:$D,'Structure DDF Lookup'!$C:$C,'Structure Inputs'!W78,'Structure DDF Lookup'!$A:$A,'Structure Inputs'!$C78)/100,
IF('Structure Inputs'!$J78="Most Likely",SUMIFS('Structure DDF Lookup'!$E:$E,'Structure DDF Lookup'!$C:$C,'Structure Inputs'!W78,'Structure DDF Lookup'!$A:$A,'Structure Inputs'!$C78)/100,
IF('Structure Inputs'!$J78="Maximum",SUMIFS('Structure DDF Lookup'!$F:$F,'Structure DDF Lookup'!$C:$C,'Structure Inputs'!W78,'Structure DDF Lookup'!$A:$A,'Structure Inputs'!$C78)/100,)))))</f>
        <v>0</v>
      </c>
      <c r="R75" s="185">
        <f>IF('Structure Inputs'!X78="",,
(IF('Structure Inputs'!$J78="Minimum",SUMIFS('Structure DDF Lookup'!$D:$D,'Structure DDF Lookup'!$C:$C,'Structure Inputs'!X78,'Structure DDF Lookup'!$A:$A,'Structure Inputs'!$C78)/100,
IF('Structure Inputs'!$J78="Most Likely",SUMIFS('Structure DDF Lookup'!$E:$E,'Structure DDF Lookup'!$C:$C,'Structure Inputs'!X78,'Structure DDF Lookup'!$A:$A,'Structure Inputs'!$C78)/100,
IF('Structure Inputs'!$J78="Maximum",SUMIFS('Structure DDF Lookup'!$F:$F,'Structure DDF Lookup'!$C:$C,'Structure Inputs'!X78,'Structure DDF Lookup'!$A:$A,'Structure Inputs'!$C78)/100,)))))</f>
        <v>0</v>
      </c>
      <c r="S75" s="185">
        <f>IF('Structure Inputs'!Y78="",,
(IF('Structure Inputs'!$J78="Minimum",SUMIFS('Structure DDF Lookup'!$D:$D,'Structure DDF Lookup'!$C:$C,'Structure Inputs'!Y78,'Structure DDF Lookup'!$A:$A,'Structure Inputs'!$C78)/100,
IF('Structure Inputs'!$J78="Most Likely",SUMIFS('Structure DDF Lookup'!$E:$E,'Structure DDF Lookup'!$C:$C,'Structure Inputs'!Y78,'Structure DDF Lookup'!$A:$A,'Structure Inputs'!$C78)/100,
IF('Structure Inputs'!$J78="Maximum",SUMIFS('Structure DDF Lookup'!$F:$F,'Structure DDF Lookup'!$C:$C,'Structure Inputs'!Y78,'Structure DDF Lookup'!$A:$A,'Structure Inputs'!$C78)/100,)))))</f>
        <v>0</v>
      </c>
      <c r="T75" s="185">
        <f>IF('Structure Inputs'!Z78="",,
(IF('Structure Inputs'!$J78="Minimum",SUMIFS('Structure DDF Lookup'!$D:$D,'Structure DDF Lookup'!$C:$C,'Structure Inputs'!Z78,'Structure DDF Lookup'!$A:$A,'Structure Inputs'!$C78)/100,
IF('Structure Inputs'!$J78="Most Likely",SUMIFS('Structure DDF Lookup'!$E:$E,'Structure DDF Lookup'!$C:$C,'Structure Inputs'!Z78,'Structure DDF Lookup'!$A:$A,'Structure Inputs'!$C78)/100,
IF('Structure Inputs'!$J78="Maximum",SUMIFS('Structure DDF Lookup'!$F:$F,'Structure DDF Lookup'!$C:$C,'Structure Inputs'!Z78,'Structure DDF Lookup'!$A:$A,'Structure Inputs'!$C78)/100,)))))</f>
        <v>0</v>
      </c>
      <c r="U75" s="185">
        <f>IF('Structure Inputs'!AA78="",,
(IF('Structure Inputs'!$J78="Minimum",SUMIFS('Structure DDF Lookup'!$D:$D,'Structure DDF Lookup'!$C:$C,'Structure Inputs'!AA78,'Structure DDF Lookup'!$A:$A,'Structure Inputs'!$C78)/100,
IF('Structure Inputs'!$J78="Most Likely",SUMIFS('Structure DDF Lookup'!$E:$E,'Structure DDF Lookup'!$C:$C,'Structure Inputs'!AA78,'Structure DDF Lookup'!$A:$A,'Structure Inputs'!$C78)/100,
IF('Structure Inputs'!$J78="Maximum",SUMIFS('Structure DDF Lookup'!$F:$F,'Structure DDF Lookup'!$C:$C,'Structure Inputs'!AA78,'Structure DDF Lookup'!$A:$A,'Structure Inputs'!$C78)/100,)))))</f>
        <v>0</v>
      </c>
      <c r="V75" s="185">
        <f>IF('Structure Inputs'!AB78="",,
(IF('Structure Inputs'!$J78="Minimum",SUMIFS('Structure DDF Lookup'!$D:$D,'Structure DDF Lookup'!$C:$C,'Structure Inputs'!AB78,'Structure DDF Lookup'!$A:$A,'Structure Inputs'!$C78)/100,
IF('Structure Inputs'!$J78="Most Likely",SUMIFS('Structure DDF Lookup'!$E:$E,'Structure DDF Lookup'!$C:$C,'Structure Inputs'!AB78,'Structure DDF Lookup'!$A:$A,'Structure Inputs'!$C78)/100,
IF('Structure Inputs'!$J78="Maximum",SUMIFS('Structure DDF Lookup'!$F:$F,'Structure DDF Lookup'!$C:$C,'Structure Inputs'!AB78,'Structure DDF Lookup'!$A:$A,'Structure Inputs'!$C78)/100,)))))</f>
        <v>0</v>
      </c>
      <c r="W75" s="185">
        <f>IF('Structure Inputs'!AC78="",,
(IF('Structure Inputs'!$J78="Minimum",SUMIFS('Structure DDF Lookup'!$D:$D,'Structure DDF Lookup'!$C:$C,'Structure Inputs'!AC78,'Structure DDF Lookup'!$A:$A,'Structure Inputs'!$C78)/100,
IF('Structure Inputs'!$J78="Most Likely",SUMIFS('Structure DDF Lookup'!$E:$E,'Structure DDF Lookup'!$C:$C,'Structure Inputs'!AC78,'Structure DDF Lookup'!$A:$A,'Structure Inputs'!$C78)/100,
IF('Structure Inputs'!$J78="Maximum",SUMIFS('Structure DDF Lookup'!$F:$F,'Structure DDF Lookup'!$C:$C,'Structure Inputs'!AC78,'Structure DDF Lookup'!$A:$A,'Structure Inputs'!$C78)/100,)))))</f>
        <v>0</v>
      </c>
      <c r="Y75" s="25">
        <f t="shared" si="16"/>
        <v>0</v>
      </c>
      <c r="Z75" s="25">
        <f t="shared" si="3"/>
        <v>0</v>
      </c>
      <c r="AA75" s="25">
        <f t="shared" si="4"/>
        <v>0</v>
      </c>
      <c r="AB75" s="25">
        <f t="shared" si="5"/>
        <v>0</v>
      </c>
      <c r="AC75" s="25">
        <f t="shared" si="6"/>
        <v>0</v>
      </c>
      <c r="AD75" s="25">
        <f t="shared" si="7"/>
        <v>0</v>
      </c>
      <c r="AE75" s="25">
        <f t="shared" si="8"/>
        <v>0</v>
      </c>
      <c r="AF75" s="25">
        <f t="shared" si="9"/>
        <v>0</v>
      </c>
      <c r="AG75" s="25">
        <f t="shared" si="10"/>
        <v>0</v>
      </c>
      <c r="AH75" s="25">
        <f t="shared" si="11"/>
        <v>0</v>
      </c>
      <c r="AI75" s="25">
        <f t="shared" si="12"/>
        <v>0</v>
      </c>
      <c r="AJ75" s="25">
        <f t="shared" si="13"/>
        <v>0</v>
      </c>
    </row>
    <row r="76" spans="1:36" x14ac:dyDescent="0.25">
      <c r="A76" s="17">
        <f t="shared" si="15"/>
        <v>75</v>
      </c>
      <c r="B76" s="27" t="str">
        <f>IF('Structure Inputs'!C79="","",'Structure Inputs'!C79)</f>
        <v/>
      </c>
      <c r="D76" s="42">
        <f>'Structure Inputs'!$D79</f>
        <v>0</v>
      </c>
      <c r="F76" s="18" t="str">
        <f>IF('Structure Inputs'!F79="","No","Yes")</f>
        <v>No</v>
      </c>
      <c r="H76" s="24">
        <f>IF($F76="Yes",'Structure Inputs'!$F79,SUMIFS('General Assumptions_Back End'!$C:$C,'General Assumptions_Back End'!$A:$A,$B76,'General Assumptions_Back End'!$B:$B,H$1))</f>
        <v>0</v>
      </c>
      <c r="J76" s="186">
        <f>SUMIFS('General Assumptions_Back End'!$C:$C,'General Assumptions_Back End'!$A:$A,$B76,'General Assumptions_Back End'!$B:$B,J$1)</f>
        <v>0</v>
      </c>
      <c r="L76" s="185">
        <f>IF('Structure Inputs'!R79="",,
(IF('Structure Inputs'!$J79="Minimum",SUMIFS('Structure DDF Lookup'!$D:$D,'Structure DDF Lookup'!$C:$C,'Structure Inputs'!R79,'Structure DDF Lookup'!$A:$A,'Structure Inputs'!$C79)/100,
IF('Structure Inputs'!$J79="Most Likely",SUMIFS('Structure DDF Lookup'!$E:$E,'Structure DDF Lookup'!$C:$C,'Structure Inputs'!R79,'Structure DDF Lookup'!$A:$A,'Structure Inputs'!$C79)/100,
IF('Structure Inputs'!$J79="Maximum",SUMIFS('Structure DDF Lookup'!$F:$F,'Structure DDF Lookup'!$C:$C,'Structure Inputs'!R79,'Structure DDF Lookup'!$A:$A,'Structure Inputs'!$C79)/100,)))))</f>
        <v>0</v>
      </c>
      <c r="M76" s="185">
        <f>IF('Structure Inputs'!S79="",,
(IF('Structure Inputs'!$J79="Minimum",SUMIFS('Structure DDF Lookup'!$D:$D,'Structure DDF Lookup'!$C:$C,'Structure Inputs'!S79,'Structure DDF Lookup'!$A:$A,'Structure Inputs'!$C79)/100,
IF('Structure Inputs'!$J79="Most Likely",SUMIFS('Structure DDF Lookup'!$E:$E,'Structure DDF Lookup'!$C:$C,'Structure Inputs'!S79,'Structure DDF Lookup'!$A:$A,'Structure Inputs'!$C79)/100,
IF('Structure Inputs'!$J79="Maximum",SUMIFS('Structure DDF Lookup'!$F:$F,'Structure DDF Lookup'!$C:$C,'Structure Inputs'!S79,'Structure DDF Lookup'!$A:$A,'Structure Inputs'!$C79)/100,)))))</f>
        <v>0</v>
      </c>
      <c r="N76" s="185">
        <f>IF('Structure Inputs'!T79="",,
(IF('Structure Inputs'!$J79="Minimum",SUMIFS('Structure DDF Lookup'!$D:$D,'Structure DDF Lookup'!$C:$C,'Structure Inputs'!T79,'Structure DDF Lookup'!$A:$A,'Structure Inputs'!$C79)/100,
IF('Structure Inputs'!$J79="Most Likely",SUMIFS('Structure DDF Lookup'!$E:$E,'Structure DDF Lookup'!$C:$C,'Structure Inputs'!T79,'Structure DDF Lookup'!$A:$A,'Structure Inputs'!$C79)/100,
IF('Structure Inputs'!$J79="Maximum",SUMIFS('Structure DDF Lookup'!$F:$F,'Structure DDF Lookup'!$C:$C,'Structure Inputs'!T79,'Structure DDF Lookup'!$A:$A,'Structure Inputs'!$C79)/100,)))))</f>
        <v>0</v>
      </c>
      <c r="O76" s="185">
        <f>IF('Structure Inputs'!U79="",,
(IF('Structure Inputs'!$J79="Minimum",SUMIFS('Structure DDF Lookup'!$D:$D,'Structure DDF Lookup'!$C:$C,'Structure Inputs'!U79,'Structure DDF Lookup'!$A:$A,'Structure Inputs'!$C79)/100,
IF('Structure Inputs'!$J79="Most Likely",SUMIFS('Structure DDF Lookup'!$E:$E,'Structure DDF Lookup'!$C:$C,'Structure Inputs'!U79,'Structure DDF Lookup'!$A:$A,'Structure Inputs'!$C79)/100,
IF('Structure Inputs'!$J79="Maximum",SUMIFS('Structure DDF Lookup'!$F:$F,'Structure DDF Lookup'!$C:$C,'Structure Inputs'!U79,'Structure DDF Lookup'!$A:$A,'Structure Inputs'!$C79)/100,)))))</f>
        <v>0</v>
      </c>
      <c r="P76" s="185">
        <f>IF('Structure Inputs'!V79="",,
(IF('Structure Inputs'!$J79="Minimum",SUMIFS('Structure DDF Lookup'!$D:$D,'Structure DDF Lookup'!$C:$C,'Structure Inputs'!V79,'Structure DDF Lookup'!$A:$A,'Structure Inputs'!$C79)/100,
IF('Structure Inputs'!$J79="Most Likely",SUMIFS('Structure DDF Lookup'!$E:$E,'Structure DDF Lookup'!$C:$C,'Structure Inputs'!V79,'Structure DDF Lookup'!$A:$A,'Structure Inputs'!$C79)/100,
IF('Structure Inputs'!$J79="Maximum",SUMIFS('Structure DDF Lookup'!$F:$F,'Structure DDF Lookup'!$C:$C,'Structure Inputs'!V79,'Structure DDF Lookup'!$A:$A,'Structure Inputs'!$C79)/100,)))))</f>
        <v>0</v>
      </c>
      <c r="Q76" s="185">
        <f>IF('Structure Inputs'!W79="",,
(IF('Structure Inputs'!$J79="Minimum",SUMIFS('Structure DDF Lookup'!$D:$D,'Structure DDF Lookup'!$C:$C,'Structure Inputs'!W79,'Structure DDF Lookup'!$A:$A,'Structure Inputs'!$C79)/100,
IF('Structure Inputs'!$J79="Most Likely",SUMIFS('Structure DDF Lookup'!$E:$E,'Structure DDF Lookup'!$C:$C,'Structure Inputs'!W79,'Structure DDF Lookup'!$A:$A,'Structure Inputs'!$C79)/100,
IF('Structure Inputs'!$J79="Maximum",SUMIFS('Structure DDF Lookup'!$F:$F,'Structure DDF Lookup'!$C:$C,'Structure Inputs'!W79,'Structure DDF Lookup'!$A:$A,'Structure Inputs'!$C79)/100,)))))</f>
        <v>0</v>
      </c>
      <c r="R76" s="185">
        <f>IF('Structure Inputs'!X79="",,
(IF('Structure Inputs'!$J79="Minimum",SUMIFS('Structure DDF Lookup'!$D:$D,'Structure DDF Lookup'!$C:$C,'Structure Inputs'!X79,'Structure DDF Lookup'!$A:$A,'Structure Inputs'!$C79)/100,
IF('Structure Inputs'!$J79="Most Likely",SUMIFS('Structure DDF Lookup'!$E:$E,'Structure DDF Lookup'!$C:$C,'Structure Inputs'!X79,'Structure DDF Lookup'!$A:$A,'Structure Inputs'!$C79)/100,
IF('Structure Inputs'!$J79="Maximum",SUMIFS('Structure DDF Lookup'!$F:$F,'Structure DDF Lookup'!$C:$C,'Structure Inputs'!X79,'Structure DDF Lookup'!$A:$A,'Structure Inputs'!$C79)/100,)))))</f>
        <v>0</v>
      </c>
      <c r="S76" s="185">
        <f>IF('Structure Inputs'!Y79="",,
(IF('Structure Inputs'!$J79="Minimum",SUMIFS('Structure DDF Lookup'!$D:$D,'Structure DDF Lookup'!$C:$C,'Structure Inputs'!Y79,'Structure DDF Lookup'!$A:$A,'Structure Inputs'!$C79)/100,
IF('Structure Inputs'!$J79="Most Likely",SUMIFS('Structure DDF Lookup'!$E:$E,'Structure DDF Lookup'!$C:$C,'Structure Inputs'!Y79,'Structure DDF Lookup'!$A:$A,'Structure Inputs'!$C79)/100,
IF('Structure Inputs'!$J79="Maximum",SUMIFS('Structure DDF Lookup'!$F:$F,'Structure DDF Lookup'!$C:$C,'Structure Inputs'!Y79,'Structure DDF Lookup'!$A:$A,'Structure Inputs'!$C79)/100,)))))</f>
        <v>0</v>
      </c>
      <c r="T76" s="185">
        <f>IF('Structure Inputs'!Z79="",,
(IF('Structure Inputs'!$J79="Minimum",SUMIFS('Structure DDF Lookup'!$D:$D,'Structure DDF Lookup'!$C:$C,'Structure Inputs'!Z79,'Structure DDF Lookup'!$A:$A,'Structure Inputs'!$C79)/100,
IF('Structure Inputs'!$J79="Most Likely",SUMIFS('Structure DDF Lookup'!$E:$E,'Structure DDF Lookup'!$C:$C,'Structure Inputs'!Z79,'Structure DDF Lookup'!$A:$A,'Structure Inputs'!$C79)/100,
IF('Structure Inputs'!$J79="Maximum",SUMIFS('Structure DDF Lookup'!$F:$F,'Structure DDF Lookup'!$C:$C,'Structure Inputs'!Z79,'Structure DDF Lookup'!$A:$A,'Structure Inputs'!$C79)/100,)))))</f>
        <v>0</v>
      </c>
      <c r="U76" s="185">
        <f>IF('Structure Inputs'!AA79="",,
(IF('Structure Inputs'!$J79="Minimum",SUMIFS('Structure DDF Lookup'!$D:$D,'Structure DDF Lookup'!$C:$C,'Structure Inputs'!AA79,'Structure DDF Lookup'!$A:$A,'Structure Inputs'!$C79)/100,
IF('Structure Inputs'!$J79="Most Likely",SUMIFS('Structure DDF Lookup'!$E:$E,'Structure DDF Lookup'!$C:$C,'Structure Inputs'!AA79,'Structure DDF Lookup'!$A:$A,'Structure Inputs'!$C79)/100,
IF('Structure Inputs'!$J79="Maximum",SUMIFS('Structure DDF Lookup'!$F:$F,'Structure DDF Lookup'!$C:$C,'Structure Inputs'!AA79,'Structure DDF Lookup'!$A:$A,'Structure Inputs'!$C79)/100,)))))</f>
        <v>0</v>
      </c>
      <c r="V76" s="185">
        <f>IF('Structure Inputs'!AB79="",,
(IF('Structure Inputs'!$J79="Minimum",SUMIFS('Structure DDF Lookup'!$D:$D,'Structure DDF Lookup'!$C:$C,'Structure Inputs'!AB79,'Structure DDF Lookup'!$A:$A,'Structure Inputs'!$C79)/100,
IF('Structure Inputs'!$J79="Most Likely",SUMIFS('Structure DDF Lookup'!$E:$E,'Structure DDF Lookup'!$C:$C,'Structure Inputs'!AB79,'Structure DDF Lookup'!$A:$A,'Structure Inputs'!$C79)/100,
IF('Structure Inputs'!$J79="Maximum",SUMIFS('Structure DDF Lookup'!$F:$F,'Structure DDF Lookup'!$C:$C,'Structure Inputs'!AB79,'Structure DDF Lookup'!$A:$A,'Structure Inputs'!$C79)/100,)))))</f>
        <v>0</v>
      </c>
      <c r="W76" s="185">
        <f>IF('Structure Inputs'!AC79="",,
(IF('Structure Inputs'!$J79="Minimum",SUMIFS('Structure DDF Lookup'!$D:$D,'Structure DDF Lookup'!$C:$C,'Structure Inputs'!AC79,'Structure DDF Lookup'!$A:$A,'Structure Inputs'!$C79)/100,
IF('Structure Inputs'!$J79="Most Likely",SUMIFS('Structure DDF Lookup'!$E:$E,'Structure DDF Lookup'!$C:$C,'Structure Inputs'!AC79,'Structure DDF Lookup'!$A:$A,'Structure Inputs'!$C79)/100,
IF('Structure Inputs'!$J79="Maximum",SUMIFS('Structure DDF Lookup'!$F:$F,'Structure DDF Lookup'!$C:$C,'Structure Inputs'!AC79,'Structure DDF Lookup'!$A:$A,'Structure Inputs'!$C79)/100,)))))</f>
        <v>0</v>
      </c>
      <c r="Y76" s="25">
        <f t="shared" si="16"/>
        <v>0</v>
      </c>
      <c r="Z76" s="25">
        <f t="shared" si="3"/>
        <v>0</v>
      </c>
      <c r="AA76" s="25">
        <f t="shared" si="4"/>
        <v>0</v>
      </c>
      <c r="AB76" s="25">
        <f t="shared" si="5"/>
        <v>0</v>
      </c>
      <c r="AC76" s="25">
        <f t="shared" si="6"/>
        <v>0</v>
      </c>
      <c r="AD76" s="25">
        <f t="shared" si="7"/>
        <v>0</v>
      </c>
      <c r="AE76" s="25">
        <f t="shared" si="8"/>
        <v>0</v>
      </c>
      <c r="AF76" s="25">
        <f t="shared" si="9"/>
        <v>0</v>
      </c>
      <c r="AG76" s="25">
        <f t="shared" si="10"/>
        <v>0</v>
      </c>
      <c r="AH76" s="25">
        <f t="shared" si="11"/>
        <v>0</v>
      </c>
      <c r="AI76" s="25">
        <f t="shared" si="12"/>
        <v>0</v>
      </c>
      <c r="AJ76" s="25">
        <f t="shared" si="13"/>
        <v>0</v>
      </c>
    </row>
    <row r="77" spans="1:36" x14ac:dyDescent="0.25">
      <c r="A77" s="17">
        <f t="shared" si="15"/>
        <v>76</v>
      </c>
      <c r="B77" s="27" t="str">
        <f>IF('Structure Inputs'!C80="","",'Structure Inputs'!C80)</f>
        <v/>
      </c>
      <c r="D77" s="42">
        <f>'Structure Inputs'!$D80</f>
        <v>0</v>
      </c>
      <c r="F77" s="18" t="str">
        <f>IF('Structure Inputs'!F80="","No","Yes")</f>
        <v>No</v>
      </c>
      <c r="H77" s="24">
        <f>IF($F77="Yes",'Structure Inputs'!$F80,SUMIFS('General Assumptions_Back End'!$C:$C,'General Assumptions_Back End'!$A:$A,$B77,'General Assumptions_Back End'!$B:$B,H$1))</f>
        <v>0</v>
      </c>
      <c r="J77" s="186">
        <f>SUMIFS('General Assumptions_Back End'!$C:$C,'General Assumptions_Back End'!$A:$A,$B77,'General Assumptions_Back End'!$B:$B,J$1)</f>
        <v>0</v>
      </c>
      <c r="L77" s="185">
        <f>IF('Structure Inputs'!R80="",,
(IF('Structure Inputs'!$J80="Minimum",SUMIFS('Structure DDF Lookup'!$D:$D,'Structure DDF Lookup'!$C:$C,'Structure Inputs'!R80,'Structure DDF Lookup'!$A:$A,'Structure Inputs'!$C80)/100,
IF('Structure Inputs'!$J80="Most Likely",SUMIFS('Structure DDF Lookup'!$E:$E,'Structure DDF Lookup'!$C:$C,'Structure Inputs'!R80,'Structure DDF Lookup'!$A:$A,'Structure Inputs'!$C80)/100,
IF('Structure Inputs'!$J80="Maximum",SUMIFS('Structure DDF Lookup'!$F:$F,'Structure DDF Lookup'!$C:$C,'Structure Inputs'!R80,'Structure DDF Lookup'!$A:$A,'Structure Inputs'!$C80)/100,)))))</f>
        <v>0</v>
      </c>
      <c r="M77" s="185">
        <f>IF('Structure Inputs'!S80="",,
(IF('Structure Inputs'!$J80="Minimum",SUMIFS('Structure DDF Lookup'!$D:$D,'Structure DDF Lookup'!$C:$C,'Structure Inputs'!S80,'Structure DDF Lookup'!$A:$A,'Structure Inputs'!$C80)/100,
IF('Structure Inputs'!$J80="Most Likely",SUMIFS('Structure DDF Lookup'!$E:$E,'Structure DDF Lookup'!$C:$C,'Structure Inputs'!S80,'Structure DDF Lookup'!$A:$A,'Structure Inputs'!$C80)/100,
IF('Structure Inputs'!$J80="Maximum",SUMIFS('Structure DDF Lookup'!$F:$F,'Structure DDF Lookup'!$C:$C,'Structure Inputs'!S80,'Structure DDF Lookup'!$A:$A,'Structure Inputs'!$C80)/100,)))))</f>
        <v>0</v>
      </c>
      <c r="N77" s="185">
        <f>IF('Structure Inputs'!T80="",,
(IF('Structure Inputs'!$J80="Minimum",SUMIFS('Structure DDF Lookup'!$D:$D,'Structure DDF Lookup'!$C:$C,'Structure Inputs'!T80,'Structure DDF Lookup'!$A:$A,'Structure Inputs'!$C80)/100,
IF('Structure Inputs'!$J80="Most Likely",SUMIFS('Structure DDF Lookup'!$E:$E,'Structure DDF Lookup'!$C:$C,'Structure Inputs'!T80,'Structure DDF Lookup'!$A:$A,'Structure Inputs'!$C80)/100,
IF('Structure Inputs'!$J80="Maximum",SUMIFS('Structure DDF Lookup'!$F:$F,'Structure DDF Lookup'!$C:$C,'Structure Inputs'!T80,'Structure DDF Lookup'!$A:$A,'Structure Inputs'!$C80)/100,)))))</f>
        <v>0</v>
      </c>
      <c r="O77" s="185">
        <f>IF('Structure Inputs'!U80="",,
(IF('Structure Inputs'!$J80="Minimum",SUMIFS('Structure DDF Lookup'!$D:$D,'Structure DDF Lookup'!$C:$C,'Structure Inputs'!U80,'Structure DDF Lookup'!$A:$A,'Structure Inputs'!$C80)/100,
IF('Structure Inputs'!$J80="Most Likely",SUMIFS('Structure DDF Lookup'!$E:$E,'Structure DDF Lookup'!$C:$C,'Structure Inputs'!U80,'Structure DDF Lookup'!$A:$A,'Structure Inputs'!$C80)/100,
IF('Structure Inputs'!$J80="Maximum",SUMIFS('Structure DDF Lookup'!$F:$F,'Structure DDF Lookup'!$C:$C,'Structure Inputs'!U80,'Structure DDF Lookup'!$A:$A,'Structure Inputs'!$C80)/100,)))))</f>
        <v>0</v>
      </c>
      <c r="P77" s="185">
        <f>IF('Structure Inputs'!V80="",,
(IF('Structure Inputs'!$J80="Minimum",SUMIFS('Structure DDF Lookup'!$D:$D,'Structure DDF Lookup'!$C:$C,'Structure Inputs'!V80,'Structure DDF Lookup'!$A:$A,'Structure Inputs'!$C80)/100,
IF('Structure Inputs'!$J80="Most Likely",SUMIFS('Structure DDF Lookup'!$E:$E,'Structure DDF Lookup'!$C:$C,'Structure Inputs'!V80,'Structure DDF Lookup'!$A:$A,'Structure Inputs'!$C80)/100,
IF('Structure Inputs'!$J80="Maximum",SUMIFS('Structure DDF Lookup'!$F:$F,'Structure DDF Lookup'!$C:$C,'Structure Inputs'!V80,'Structure DDF Lookup'!$A:$A,'Structure Inputs'!$C80)/100,)))))</f>
        <v>0</v>
      </c>
      <c r="Q77" s="185">
        <f>IF('Structure Inputs'!W80="",,
(IF('Structure Inputs'!$J80="Minimum",SUMIFS('Structure DDF Lookup'!$D:$D,'Structure DDF Lookup'!$C:$C,'Structure Inputs'!W80,'Structure DDF Lookup'!$A:$A,'Structure Inputs'!$C80)/100,
IF('Structure Inputs'!$J80="Most Likely",SUMIFS('Structure DDF Lookup'!$E:$E,'Structure DDF Lookup'!$C:$C,'Structure Inputs'!W80,'Structure DDF Lookup'!$A:$A,'Structure Inputs'!$C80)/100,
IF('Structure Inputs'!$J80="Maximum",SUMIFS('Structure DDF Lookup'!$F:$F,'Structure DDF Lookup'!$C:$C,'Structure Inputs'!W80,'Structure DDF Lookup'!$A:$A,'Structure Inputs'!$C80)/100,)))))</f>
        <v>0</v>
      </c>
      <c r="R77" s="185">
        <f>IF('Structure Inputs'!X80="",,
(IF('Structure Inputs'!$J80="Minimum",SUMIFS('Structure DDF Lookup'!$D:$D,'Structure DDF Lookup'!$C:$C,'Structure Inputs'!X80,'Structure DDF Lookup'!$A:$A,'Structure Inputs'!$C80)/100,
IF('Structure Inputs'!$J80="Most Likely",SUMIFS('Structure DDF Lookup'!$E:$E,'Structure DDF Lookup'!$C:$C,'Structure Inputs'!X80,'Structure DDF Lookup'!$A:$A,'Structure Inputs'!$C80)/100,
IF('Structure Inputs'!$J80="Maximum",SUMIFS('Structure DDF Lookup'!$F:$F,'Structure DDF Lookup'!$C:$C,'Structure Inputs'!X80,'Structure DDF Lookup'!$A:$A,'Structure Inputs'!$C80)/100,)))))</f>
        <v>0</v>
      </c>
      <c r="S77" s="185">
        <f>IF('Structure Inputs'!Y80="",,
(IF('Structure Inputs'!$J80="Minimum",SUMIFS('Structure DDF Lookup'!$D:$D,'Structure DDF Lookup'!$C:$C,'Structure Inputs'!Y80,'Structure DDF Lookup'!$A:$A,'Structure Inputs'!$C80)/100,
IF('Structure Inputs'!$J80="Most Likely",SUMIFS('Structure DDF Lookup'!$E:$E,'Structure DDF Lookup'!$C:$C,'Structure Inputs'!Y80,'Structure DDF Lookup'!$A:$A,'Structure Inputs'!$C80)/100,
IF('Structure Inputs'!$J80="Maximum",SUMIFS('Structure DDF Lookup'!$F:$F,'Structure DDF Lookup'!$C:$C,'Structure Inputs'!Y80,'Structure DDF Lookup'!$A:$A,'Structure Inputs'!$C80)/100,)))))</f>
        <v>0</v>
      </c>
      <c r="T77" s="185">
        <f>IF('Structure Inputs'!Z80="",,
(IF('Structure Inputs'!$J80="Minimum",SUMIFS('Structure DDF Lookup'!$D:$D,'Structure DDF Lookup'!$C:$C,'Structure Inputs'!Z80,'Structure DDF Lookup'!$A:$A,'Structure Inputs'!$C80)/100,
IF('Structure Inputs'!$J80="Most Likely",SUMIFS('Structure DDF Lookup'!$E:$E,'Structure DDF Lookup'!$C:$C,'Structure Inputs'!Z80,'Structure DDF Lookup'!$A:$A,'Structure Inputs'!$C80)/100,
IF('Structure Inputs'!$J80="Maximum",SUMIFS('Structure DDF Lookup'!$F:$F,'Structure DDF Lookup'!$C:$C,'Structure Inputs'!Z80,'Structure DDF Lookup'!$A:$A,'Structure Inputs'!$C80)/100,)))))</f>
        <v>0</v>
      </c>
      <c r="U77" s="185">
        <f>IF('Structure Inputs'!AA80="",,
(IF('Structure Inputs'!$J80="Minimum",SUMIFS('Structure DDF Lookup'!$D:$D,'Structure DDF Lookup'!$C:$C,'Structure Inputs'!AA80,'Structure DDF Lookup'!$A:$A,'Structure Inputs'!$C80)/100,
IF('Structure Inputs'!$J80="Most Likely",SUMIFS('Structure DDF Lookup'!$E:$E,'Structure DDF Lookup'!$C:$C,'Structure Inputs'!AA80,'Structure DDF Lookup'!$A:$A,'Structure Inputs'!$C80)/100,
IF('Structure Inputs'!$J80="Maximum",SUMIFS('Structure DDF Lookup'!$F:$F,'Structure DDF Lookup'!$C:$C,'Structure Inputs'!AA80,'Structure DDF Lookup'!$A:$A,'Structure Inputs'!$C80)/100,)))))</f>
        <v>0</v>
      </c>
      <c r="V77" s="185">
        <f>IF('Structure Inputs'!AB80="",,
(IF('Structure Inputs'!$J80="Minimum",SUMIFS('Structure DDF Lookup'!$D:$D,'Structure DDF Lookup'!$C:$C,'Structure Inputs'!AB80,'Structure DDF Lookup'!$A:$A,'Structure Inputs'!$C80)/100,
IF('Structure Inputs'!$J80="Most Likely",SUMIFS('Structure DDF Lookup'!$E:$E,'Structure DDF Lookup'!$C:$C,'Structure Inputs'!AB80,'Structure DDF Lookup'!$A:$A,'Structure Inputs'!$C80)/100,
IF('Structure Inputs'!$J80="Maximum",SUMIFS('Structure DDF Lookup'!$F:$F,'Structure DDF Lookup'!$C:$C,'Structure Inputs'!AB80,'Structure DDF Lookup'!$A:$A,'Structure Inputs'!$C80)/100,)))))</f>
        <v>0</v>
      </c>
      <c r="W77" s="185">
        <f>IF('Structure Inputs'!AC80="",,
(IF('Structure Inputs'!$J80="Minimum",SUMIFS('Structure DDF Lookup'!$D:$D,'Structure DDF Lookup'!$C:$C,'Structure Inputs'!AC80,'Structure DDF Lookup'!$A:$A,'Structure Inputs'!$C80)/100,
IF('Structure Inputs'!$J80="Most Likely",SUMIFS('Structure DDF Lookup'!$E:$E,'Structure DDF Lookup'!$C:$C,'Structure Inputs'!AC80,'Structure DDF Lookup'!$A:$A,'Structure Inputs'!$C80)/100,
IF('Structure Inputs'!$J80="Maximum",SUMIFS('Structure DDF Lookup'!$F:$F,'Structure DDF Lookup'!$C:$C,'Structure Inputs'!AC80,'Structure DDF Lookup'!$A:$A,'Structure Inputs'!$C80)/100,)))))</f>
        <v>0</v>
      </c>
      <c r="Y77" s="25">
        <f t="shared" si="16"/>
        <v>0</v>
      </c>
      <c r="Z77" s="25">
        <f t="shared" si="3"/>
        <v>0</v>
      </c>
      <c r="AA77" s="25">
        <f t="shared" si="4"/>
        <v>0</v>
      </c>
      <c r="AB77" s="25">
        <f t="shared" si="5"/>
        <v>0</v>
      </c>
      <c r="AC77" s="25">
        <f t="shared" si="6"/>
        <v>0</v>
      </c>
      <c r="AD77" s="25">
        <f t="shared" si="7"/>
        <v>0</v>
      </c>
      <c r="AE77" s="25">
        <f t="shared" si="8"/>
        <v>0</v>
      </c>
      <c r="AF77" s="25">
        <f t="shared" si="9"/>
        <v>0</v>
      </c>
      <c r="AG77" s="25">
        <f t="shared" si="10"/>
        <v>0</v>
      </c>
      <c r="AH77" s="25">
        <f t="shared" si="11"/>
        <v>0</v>
      </c>
      <c r="AI77" s="25">
        <f t="shared" si="12"/>
        <v>0</v>
      </c>
      <c r="AJ77" s="25">
        <f t="shared" si="13"/>
        <v>0</v>
      </c>
    </row>
    <row r="78" spans="1:36" x14ac:dyDescent="0.25">
      <c r="A78" s="17">
        <f t="shared" si="15"/>
        <v>77</v>
      </c>
      <c r="B78" s="27" t="str">
        <f>IF('Structure Inputs'!C81="","",'Structure Inputs'!C81)</f>
        <v/>
      </c>
      <c r="D78" s="42">
        <f>'Structure Inputs'!$D81</f>
        <v>0</v>
      </c>
      <c r="F78" s="18" t="str">
        <f>IF('Structure Inputs'!F81="","No","Yes")</f>
        <v>No</v>
      </c>
      <c r="H78" s="24">
        <f>IF($F78="Yes",'Structure Inputs'!$F81,SUMIFS('General Assumptions_Back End'!$C:$C,'General Assumptions_Back End'!$A:$A,$B78,'General Assumptions_Back End'!$B:$B,H$1))</f>
        <v>0</v>
      </c>
      <c r="J78" s="186">
        <f>SUMIFS('General Assumptions_Back End'!$C:$C,'General Assumptions_Back End'!$A:$A,$B78,'General Assumptions_Back End'!$B:$B,J$1)</f>
        <v>0</v>
      </c>
      <c r="L78" s="185">
        <f>IF('Structure Inputs'!R81="",,
(IF('Structure Inputs'!$J81="Minimum",SUMIFS('Structure DDF Lookup'!$D:$D,'Structure DDF Lookup'!$C:$C,'Structure Inputs'!R81,'Structure DDF Lookup'!$A:$A,'Structure Inputs'!$C81)/100,
IF('Structure Inputs'!$J81="Most Likely",SUMIFS('Structure DDF Lookup'!$E:$E,'Structure DDF Lookup'!$C:$C,'Structure Inputs'!R81,'Structure DDF Lookup'!$A:$A,'Structure Inputs'!$C81)/100,
IF('Structure Inputs'!$J81="Maximum",SUMIFS('Structure DDF Lookup'!$F:$F,'Structure DDF Lookup'!$C:$C,'Structure Inputs'!R81,'Structure DDF Lookup'!$A:$A,'Structure Inputs'!$C81)/100,)))))</f>
        <v>0</v>
      </c>
      <c r="M78" s="185">
        <f>IF('Structure Inputs'!S81="",,
(IF('Structure Inputs'!$J81="Minimum",SUMIFS('Structure DDF Lookup'!$D:$D,'Structure DDF Lookup'!$C:$C,'Structure Inputs'!S81,'Structure DDF Lookup'!$A:$A,'Structure Inputs'!$C81)/100,
IF('Structure Inputs'!$J81="Most Likely",SUMIFS('Structure DDF Lookup'!$E:$E,'Structure DDF Lookup'!$C:$C,'Structure Inputs'!S81,'Structure DDF Lookup'!$A:$A,'Structure Inputs'!$C81)/100,
IF('Structure Inputs'!$J81="Maximum",SUMIFS('Structure DDF Lookup'!$F:$F,'Structure DDF Lookup'!$C:$C,'Structure Inputs'!S81,'Structure DDF Lookup'!$A:$A,'Structure Inputs'!$C81)/100,)))))</f>
        <v>0</v>
      </c>
      <c r="N78" s="185">
        <f>IF('Structure Inputs'!T81="",,
(IF('Structure Inputs'!$J81="Minimum",SUMIFS('Structure DDF Lookup'!$D:$D,'Structure DDF Lookup'!$C:$C,'Structure Inputs'!T81,'Structure DDF Lookup'!$A:$A,'Structure Inputs'!$C81)/100,
IF('Structure Inputs'!$J81="Most Likely",SUMIFS('Structure DDF Lookup'!$E:$E,'Structure DDF Lookup'!$C:$C,'Structure Inputs'!T81,'Structure DDF Lookup'!$A:$A,'Structure Inputs'!$C81)/100,
IF('Structure Inputs'!$J81="Maximum",SUMIFS('Structure DDF Lookup'!$F:$F,'Structure DDF Lookup'!$C:$C,'Structure Inputs'!T81,'Structure DDF Lookup'!$A:$A,'Structure Inputs'!$C81)/100,)))))</f>
        <v>0</v>
      </c>
      <c r="O78" s="185">
        <f>IF('Structure Inputs'!U81="",,
(IF('Structure Inputs'!$J81="Minimum",SUMIFS('Structure DDF Lookup'!$D:$D,'Structure DDF Lookup'!$C:$C,'Structure Inputs'!U81,'Structure DDF Lookup'!$A:$A,'Structure Inputs'!$C81)/100,
IF('Structure Inputs'!$J81="Most Likely",SUMIFS('Structure DDF Lookup'!$E:$E,'Structure DDF Lookup'!$C:$C,'Structure Inputs'!U81,'Structure DDF Lookup'!$A:$A,'Structure Inputs'!$C81)/100,
IF('Structure Inputs'!$J81="Maximum",SUMIFS('Structure DDF Lookup'!$F:$F,'Structure DDF Lookup'!$C:$C,'Structure Inputs'!U81,'Structure DDF Lookup'!$A:$A,'Structure Inputs'!$C81)/100,)))))</f>
        <v>0</v>
      </c>
      <c r="P78" s="185">
        <f>IF('Structure Inputs'!V81="",,
(IF('Structure Inputs'!$J81="Minimum",SUMIFS('Structure DDF Lookup'!$D:$D,'Structure DDF Lookup'!$C:$C,'Structure Inputs'!V81,'Structure DDF Lookup'!$A:$A,'Structure Inputs'!$C81)/100,
IF('Structure Inputs'!$J81="Most Likely",SUMIFS('Structure DDF Lookup'!$E:$E,'Structure DDF Lookup'!$C:$C,'Structure Inputs'!V81,'Structure DDF Lookup'!$A:$A,'Structure Inputs'!$C81)/100,
IF('Structure Inputs'!$J81="Maximum",SUMIFS('Structure DDF Lookup'!$F:$F,'Structure DDF Lookup'!$C:$C,'Structure Inputs'!V81,'Structure DDF Lookup'!$A:$A,'Structure Inputs'!$C81)/100,)))))</f>
        <v>0</v>
      </c>
      <c r="Q78" s="185">
        <f>IF('Structure Inputs'!W81="",,
(IF('Structure Inputs'!$J81="Minimum",SUMIFS('Structure DDF Lookup'!$D:$D,'Structure DDF Lookup'!$C:$C,'Structure Inputs'!W81,'Structure DDF Lookup'!$A:$A,'Structure Inputs'!$C81)/100,
IF('Structure Inputs'!$J81="Most Likely",SUMIFS('Structure DDF Lookup'!$E:$E,'Structure DDF Lookup'!$C:$C,'Structure Inputs'!W81,'Structure DDF Lookup'!$A:$A,'Structure Inputs'!$C81)/100,
IF('Structure Inputs'!$J81="Maximum",SUMIFS('Structure DDF Lookup'!$F:$F,'Structure DDF Lookup'!$C:$C,'Structure Inputs'!W81,'Structure DDF Lookup'!$A:$A,'Structure Inputs'!$C81)/100,)))))</f>
        <v>0</v>
      </c>
      <c r="R78" s="185">
        <f>IF('Structure Inputs'!X81="",,
(IF('Structure Inputs'!$J81="Minimum",SUMIFS('Structure DDF Lookup'!$D:$D,'Structure DDF Lookup'!$C:$C,'Structure Inputs'!X81,'Structure DDF Lookup'!$A:$A,'Structure Inputs'!$C81)/100,
IF('Structure Inputs'!$J81="Most Likely",SUMIFS('Structure DDF Lookup'!$E:$E,'Structure DDF Lookup'!$C:$C,'Structure Inputs'!X81,'Structure DDF Lookup'!$A:$A,'Structure Inputs'!$C81)/100,
IF('Structure Inputs'!$J81="Maximum",SUMIFS('Structure DDF Lookup'!$F:$F,'Structure DDF Lookup'!$C:$C,'Structure Inputs'!X81,'Structure DDF Lookup'!$A:$A,'Structure Inputs'!$C81)/100,)))))</f>
        <v>0</v>
      </c>
      <c r="S78" s="185">
        <f>IF('Structure Inputs'!Y81="",,
(IF('Structure Inputs'!$J81="Minimum",SUMIFS('Structure DDF Lookup'!$D:$D,'Structure DDF Lookup'!$C:$C,'Structure Inputs'!Y81,'Structure DDF Lookup'!$A:$A,'Structure Inputs'!$C81)/100,
IF('Structure Inputs'!$J81="Most Likely",SUMIFS('Structure DDF Lookup'!$E:$E,'Structure DDF Lookup'!$C:$C,'Structure Inputs'!Y81,'Structure DDF Lookup'!$A:$A,'Structure Inputs'!$C81)/100,
IF('Structure Inputs'!$J81="Maximum",SUMIFS('Structure DDF Lookup'!$F:$F,'Structure DDF Lookup'!$C:$C,'Structure Inputs'!Y81,'Structure DDF Lookup'!$A:$A,'Structure Inputs'!$C81)/100,)))))</f>
        <v>0</v>
      </c>
      <c r="T78" s="185">
        <f>IF('Structure Inputs'!Z81="",,
(IF('Structure Inputs'!$J81="Minimum",SUMIFS('Structure DDF Lookup'!$D:$D,'Structure DDF Lookup'!$C:$C,'Structure Inputs'!Z81,'Structure DDF Lookup'!$A:$A,'Structure Inputs'!$C81)/100,
IF('Structure Inputs'!$J81="Most Likely",SUMIFS('Structure DDF Lookup'!$E:$E,'Structure DDF Lookup'!$C:$C,'Structure Inputs'!Z81,'Structure DDF Lookup'!$A:$A,'Structure Inputs'!$C81)/100,
IF('Structure Inputs'!$J81="Maximum",SUMIFS('Structure DDF Lookup'!$F:$F,'Structure DDF Lookup'!$C:$C,'Structure Inputs'!Z81,'Structure DDF Lookup'!$A:$A,'Structure Inputs'!$C81)/100,)))))</f>
        <v>0</v>
      </c>
      <c r="U78" s="185">
        <f>IF('Structure Inputs'!AA81="",,
(IF('Structure Inputs'!$J81="Minimum",SUMIFS('Structure DDF Lookup'!$D:$D,'Structure DDF Lookup'!$C:$C,'Structure Inputs'!AA81,'Structure DDF Lookup'!$A:$A,'Structure Inputs'!$C81)/100,
IF('Structure Inputs'!$J81="Most Likely",SUMIFS('Structure DDF Lookup'!$E:$E,'Structure DDF Lookup'!$C:$C,'Structure Inputs'!AA81,'Structure DDF Lookup'!$A:$A,'Structure Inputs'!$C81)/100,
IF('Structure Inputs'!$J81="Maximum",SUMIFS('Structure DDF Lookup'!$F:$F,'Structure DDF Lookup'!$C:$C,'Structure Inputs'!AA81,'Structure DDF Lookup'!$A:$A,'Structure Inputs'!$C81)/100,)))))</f>
        <v>0</v>
      </c>
      <c r="V78" s="185">
        <f>IF('Structure Inputs'!AB81="",,
(IF('Structure Inputs'!$J81="Minimum",SUMIFS('Structure DDF Lookup'!$D:$D,'Structure DDF Lookup'!$C:$C,'Structure Inputs'!AB81,'Structure DDF Lookup'!$A:$A,'Structure Inputs'!$C81)/100,
IF('Structure Inputs'!$J81="Most Likely",SUMIFS('Structure DDF Lookup'!$E:$E,'Structure DDF Lookup'!$C:$C,'Structure Inputs'!AB81,'Structure DDF Lookup'!$A:$A,'Structure Inputs'!$C81)/100,
IF('Structure Inputs'!$J81="Maximum",SUMIFS('Structure DDF Lookup'!$F:$F,'Structure DDF Lookup'!$C:$C,'Structure Inputs'!AB81,'Structure DDF Lookup'!$A:$A,'Structure Inputs'!$C81)/100,)))))</f>
        <v>0</v>
      </c>
      <c r="W78" s="185">
        <f>IF('Structure Inputs'!AC81="",,
(IF('Structure Inputs'!$J81="Minimum",SUMIFS('Structure DDF Lookup'!$D:$D,'Structure DDF Lookup'!$C:$C,'Structure Inputs'!AC81,'Structure DDF Lookup'!$A:$A,'Structure Inputs'!$C81)/100,
IF('Structure Inputs'!$J81="Most Likely",SUMIFS('Structure DDF Lookup'!$E:$E,'Structure DDF Lookup'!$C:$C,'Structure Inputs'!AC81,'Structure DDF Lookup'!$A:$A,'Structure Inputs'!$C81)/100,
IF('Structure Inputs'!$J81="Maximum",SUMIFS('Structure DDF Lookup'!$F:$F,'Structure DDF Lookup'!$C:$C,'Structure Inputs'!AC81,'Structure DDF Lookup'!$A:$A,'Structure Inputs'!$C81)/100,)))))</f>
        <v>0</v>
      </c>
      <c r="Y78" s="25">
        <f t="shared" si="16"/>
        <v>0</v>
      </c>
      <c r="Z78" s="25">
        <f t="shared" si="3"/>
        <v>0</v>
      </c>
      <c r="AA78" s="25">
        <f t="shared" si="4"/>
        <v>0</v>
      </c>
      <c r="AB78" s="25">
        <f t="shared" si="5"/>
        <v>0</v>
      </c>
      <c r="AC78" s="25">
        <f t="shared" si="6"/>
        <v>0</v>
      </c>
      <c r="AD78" s="25">
        <f t="shared" si="7"/>
        <v>0</v>
      </c>
      <c r="AE78" s="25">
        <f t="shared" si="8"/>
        <v>0</v>
      </c>
      <c r="AF78" s="25">
        <f t="shared" si="9"/>
        <v>0</v>
      </c>
      <c r="AG78" s="25">
        <f t="shared" si="10"/>
        <v>0</v>
      </c>
      <c r="AH78" s="25">
        <f t="shared" si="11"/>
        <v>0</v>
      </c>
      <c r="AI78" s="25">
        <f t="shared" si="12"/>
        <v>0</v>
      </c>
      <c r="AJ78" s="25">
        <f t="shared" si="13"/>
        <v>0</v>
      </c>
    </row>
    <row r="79" spans="1:36" x14ac:dyDescent="0.25">
      <c r="A79" s="17">
        <f t="shared" si="15"/>
        <v>78</v>
      </c>
      <c r="B79" s="27" t="str">
        <f>IF('Structure Inputs'!C82="","",'Structure Inputs'!C82)</f>
        <v/>
      </c>
      <c r="D79" s="42">
        <f>'Structure Inputs'!$D82</f>
        <v>0</v>
      </c>
      <c r="F79" s="18" t="str">
        <f>IF('Structure Inputs'!F82="","No","Yes")</f>
        <v>No</v>
      </c>
      <c r="H79" s="24">
        <f>IF($F79="Yes",'Structure Inputs'!$F82,SUMIFS('General Assumptions_Back End'!$C:$C,'General Assumptions_Back End'!$A:$A,$B79,'General Assumptions_Back End'!$B:$B,H$1))</f>
        <v>0</v>
      </c>
      <c r="J79" s="186">
        <f>SUMIFS('General Assumptions_Back End'!$C:$C,'General Assumptions_Back End'!$A:$A,$B79,'General Assumptions_Back End'!$B:$B,J$1)</f>
        <v>0</v>
      </c>
      <c r="L79" s="185">
        <f>IF('Structure Inputs'!R82="",,
(IF('Structure Inputs'!$J82="Minimum",SUMIFS('Structure DDF Lookup'!$D:$D,'Structure DDF Lookup'!$C:$C,'Structure Inputs'!R82,'Structure DDF Lookup'!$A:$A,'Structure Inputs'!$C82)/100,
IF('Structure Inputs'!$J82="Most Likely",SUMIFS('Structure DDF Lookup'!$E:$E,'Structure DDF Lookup'!$C:$C,'Structure Inputs'!R82,'Structure DDF Lookup'!$A:$A,'Structure Inputs'!$C82)/100,
IF('Structure Inputs'!$J82="Maximum",SUMIFS('Structure DDF Lookup'!$F:$F,'Structure DDF Lookup'!$C:$C,'Structure Inputs'!R82,'Structure DDF Lookup'!$A:$A,'Structure Inputs'!$C82)/100,)))))</f>
        <v>0</v>
      </c>
      <c r="M79" s="185">
        <f>IF('Structure Inputs'!S82="",,
(IF('Structure Inputs'!$J82="Minimum",SUMIFS('Structure DDF Lookup'!$D:$D,'Structure DDF Lookup'!$C:$C,'Structure Inputs'!S82,'Structure DDF Lookup'!$A:$A,'Structure Inputs'!$C82)/100,
IF('Structure Inputs'!$J82="Most Likely",SUMIFS('Structure DDF Lookup'!$E:$E,'Structure DDF Lookup'!$C:$C,'Structure Inputs'!S82,'Structure DDF Lookup'!$A:$A,'Structure Inputs'!$C82)/100,
IF('Structure Inputs'!$J82="Maximum",SUMIFS('Structure DDF Lookup'!$F:$F,'Structure DDF Lookup'!$C:$C,'Structure Inputs'!S82,'Structure DDF Lookup'!$A:$A,'Structure Inputs'!$C82)/100,)))))</f>
        <v>0</v>
      </c>
      <c r="N79" s="185">
        <f>IF('Structure Inputs'!T82="",,
(IF('Structure Inputs'!$J82="Minimum",SUMIFS('Structure DDF Lookup'!$D:$D,'Structure DDF Lookup'!$C:$C,'Structure Inputs'!T82,'Structure DDF Lookup'!$A:$A,'Structure Inputs'!$C82)/100,
IF('Structure Inputs'!$J82="Most Likely",SUMIFS('Structure DDF Lookup'!$E:$E,'Structure DDF Lookup'!$C:$C,'Structure Inputs'!T82,'Structure DDF Lookup'!$A:$A,'Structure Inputs'!$C82)/100,
IF('Structure Inputs'!$J82="Maximum",SUMIFS('Structure DDF Lookup'!$F:$F,'Structure DDF Lookup'!$C:$C,'Structure Inputs'!T82,'Structure DDF Lookup'!$A:$A,'Structure Inputs'!$C82)/100,)))))</f>
        <v>0</v>
      </c>
      <c r="O79" s="185">
        <f>IF('Structure Inputs'!U82="",,
(IF('Structure Inputs'!$J82="Minimum",SUMIFS('Structure DDF Lookup'!$D:$D,'Structure DDF Lookup'!$C:$C,'Structure Inputs'!U82,'Structure DDF Lookup'!$A:$A,'Structure Inputs'!$C82)/100,
IF('Structure Inputs'!$J82="Most Likely",SUMIFS('Structure DDF Lookup'!$E:$E,'Structure DDF Lookup'!$C:$C,'Structure Inputs'!U82,'Structure DDF Lookup'!$A:$A,'Structure Inputs'!$C82)/100,
IF('Structure Inputs'!$J82="Maximum",SUMIFS('Structure DDF Lookup'!$F:$F,'Structure DDF Lookup'!$C:$C,'Structure Inputs'!U82,'Structure DDF Lookup'!$A:$A,'Structure Inputs'!$C82)/100,)))))</f>
        <v>0</v>
      </c>
      <c r="P79" s="185">
        <f>IF('Structure Inputs'!V82="",,
(IF('Structure Inputs'!$J82="Minimum",SUMIFS('Structure DDF Lookup'!$D:$D,'Structure DDF Lookup'!$C:$C,'Structure Inputs'!V82,'Structure DDF Lookup'!$A:$A,'Structure Inputs'!$C82)/100,
IF('Structure Inputs'!$J82="Most Likely",SUMIFS('Structure DDF Lookup'!$E:$E,'Structure DDF Lookup'!$C:$C,'Structure Inputs'!V82,'Structure DDF Lookup'!$A:$A,'Structure Inputs'!$C82)/100,
IF('Structure Inputs'!$J82="Maximum",SUMIFS('Structure DDF Lookup'!$F:$F,'Structure DDF Lookup'!$C:$C,'Structure Inputs'!V82,'Structure DDF Lookup'!$A:$A,'Structure Inputs'!$C82)/100,)))))</f>
        <v>0</v>
      </c>
      <c r="Q79" s="185">
        <f>IF('Structure Inputs'!W82="",,
(IF('Structure Inputs'!$J82="Minimum",SUMIFS('Structure DDF Lookup'!$D:$D,'Structure DDF Lookup'!$C:$C,'Structure Inputs'!W82,'Structure DDF Lookup'!$A:$A,'Structure Inputs'!$C82)/100,
IF('Structure Inputs'!$J82="Most Likely",SUMIFS('Structure DDF Lookup'!$E:$E,'Structure DDF Lookup'!$C:$C,'Structure Inputs'!W82,'Structure DDF Lookup'!$A:$A,'Structure Inputs'!$C82)/100,
IF('Structure Inputs'!$J82="Maximum",SUMIFS('Structure DDF Lookup'!$F:$F,'Structure DDF Lookup'!$C:$C,'Structure Inputs'!W82,'Structure DDF Lookup'!$A:$A,'Structure Inputs'!$C82)/100,)))))</f>
        <v>0</v>
      </c>
      <c r="R79" s="185">
        <f>IF('Structure Inputs'!X82="",,
(IF('Structure Inputs'!$J82="Minimum",SUMIFS('Structure DDF Lookup'!$D:$D,'Structure DDF Lookup'!$C:$C,'Structure Inputs'!X82,'Structure DDF Lookup'!$A:$A,'Structure Inputs'!$C82)/100,
IF('Structure Inputs'!$J82="Most Likely",SUMIFS('Structure DDF Lookup'!$E:$E,'Structure DDF Lookup'!$C:$C,'Structure Inputs'!X82,'Structure DDF Lookup'!$A:$A,'Structure Inputs'!$C82)/100,
IF('Structure Inputs'!$J82="Maximum",SUMIFS('Structure DDF Lookup'!$F:$F,'Structure DDF Lookup'!$C:$C,'Structure Inputs'!X82,'Structure DDF Lookup'!$A:$A,'Structure Inputs'!$C82)/100,)))))</f>
        <v>0</v>
      </c>
      <c r="S79" s="185">
        <f>IF('Structure Inputs'!Y82="",,
(IF('Structure Inputs'!$J82="Minimum",SUMIFS('Structure DDF Lookup'!$D:$D,'Structure DDF Lookup'!$C:$C,'Structure Inputs'!Y82,'Structure DDF Lookup'!$A:$A,'Structure Inputs'!$C82)/100,
IF('Structure Inputs'!$J82="Most Likely",SUMIFS('Structure DDF Lookup'!$E:$E,'Structure DDF Lookup'!$C:$C,'Structure Inputs'!Y82,'Structure DDF Lookup'!$A:$A,'Structure Inputs'!$C82)/100,
IF('Structure Inputs'!$J82="Maximum",SUMIFS('Structure DDF Lookup'!$F:$F,'Structure DDF Lookup'!$C:$C,'Structure Inputs'!Y82,'Structure DDF Lookup'!$A:$A,'Structure Inputs'!$C82)/100,)))))</f>
        <v>0</v>
      </c>
      <c r="T79" s="185">
        <f>IF('Structure Inputs'!Z82="",,
(IF('Structure Inputs'!$J82="Minimum",SUMIFS('Structure DDF Lookup'!$D:$D,'Structure DDF Lookup'!$C:$C,'Structure Inputs'!Z82,'Structure DDF Lookup'!$A:$A,'Structure Inputs'!$C82)/100,
IF('Structure Inputs'!$J82="Most Likely",SUMIFS('Structure DDF Lookup'!$E:$E,'Structure DDF Lookup'!$C:$C,'Structure Inputs'!Z82,'Structure DDF Lookup'!$A:$A,'Structure Inputs'!$C82)/100,
IF('Structure Inputs'!$J82="Maximum",SUMIFS('Structure DDF Lookup'!$F:$F,'Structure DDF Lookup'!$C:$C,'Structure Inputs'!Z82,'Structure DDF Lookup'!$A:$A,'Structure Inputs'!$C82)/100,)))))</f>
        <v>0</v>
      </c>
      <c r="U79" s="185">
        <f>IF('Structure Inputs'!AA82="",,
(IF('Structure Inputs'!$J82="Minimum",SUMIFS('Structure DDF Lookup'!$D:$D,'Structure DDF Lookup'!$C:$C,'Structure Inputs'!AA82,'Structure DDF Lookup'!$A:$A,'Structure Inputs'!$C82)/100,
IF('Structure Inputs'!$J82="Most Likely",SUMIFS('Structure DDF Lookup'!$E:$E,'Structure DDF Lookup'!$C:$C,'Structure Inputs'!AA82,'Structure DDF Lookup'!$A:$A,'Structure Inputs'!$C82)/100,
IF('Structure Inputs'!$J82="Maximum",SUMIFS('Structure DDF Lookup'!$F:$F,'Structure DDF Lookup'!$C:$C,'Structure Inputs'!AA82,'Structure DDF Lookup'!$A:$A,'Structure Inputs'!$C82)/100,)))))</f>
        <v>0</v>
      </c>
      <c r="V79" s="185">
        <f>IF('Structure Inputs'!AB82="",,
(IF('Structure Inputs'!$J82="Minimum",SUMIFS('Structure DDF Lookup'!$D:$D,'Structure DDF Lookup'!$C:$C,'Structure Inputs'!AB82,'Structure DDF Lookup'!$A:$A,'Structure Inputs'!$C82)/100,
IF('Structure Inputs'!$J82="Most Likely",SUMIFS('Structure DDF Lookup'!$E:$E,'Structure DDF Lookup'!$C:$C,'Structure Inputs'!AB82,'Structure DDF Lookup'!$A:$A,'Structure Inputs'!$C82)/100,
IF('Structure Inputs'!$J82="Maximum",SUMIFS('Structure DDF Lookup'!$F:$F,'Structure DDF Lookup'!$C:$C,'Structure Inputs'!AB82,'Structure DDF Lookup'!$A:$A,'Structure Inputs'!$C82)/100,)))))</f>
        <v>0</v>
      </c>
      <c r="W79" s="185">
        <f>IF('Structure Inputs'!AC82="",,
(IF('Structure Inputs'!$J82="Minimum",SUMIFS('Structure DDF Lookup'!$D:$D,'Structure DDF Lookup'!$C:$C,'Structure Inputs'!AC82,'Structure DDF Lookup'!$A:$A,'Structure Inputs'!$C82)/100,
IF('Structure Inputs'!$J82="Most Likely",SUMIFS('Structure DDF Lookup'!$E:$E,'Structure DDF Lookup'!$C:$C,'Structure Inputs'!AC82,'Structure DDF Lookup'!$A:$A,'Structure Inputs'!$C82)/100,
IF('Structure Inputs'!$J82="Maximum",SUMIFS('Structure DDF Lookup'!$F:$F,'Structure DDF Lookup'!$C:$C,'Structure Inputs'!AC82,'Structure DDF Lookup'!$A:$A,'Structure Inputs'!$C82)/100,)))))</f>
        <v>0</v>
      </c>
      <c r="Y79" s="25">
        <f t="shared" si="16"/>
        <v>0</v>
      </c>
      <c r="Z79" s="25">
        <f t="shared" si="3"/>
        <v>0</v>
      </c>
      <c r="AA79" s="25">
        <f t="shared" si="4"/>
        <v>0</v>
      </c>
      <c r="AB79" s="25">
        <f t="shared" si="5"/>
        <v>0</v>
      </c>
      <c r="AC79" s="25">
        <f t="shared" si="6"/>
        <v>0</v>
      </c>
      <c r="AD79" s="25">
        <f t="shared" si="7"/>
        <v>0</v>
      </c>
      <c r="AE79" s="25">
        <f t="shared" si="8"/>
        <v>0</v>
      </c>
      <c r="AF79" s="25">
        <f t="shared" si="9"/>
        <v>0</v>
      </c>
      <c r="AG79" s="25">
        <f t="shared" si="10"/>
        <v>0</v>
      </c>
      <c r="AH79" s="25">
        <f t="shared" si="11"/>
        <v>0</v>
      </c>
      <c r="AI79" s="25">
        <f t="shared" si="12"/>
        <v>0</v>
      </c>
      <c r="AJ79" s="25">
        <f t="shared" si="13"/>
        <v>0</v>
      </c>
    </row>
    <row r="80" spans="1:36" x14ac:dyDescent="0.25">
      <c r="A80" s="17">
        <f t="shared" si="15"/>
        <v>79</v>
      </c>
      <c r="B80" s="27" t="str">
        <f>IF('Structure Inputs'!C83="","",'Structure Inputs'!C83)</f>
        <v/>
      </c>
      <c r="D80" s="42">
        <f>'Structure Inputs'!$D83</f>
        <v>0</v>
      </c>
      <c r="F80" s="18" t="str">
        <f>IF('Structure Inputs'!F83="","No","Yes")</f>
        <v>No</v>
      </c>
      <c r="H80" s="24">
        <f>IF($F80="Yes",'Structure Inputs'!$F83,SUMIFS('General Assumptions_Back End'!$C:$C,'General Assumptions_Back End'!$A:$A,$B80,'General Assumptions_Back End'!$B:$B,H$1))</f>
        <v>0</v>
      </c>
      <c r="J80" s="186">
        <f>SUMIFS('General Assumptions_Back End'!$C:$C,'General Assumptions_Back End'!$A:$A,$B80,'General Assumptions_Back End'!$B:$B,J$1)</f>
        <v>0</v>
      </c>
      <c r="L80" s="185">
        <f>IF('Structure Inputs'!R83="",,
(IF('Structure Inputs'!$J83="Minimum",SUMIFS('Structure DDF Lookup'!$D:$D,'Structure DDF Lookup'!$C:$C,'Structure Inputs'!R83,'Structure DDF Lookup'!$A:$A,'Structure Inputs'!$C83)/100,
IF('Structure Inputs'!$J83="Most Likely",SUMIFS('Structure DDF Lookup'!$E:$E,'Structure DDF Lookup'!$C:$C,'Structure Inputs'!R83,'Structure DDF Lookup'!$A:$A,'Structure Inputs'!$C83)/100,
IF('Structure Inputs'!$J83="Maximum",SUMIFS('Structure DDF Lookup'!$F:$F,'Structure DDF Lookup'!$C:$C,'Structure Inputs'!R83,'Structure DDF Lookup'!$A:$A,'Structure Inputs'!$C83)/100,)))))</f>
        <v>0</v>
      </c>
      <c r="M80" s="185">
        <f>IF('Structure Inputs'!S83="",,
(IF('Structure Inputs'!$J83="Minimum",SUMIFS('Structure DDF Lookup'!$D:$D,'Structure DDF Lookup'!$C:$C,'Structure Inputs'!S83,'Structure DDF Lookup'!$A:$A,'Structure Inputs'!$C83)/100,
IF('Structure Inputs'!$J83="Most Likely",SUMIFS('Structure DDF Lookup'!$E:$E,'Structure DDF Lookup'!$C:$C,'Structure Inputs'!S83,'Structure DDF Lookup'!$A:$A,'Structure Inputs'!$C83)/100,
IF('Structure Inputs'!$J83="Maximum",SUMIFS('Structure DDF Lookup'!$F:$F,'Structure DDF Lookup'!$C:$C,'Structure Inputs'!S83,'Structure DDF Lookup'!$A:$A,'Structure Inputs'!$C83)/100,)))))</f>
        <v>0</v>
      </c>
      <c r="N80" s="185">
        <f>IF('Structure Inputs'!T83="",,
(IF('Structure Inputs'!$J83="Minimum",SUMIFS('Structure DDF Lookup'!$D:$D,'Structure DDF Lookup'!$C:$C,'Structure Inputs'!T83,'Structure DDF Lookup'!$A:$A,'Structure Inputs'!$C83)/100,
IF('Structure Inputs'!$J83="Most Likely",SUMIFS('Structure DDF Lookup'!$E:$E,'Structure DDF Lookup'!$C:$C,'Structure Inputs'!T83,'Structure DDF Lookup'!$A:$A,'Structure Inputs'!$C83)/100,
IF('Structure Inputs'!$J83="Maximum",SUMIFS('Structure DDF Lookup'!$F:$F,'Structure DDF Lookup'!$C:$C,'Structure Inputs'!T83,'Structure DDF Lookup'!$A:$A,'Structure Inputs'!$C83)/100,)))))</f>
        <v>0</v>
      </c>
      <c r="O80" s="185">
        <f>IF('Structure Inputs'!U83="",,
(IF('Structure Inputs'!$J83="Minimum",SUMIFS('Structure DDF Lookup'!$D:$D,'Structure DDF Lookup'!$C:$C,'Structure Inputs'!U83,'Structure DDF Lookup'!$A:$A,'Structure Inputs'!$C83)/100,
IF('Structure Inputs'!$J83="Most Likely",SUMIFS('Structure DDF Lookup'!$E:$E,'Structure DDF Lookup'!$C:$C,'Structure Inputs'!U83,'Structure DDF Lookup'!$A:$A,'Structure Inputs'!$C83)/100,
IF('Structure Inputs'!$J83="Maximum",SUMIFS('Structure DDF Lookup'!$F:$F,'Structure DDF Lookup'!$C:$C,'Structure Inputs'!U83,'Structure DDF Lookup'!$A:$A,'Structure Inputs'!$C83)/100,)))))</f>
        <v>0</v>
      </c>
      <c r="P80" s="185">
        <f>IF('Structure Inputs'!V83="",,
(IF('Structure Inputs'!$J83="Minimum",SUMIFS('Structure DDF Lookup'!$D:$D,'Structure DDF Lookup'!$C:$C,'Structure Inputs'!V83,'Structure DDF Lookup'!$A:$A,'Structure Inputs'!$C83)/100,
IF('Structure Inputs'!$J83="Most Likely",SUMIFS('Structure DDF Lookup'!$E:$E,'Structure DDF Lookup'!$C:$C,'Structure Inputs'!V83,'Structure DDF Lookup'!$A:$A,'Structure Inputs'!$C83)/100,
IF('Structure Inputs'!$J83="Maximum",SUMIFS('Structure DDF Lookup'!$F:$F,'Structure DDF Lookup'!$C:$C,'Structure Inputs'!V83,'Structure DDF Lookup'!$A:$A,'Structure Inputs'!$C83)/100,)))))</f>
        <v>0</v>
      </c>
      <c r="Q80" s="185">
        <f>IF('Structure Inputs'!W83="",,
(IF('Structure Inputs'!$J83="Minimum",SUMIFS('Structure DDF Lookup'!$D:$D,'Structure DDF Lookup'!$C:$C,'Structure Inputs'!W83,'Structure DDF Lookup'!$A:$A,'Structure Inputs'!$C83)/100,
IF('Structure Inputs'!$J83="Most Likely",SUMIFS('Structure DDF Lookup'!$E:$E,'Structure DDF Lookup'!$C:$C,'Structure Inputs'!W83,'Structure DDF Lookup'!$A:$A,'Structure Inputs'!$C83)/100,
IF('Structure Inputs'!$J83="Maximum",SUMIFS('Structure DDF Lookup'!$F:$F,'Structure DDF Lookup'!$C:$C,'Structure Inputs'!W83,'Structure DDF Lookup'!$A:$A,'Structure Inputs'!$C83)/100,)))))</f>
        <v>0</v>
      </c>
      <c r="R80" s="185">
        <f>IF('Structure Inputs'!X83="",,
(IF('Structure Inputs'!$J83="Minimum",SUMIFS('Structure DDF Lookup'!$D:$D,'Structure DDF Lookup'!$C:$C,'Structure Inputs'!X83,'Structure DDF Lookup'!$A:$A,'Structure Inputs'!$C83)/100,
IF('Structure Inputs'!$J83="Most Likely",SUMIFS('Structure DDF Lookup'!$E:$E,'Structure DDF Lookup'!$C:$C,'Structure Inputs'!X83,'Structure DDF Lookup'!$A:$A,'Structure Inputs'!$C83)/100,
IF('Structure Inputs'!$J83="Maximum",SUMIFS('Structure DDF Lookup'!$F:$F,'Structure DDF Lookup'!$C:$C,'Structure Inputs'!X83,'Structure DDF Lookup'!$A:$A,'Structure Inputs'!$C83)/100,)))))</f>
        <v>0</v>
      </c>
      <c r="S80" s="185">
        <f>IF('Structure Inputs'!Y83="",,
(IF('Structure Inputs'!$J83="Minimum",SUMIFS('Structure DDF Lookup'!$D:$D,'Structure DDF Lookup'!$C:$C,'Structure Inputs'!Y83,'Structure DDF Lookup'!$A:$A,'Structure Inputs'!$C83)/100,
IF('Structure Inputs'!$J83="Most Likely",SUMIFS('Structure DDF Lookup'!$E:$E,'Structure DDF Lookup'!$C:$C,'Structure Inputs'!Y83,'Structure DDF Lookup'!$A:$A,'Structure Inputs'!$C83)/100,
IF('Structure Inputs'!$J83="Maximum",SUMIFS('Structure DDF Lookup'!$F:$F,'Structure DDF Lookup'!$C:$C,'Structure Inputs'!Y83,'Structure DDF Lookup'!$A:$A,'Structure Inputs'!$C83)/100,)))))</f>
        <v>0</v>
      </c>
      <c r="T80" s="185">
        <f>IF('Structure Inputs'!Z83="",,
(IF('Structure Inputs'!$J83="Minimum",SUMIFS('Structure DDF Lookup'!$D:$D,'Structure DDF Lookup'!$C:$C,'Structure Inputs'!Z83,'Structure DDF Lookup'!$A:$A,'Structure Inputs'!$C83)/100,
IF('Structure Inputs'!$J83="Most Likely",SUMIFS('Structure DDF Lookup'!$E:$E,'Structure DDF Lookup'!$C:$C,'Structure Inputs'!Z83,'Structure DDF Lookup'!$A:$A,'Structure Inputs'!$C83)/100,
IF('Structure Inputs'!$J83="Maximum",SUMIFS('Structure DDF Lookup'!$F:$F,'Structure DDF Lookup'!$C:$C,'Structure Inputs'!Z83,'Structure DDF Lookup'!$A:$A,'Structure Inputs'!$C83)/100,)))))</f>
        <v>0</v>
      </c>
      <c r="U80" s="185">
        <f>IF('Structure Inputs'!AA83="",,
(IF('Structure Inputs'!$J83="Minimum",SUMIFS('Structure DDF Lookup'!$D:$D,'Structure DDF Lookup'!$C:$C,'Structure Inputs'!AA83,'Structure DDF Lookup'!$A:$A,'Structure Inputs'!$C83)/100,
IF('Structure Inputs'!$J83="Most Likely",SUMIFS('Structure DDF Lookup'!$E:$E,'Structure DDF Lookup'!$C:$C,'Structure Inputs'!AA83,'Structure DDF Lookup'!$A:$A,'Structure Inputs'!$C83)/100,
IF('Structure Inputs'!$J83="Maximum",SUMIFS('Structure DDF Lookup'!$F:$F,'Structure DDF Lookup'!$C:$C,'Structure Inputs'!AA83,'Structure DDF Lookup'!$A:$A,'Structure Inputs'!$C83)/100,)))))</f>
        <v>0</v>
      </c>
      <c r="V80" s="185">
        <f>IF('Structure Inputs'!AB83="",,
(IF('Structure Inputs'!$J83="Minimum",SUMIFS('Structure DDF Lookup'!$D:$D,'Structure DDF Lookup'!$C:$C,'Structure Inputs'!AB83,'Structure DDF Lookup'!$A:$A,'Structure Inputs'!$C83)/100,
IF('Structure Inputs'!$J83="Most Likely",SUMIFS('Structure DDF Lookup'!$E:$E,'Structure DDF Lookup'!$C:$C,'Structure Inputs'!AB83,'Structure DDF Lookup'!$A:$A,'Structure Inputs'!$C83)/100,
IF('Structure Inputs'!$J83="Maximum",SUMIFS('Structure DDF Lookup'!$F:$F,'Structure DDF Lookup'!$C:$C,'Structure Inputs'!AB83,'Structure DDF Lookup'!$A:$A,'Structure Inputs'!$C83)/100,)))))</f>
        <v>0</v>
      </c>
      <c r="W80" s="185">
        <f>IF('Structure Inputs'!AC83="",,
(IF('Structure Inputs'!$J83="Minimum",SUMIFS('Structure DDF Lookup'!$D:$D,'Structure DDF Lookup'!$C:$C,'Structure Inputs'!AC83,'Structure DDF Lookup'!$A:$A,'Structure Inputs'!$C83)/100,
IF('Structure Inputs'!$J83="Most Likely",SUMIFS('Structure DDF Lookup'!$E:$E,'Structure DDF Lookup'!$C:$C,'Structure Inputs'!AC83,'Structure DDF Lookup'!$A:$A,'Structure Inputs'!$C83)/100,
IF('Structure Inputs'!$J83="Maximum",SUMIFS('Structure DDF Lookup'!$F:$F,'Structure DDF Lookup'!$C:$C,'Structure Inputs'!AC83,'Structure DDF Lookup'!$A:$A,'Structure Inputs'!$C83)/100,)))))</f>
        <v>0</v>
      </c>
      <c r="Y80" s="25">
        <f t="shared" si="16"/>
        <v>0</v>
      </c>
      <c r="Z80" s="25">
        <f t="shared" si="3"/>
        <v>0</v>
      </c>
      <c r="AA80" s="25">
        <f t="shared" si="4"/>
        <v>0</v>
      </c>
      <c r="AB80" s="25">
        <f t="shared" si="5"/>
        <v>0</v>
      </c>
      <c r="AC80" s="25">
        <f t="shared" si="6"/>
        <v>0</v>
      </c>
      <c r="AD80" s="25">
        <f t="shared" si="7"/>
        <v>0</v>
      </c>
      <c r="AE80" s="25">
        <f t="shared" si="8"/>
        <v>0</v>
      </c>
      <c r="AF80" s="25">
        <f t="shared" si="9"/>
        <v>0</v>
      </c>
      <c r="AG80" s="25">
        <f t="shared" si="10"/>
        <v>0</v>
      </c>
      <c r="AH80" s="25">
        <f t="shared" si="11"/>
        <v>0</v>
      </c>
      <c r="AI80" s="25">
        <f t="shared" si="12"/>
        <v>0</v>
      </c>
      <c r="AJ80" s="25">
        <f t="shared" si="13"/>
        <v>0</v>
      </c>
    </row>
    <row r="81" spans="1:36" x14ac:dyDescent="0.25">
      <c r="A81" s="17">
        <f t="shared" si="15"/>
        <v>80</v>
      </c>
      <c r="B81" s="27" t="str">
        <f>IF('Structure Inputs'!C84="","",'Structure Inputs'!C84)</f>
        <v/>
      </c>
      <c r="D81" s="42">
        <f>'Structure Inputs'!$D84</f>
        <v>0</v>
      </c>
      <c r="F81" s="18" t="str">
        <f>IF('Structure Inputs'!F84="","No","Yes")</f>
        <v>No</v>
      </c>
      <c r="H81" s="24">
        <f>IF($F81="Yes",'Structure Inputs'!$F84,SUMIFS('General Assumptions_Back End'!$C:$C,'General Assumptions_Back End'!$A:$A,$B81,'General Assumptions_Back End'!$B:$B,H$1))</f>
        <v>0</v>
      </c>
      <c r="J81" s="186">
        <f>SUMIFS('General Assumptions_Back End'!$C:$C,'General Assumptions_Back End'!$A:$A,$B81,'General Assumptions_Back End'!$B:$B,J$1)</f>
        <v>0</v>
      </c>
      <c r="L81" s="185">
        <f>IF('Structure Inputs'!R84="",,
(IF('Structure Inputs'!$J84="Minimum",SUMIFS('Structure DDF Lookup'!$D:$D,'Structure DDF Lookup'!$C:$C,'Structure Inputs'!R84,'Structure DDF Lookup'!$A:$A,'Structure Inputs'!$C84)/100,
IF('Structure Inputs'!$J84="Most Likely",SUMIFS('Structure DDF Lookup'!$E:$E,'Structure DDF Lookup'!$C:$C,'Structure Inputs'!R84,'Structure DDF Lookup'!$A:$A,'Structure Inputs'!$C84)/100,
IF('Structure Inputs'!$J84="Maximum",SUMIFS('Structure DDF Lookup'!$F:$F,'Structure DDF Lookup'!$C:$C,'Structure Inputs'!R84,'Structure DDF Lookup'!$A:$A,'Structure Inputs'!$C84)/100,)))))</f>
        <v>0</v>
      </c>
      <c r="M81" s="185">
        <f>IF('Structure Inputs'!S84="",,
(IF('Structure Inputs'!$J84="Minimum",SUMIFS('Structure DDF Lookup'!$D:$D,'Structure DDF Lookup'!$C:$C,'Structure Inputs'!S84,'Structure DDF Lookup'!$A:$A,'Structure Inputs'!$C84)/100,
IF('Structure Inputs'!$J84="Most Likely",SUMIFS('Structure DDF Lookup'!$E:$E,'Structure DDF Lookup'!$C:$C,'Structure Inputs'!S84,'Structure DDF Lookup'!$A:$A,'Structure Inputs'!$C84)/100,
IF('Structure Inputs'!$J84="Maximum",SUMIFS('Structure DDF Lookup'!$F:$F,'Structure DDF Lookup'!$C:$C,'Structure Inputs'!S84,'Structure DDF Lookup'!$A:$A,'Structure Inputs'!$C84)/100,)))))</f>
        <v>0</v>
      </c>
      <c r="N81" s="185">
        <f>IF('Structure Inputs'!T84="",,
(IF('Structure Inputs'!$J84="Minimum",SUMIFS('Structure DDF Lookup'!$D:$D,'Structure DDF Lookup'!$C:$C,'Structure Inputs'!T84,'Structure DDF Lookup'!$A:$A,'Structure Inputs'!$C84)/100,
IF('Structure Inputs'!$J84="Most Likely",SUMIFS('Structure DDF Lookup'!$E:$E,'Structure DDF Lookup'!$C:$C,'Structure Inputs'!T84,'Structure DDF Lookup'!$A:$A,'Structure Inputs'!$C84)/100,
IF('Structure Inputs'!$J84="Maximum",SUMIFS('Structure DDF Lookup'!$F:$F,'Structure DDF Lookup'!$C:$C,'Structure Inputs'!T84,'Structure DDF Lookup'!$A:$A,'Structure Inputs'!$C84)/100,)))))</f>
        <v>0</v>
      </c>
      <c r="O81" s="185">
        <f>IF('Structure Inputs'!U84="",,
(IF('Structure Inputs'!$J84="Minimum",SUMIFS('Structure DDF Lookup'!$D:$D,'Structure DDF Lookup'!$C:$C,'Structure Inputs'!U84,'Structure DDF Lookup'!$A:$A,'Structure Inputs'!$C84)/100,
IF('Structure Inputs'!$J84="Most Likely",SUMIFS('Structure DDF Lookup'!$E:$E,'Structure DDF Lookup'!$C:$C,'Structure Inputs'!U84,'Structure DDF Lookup'!$A:$A,'Structure Inputs'!$C84)/100,
IF('Structure Inputs'!$J84="Maximum",SUMIFS('Structure DDF Lookup'!$F:$F,'Structure DDF Lookup'!$C:$C,'Structure Inputs'!U84,'Structure DDF Lookup'!$A:$A,'Structure Inputs'!$C84)/100,)))))</f>
        <v>0</v>
      </c>
      <c r="P81" s="185">
        <f>IF('Structure Inputs'!V84="",,
(IF('Structure Inputs'!$J84="Minimum",SUMIFS('Structure DDF Lookup'!$D:$D,'Structure DDF Lookup'!$C:$C,'Structure Inputs'!V84,'Structure DDF Lookup'!$A:$A,'Structure Inputs'!$C84)/100,
IF('Structure Inputs'!$J84="Most Likely",SUMIFS('Structure DDF Lookup'!$E:$E,'Structure DDF Lookup'!$C:$C,'Structure Inputs'!V84,'Structure DDF Lookup'!$A:$A,'Structure Inputs'!$C84)/100,
IF('Structure Inputs'!$J84="Maximum",SUMIFS('Structure DDF Lookup'!$F:$F,'Structure DDF Lookup'!$C:$C,'Structure Inputs'!V84,'Structure DDF Lookup'!$A:$A,'Structure Inputs'!$C84)/100,)))))</f>
        <v>0</v>
      </c>
      <c r="Q81" s="185">
        <f>IF('Structure Inputs'!W84="",,
(IF('Structure Inputs'!$J84="Minimum",SUMIFS('Structure DDF Lookup'!$D:$D,'Structure DDF Lookup'!$C:$C,'Structure Inputs'!W84,'Structure DDF Lookup'!$A:$A,'Structure Inputs'!$C84)/100,
IF('Structure Inputs'!$J84="Most Likely",SUMIFS('Structure DDF Lookup'!$E:$E,'Structure DDF Lookup'!$C:$C,'Structure Inputs'!W84,'Structure DDF Lookup'!$A:$A,'Structure Inputs'!$C84)/100,
IF('Structure Inputs'!$J84="Maximum",SUMIFS('Structure DDF Lookup'!$F:$F,'Structure DDF Lookup'!$C:$C,'Structure Inputs'!W84,'Structure DDF Lookup'!$A:$A,'Structure Inputs'!$C84)/100,)))))</f>
        <v>0</v>
      </c>
      <c r="R81" s="185">
        <f>IF('Structure Inputs'!X84="",,
(IF('Structure Inputs'!$J84="Minimum",SUMIFS('Structure DDF Lookup'!$D:$D,'Structure DDF Lookup'!$C:$C,'Structure Inputs'!X84,'Structure DDF Lookup'!$A:$A,'Structure Inputs'!$C84)/100,
IF('Structure Inputs'!$J84="Most Likely",SUMIFS('Structure DDF Lookup'!$E:$E,'Structure DDF Lookup'!$C:$C,'Structure Inputs'!X84,'Structure DDF Lookup'!$A:$A,'Structure Inputs'!$C84)/100,
IF('Structure Inputs'!$J84="Maximum",SUMIFS('Structure DDF Lookup'!$F:$F,'Structure DDF Lookup'!$C:$C,'Structure Inputs'!X84,'Structure DDF Lookup'!$A:$A,'Structure Inputs'!$C84)/100,)))))</f>
        <v>0</v>
      </c>
      <c r="S81" s="185">
        <f>IF('Structure Inputs'!Y84="",,
(IF('Structure Inputs'!$J84="Minimum",SUMIFS('Structure DDF Lookup'!$D:$D,'Structure DDF Lookup'!$C:$C,'Structure Inputs'!Y84,'Structure DDF Lookup'!$A:$A,'Structure Inputs'!$C84)/100,
IF('Structure Inputs'!$J84="Most Likely",SUMIFS('Structure DDF Lookup'!$E:$E,'Structure DDF Lookup'!$C:$C,'Structure Inputs'!Y84,'Structure DDF Lookup'!$A:$A,'Structure Inputs'!$C84)/100,
IF('Structure Inputs'!$J84="Maximum",SUMIFS('Structure DDF Lookup'!$F:$F,'Structure DDF Lookup'!$C:$C,'Structure Inputs'!Y84,'Structure DDF Lookup'!$A:$A,'Structure Inputs'!$C84)/100,)))))</f>
        <v>0</v>
      </c>
      <c r="T81" s="185">
        <f>IF('Structure Inputs'!Z84="",,
(IF('Structure Inputs'!$J84="Minimum",SUMIFS('Structure DDF Lookup'!$D:$D,'Structure DDF Lookup'!$C:$C,'Structure Inputs'!Z84,'Structure DDF Lookup'!$A:$A,'Structure Inputs'!$C84)/100,
IF('Structure Inputs'!$J84="Most Likely",SUMIFS('Structure DDF Lookup'!$E:$E,'Structure DDF Lookup'!$C:$C,'Structure Inputs'!Z84,'Structure DDF Lookup'!$A:$A,'Structure Inputs'!$C84)/100,
IF('Structure Inputs'!$J84="Maximum",SUMIFS('Structure DDF Lookup'!$F:$F,'Structure DDF Lookup'!$C:$C,'Structure Inputs'!Z84,'Structure DDF Lookup'!$A:$A,'Structure Inputs'!$C84)/100,)))))</f>
        <v>0</v>
      </c>
      <c r="U81" s="185">
        <f>IF('Structure Inputs'!AA84="",,
(IF('Structure Inputs'!$J84="Minimum",SUMIFS('Structure DDF Lookup'!$D:$D,'Structure DDF Lookup'!$C:$C,'Structure Inputs'!AA84,'Structure DDF Lookup'!$A:$A,'Structure Inputs'!$C84)/100,
IF('Structure Inputs'!$J84="Most Likely",SUMIFS('Structure DDF Lookup'!$E:$E,'Structure DDF Lookup'!$C:$C,'Structure Inputs'!AA84,'Structure DDF Lookup'!$A:$A,'Structure Inputs'!$C84)/100,
IF('Structure Inputs'!$J84="Maximum",SUMIFS('Structure DDF Lookup'!$F:$F,'Structure DDF Lookup'!$C:$C,'Structure Inputs'!AA84,'Structure DDF Lookup'!$A:$A,'Structure Inputs'!$C84)/100,)))))</f>
        <v>0</v>
      </c>
      <c r="V81" s="185">
        <f>IF('Structure Inputs'!AB84="",,
(IF('Structure Inputs'!$J84="Minimum",SUMIFS('Structure DDF Lookup'!$D:$D,'Structure DDF Lookup'!$C:$C,'Structure Inputs'!AB84,'Structure DDF Lookup'!$A:$A,'Structure Inputs'!$C84)/100,
IF('Structure Inputs'!$J84="Most Likely",SUMIFS('Structure DDF Lookup'!$E:$E,'Structure DDF Lookup'!$C:$C,'Structure Inputs'!AB84,'Structure DDF Lookup'!$A:$A,'Structure Inputs'!$C84)/100,
IF('Structure Inputs'!$J84="Maximum",SUMIFS('Structure DDF Lookup'!$F:$F,'Structure DDF Lookup'!$C:$C,'Structure Inputs'!AB84,'Structure DDF Lookup'!$A:$A,'Structure Inputs'!$C84)/100,)))))</f>
        <v>0</v>
      </c>
      <c r="W81" s="185">
        <f>IF('Structure Inputs'!AC84="",,
(IF('Structure Inputs'!$J84="Minimum",SUMIFS('Structure DDF Lookup'!$D:$D,'Structure DDF Lookup'!$C:$C,'Structure Inputs'!AC84,'Structure DDF Lookup'!$A:$A,'Structure Inputs'!$C84)/100,
IF('Structure Inputs'!$J84="Most Likely",SUMIFS('Structure DDF Lookup'!$E:$E,'Structure DDF Lookup'!$C:$C,'Structure Inputs'!AC84,'Structure DDF Lookup'!$A:$A,'Structure Inputs'!$C84)/100,
IF('Structure Inputs'!$J84="Maximum",SUMIFS('Structure DDF Lookup'!$F:$F,'Structure DDF Lookup'!$C:$C,'Structure Inputs'!AC84,'Structure DDF Lookup'!$A:$A,'Structure Inputs'!$C84)/100,)))))</f>
        <v>0</v>
      </c>
      <c r="Y81" s="25">
        <f t="shared" si="16"/>
        <v>0</v>
      </c>
      <c r="Z81" s="25">
        <f t="shared" si="3"/>
        <v>0</v>
      </c>
      <c r="AA81" s="25">
        <f t="shared" si="4"/>
        <v>0</v>
      </c>
      <c r="AB81" s="25">
        <f t="shared" si="5"/>
        <v>0</v>
      </c>
      <c r="AC81" s="25">
        <f t="shared" si="6"/>
        <v>0</v>
      </c>
      <c r="AD81" s="25">
        <f t="shared" si="7"/>
        <v>0</v>
      </c>
      <c r="AE81" s="25">
        <f t="shared" si="8"/>
        <v>0</v>
      </c>
      <c r="AF81" s="25">
        <f t="shared" si="9"/>
        <v>0</v>
      </c>
      <c r="AG81" s="25">
        <f t="shared" si="10"/>
        <v>0</v>
      </c>
      <c r="AH81" s="25">
        <f t="shared" si="11"/>
        <v>0</v>
      </c>
      <c r="AI81" s="25">
        <f t="shared" si="12"/>
        <v>0</v>
      </c>
      <c r="AJ81" s="25">
        <f t="shared" si="13"/>
        <v>0</v>
      </c>
    </row>
    <row r="82" spans="1:36" x14ac:dyDescent="0.25">
      <c r="A82" s="17">
        <f t="shared" si="15"/>
        <v>81</v>
      </c>
      <c r="B82" s="27" t="str">
        <f>IF('Structure Inputs'!C85="","",'Structure Inputs'!C85)</f>
        <v/>
      </c>
      <c r="D82" s="42">
        <f>'Structure Inputs'!$D85</f>
        <v>0</v>
      </c>
      <c r="F82" s="18" t="str">
        <f>IF('Structure Inputs'!F85="","No","Yes")</f>
        <v>No</v>
      </c>
      <c r="H82" s="24">
        <f>IF($F82="Yes",'Structure Inputs'!$F85,SUMIFS('General Assumptions_Back End'!$C:$C,'General Assumptions_Back End'!$A:$A,$B82,'General Assumptions_Back End'!$B:$B,H$1))</f>
        <v>0</v>
      </c>
      <c r="J82" s="186">
        <f>SUMIFS('General Assumptions_Back End'!$C:$C,'General Assumptions_Back End'!$A:$A,$B82,'General Assumptions_Back End'!$B:$B,J$1)</f>
        <v>0</v>
      </c>
      <c r="L82" s="185">
        <f>IF('Structure Inputs'!R85="",,
(IF('Structure Inputs'!$J85="Minimum",SUMIFS('Structure DDF Lookup'!$D:$D,'Structure DDF Lookup'!$C:$C,'Structure Inputs'!R85,'Structure DDF Lookup'!$A:$A,'Structure Inputs'!$C85)/100,
IF('Structure Inputs'!$J85="Most Likely",SUMIFS('Structure DDF Lookup'!$E:$E,'Structure DDF Lookup'!$C:$C,'Structure Inputs'!R85,'Structure DDF Lookup'!$A:$A,'Structure Inputs'!$C85)/100,
IF('Structure Inputs'!$J85="Maximum",SUMIFS('Structure DDF Lookup'!$F:$F,'Structure DDF Lookup'!$C:$C,'Structure Inputs'!R85,'Structure DDF Lookup'!$A:$A,'Structure Inputs'!$C85)/100,)))))</f>
        <v>0</v>
      </c>
      <c r="M82" s="185">
        <f>IF('Structure Inputs'!S85="",,
(IF('Structure Inputs'!$J85="Minimum",SUMIFS('Structure DDF Lookup'!$D:$D,'Structure DDF Lookup'!$C:$C,'Structure Inputs'!S85,'Structure DDF Lookup'!$A:$A,'Structure Inputs'!$C85)/100,
IF('Structure Inputs'!$J85="Most Likely",SUMIFS('Structure DDF Lookup'!$E:$E,'Structure DDF Lookup'!$C:$C,'Structure Inputs'!S85,'Structure DDF Lookup'!$A:$A,'Structure Inputs'!$C85)/100,
IF('Structure Inputs'!$J85="Maximum",SUMIFS('Structure DDF Lookup'!$F:$F,'Structure DDF Lookup'!$C:$C,'Structure Inputs'!S85,'Structure DDF Lookup'!$A:$A,'Structure Inputs'!$C85)/100,)))))</f>
        <v>0</v>
      </c>
      <c r="N82" s="185">
        <f>IF('Structure Inputs'!T85="",,
(IF('Structure Inputs'!$J85="Minimum",SUMIFS('Structure DDF Lookup'!$D:$D,'Structure DDF Lookup'!$C:$C,'Structure Inputs'!T85,'Structure DDF Lookup'!$A:$A,'Structure Inputs'!$C85)/100,
IF('Structure Inputs'!$J85="Most Likely",SUMIFS('Structure DDF Lookup'!$E:$E,'Structure DDF Lookup'!$C:$C,'Structure Inputs'!T85,'Structure DDF Lookup'!$A:$A,'Structure Inputs'!$C85)/100,
IF('Structure Inputs'!$J85="Maximum",SUMIFS('Structure DDF Lookup'!$F:$F,'Structure DDF Lookup'!$C:$C,'Structure Inputs'!T85,'Structure DDF Lookup'!$A:$A,'Structure Inputs'!$C85)/100,)))))</f>
        <v>0</v>
      </c>
      <c r="O82" s="185">
        <f>IF('Structure Inputs'!U85="",,
(IF('Structure Inputs'!$J85="Minimum",SUMIFS('Structure DDF Lookup'!$D:$D,'Structure DDF Lookup'!$C:$C,'Structure Inputs'!U85,'Structure DDF Lookup'!$A:$A,'Structure Inputs'!$C85)/100,
IF('Structure Inputs'!$J85="Most Likely",SUMIFS('Structure DDF Lookup'!$E:$E,'Structure DDF Lookup'!$C:$C,'Structure Inputs'!U85,'Structure DDF Lookup'!$A:$A,'Structure Inputs'!$C85)/100,
IF('Structure Inputs'!$J85="Maximum",SUMIFS('Structure DDF Lookup'!$F:$F,'Structure DDF Lookup'!$C:$C,'Structure Inputs'!U85,'Structure DDF Lookup'!$A:$A,'Structure Inputs'!$C85)/100,)))))</f>
        <v>0</v>
      </c>
      <c r="P82" s="185">
        <f>IF('Structure Inputs'!V85="",,
(IF('Structure Inputs'!$J85="Minimum",SUMIFS('Structure DDF Lookup'!$D:$D,'Structure DDF Lookup'!$C:$C,'Structure Inputs'!V85,'Structure DDF Lookup'!$A:$A,'Structure Inputs'!$C85)/100,
IF('Structure Inputs'!$J85="Most Likely",SUMIFS('Structure DDF Lookup'!$E:$E,'Structure DDF Lookup'!$C:$C,'Structure Inputs'!V85,'Structure DDF Lookup'!$A:$A,'Structure Inputs'!$C85)/100,
IF('Structure Inputs'!$J85="Maximum",SUMIFS('Structure DDF Lookup'!$F:$F,'Structure DDF Lookup'!$C:$C,'Structure Inputs'!V85,'Structure DDF Lookup'!$A:$A,'Structure Inputs'!$C85)/100,)))))</f>
        <v>0</v>
      </c>
      <c r="Q82" s="185">
        <f>IF('Structure Inputs'!W85="",,
(IF('Structure Inputs'!$J85="Minimum",SUMIFS('Structure DDF Lookup'!$D:$D,'Structure DDF Lookup'!$C:$C,'Structure Inputs'!W85,'Structure DDF Lookup'!$A:$A,'Structure Inputs'!$C85)/100,
IF('Structure Inputs'!$J85="Most Likely",SUMIFS('Structure DDF Lookup'!$E:$E,'Structure DDF Lookup'!$C:$C,'Structure Inputs'!W85,'Structure DDF Lookup'!$A:$A,'Structure Inputs'!$C85)/100,
IF('Structure Inputs'!$J85="Maximum",SUMIFS('Structure DDF Lookup'!$F:$F,'Structure DDF Lookup'!$C:$C,'Structure Inputs'!W85,'Structure DDF Lookup'!$A:$A,'Structure Inputs'!$C85)/100,)))))</f>
        <v>0</v>
      </c>
      <c r="R82" s="185">
        <f>IF('Structure Inputs'!X85="",,
(IF('Structure Inputs'!$J85="Minimum",SUMIFS('Structure DDF Lookup'!$D:$D,'Structure DDF Lookup'!$C:$C,'Structure Inputs'!X85,'Structure DDF Lookup'!$A:$A,'Structure Inputs'!$C85)/100,
IF('Structure Inputs'!$J85="Most Likely",SUMIFS('Structure DDF Lookup'!$E:$E,'Structure DDF Lookup'!$C:$C,'Structure Inputs'!X85,'Structure DDF Lookup'!$A:$A,'Structure Inputs'!$C85)/100,
IF('Structure Inputs'!$J85="Maximum",SUMIFS('Structure DDF Lookup'!$F:$F,'Structure DDF Lookup'!$C:$C,'Structure Inputs'!X85,'Structure DDF Lookup'!$A:$A,'Structure Inputs'!$C85)/100,)))))</f>
        <v>0</v>
      </c>
      <c r="S82" s="185">
        <f>IF('Structure Inputs'!Y85="",,
(IF('Structure Inputs'!$J85="Minimum",SUMIFS('Structure DDF Lookup'!$D:$D,'Structure DDF Lookup'!$C:$C,'Structure Inputs'!Y85,'Structure DDF Lookup'!$A:$A,'Structure Inputs'!$C85)/100,
IF('Structure Inputs'!$J85="Most Likely",SUMIFS('Structure DDF Lookup'!$E:$E,'Structure DDF Lookup'!$C:$C,'Structure Inputs'!Y85,'Structure DDF Lookup'!$A:$A,'Structure Inputs'!$C85)/100,
IF('Structure Inputs'!$J85="Maximum",SUMIFS('Structure DDF Lookup'!$F:$F,'Structure DDF Lookup'!$C:$C,'Structure Inputs'!Y85,'Structure DDF Lookup'!$A:$A,'Structure Inputs'!$C85)/100,)))))</f>
        <v>0</v>
      </c>
      <c r="T82" s="185">
        <f>IF('Structure Inputs'!Z85="",,
(IF('Structure Inputs'!$J85="Minimum",SUMIFS('Structure DDF Lookup'!$D:$D,'Structure DDF Lookup'!$C:$C,'Structure Inputs'!Z85,'Structure DDF Lookup'!$A:$A,'Structure Inputs'!$C85)/100,
IF('Structure Inputs'!$J85="Most Likely",SUMIFS('Structure DDF Lookup'!$E:$E,'Structure DDF Lookup'!$C:$C,'Structure Inputs'!Z85,'Structure DDF Lookup'!$A:$A,'Structure Inputs'!$C85)/100,
IF('Structure Inputs'!$J85="Maximum",SUMIFS('Structure DDF Lookup'!$F:$F,'Structure DDF Lookup'!$C:$C,'Structure Inputs'!Z85,'Structure DDF Lookup'!$A:$A,'Structure Inputs'!$C85)/100,)))))</f>
        <v>0</v>
      </c>
      <c r="U82" s="185">
        <f>IF('Structure Inputs'!AA85="",,
(IF('Structure Inputs'!$J85="Minimum",SUMIFS('Structure DDF Lookup'!$D:$D,'Structure DDF Lookup'!$C:$C,'Structure Inputs'!AA85,'Structure DDF Lookup'!$A:$A,'Structure Inputs'!$C85)/100,
IF('Structure Inputs'!$J85="Most Likely",SUMIFS('Structure DDF Lookup'!$E:$E,'Structure DDF Lookup'!$C:$C,'Structure Inputs'!AA85,'Structure DDF Lookup'!$A:$A,'Structure Inputs'!$C85)/100,
IF('Structure Inputs'!$J85="Maximum",SUMIFS('Structure DDF Lookup'!$F:$F,'Structure DDF Lookup'!$C:$C,'Structure Inputs'!AA85,'Structure DDF Lookup'!$A:$A,'Structure Inputs'!$C85)/100,)))))</f>
        <v>0</v>
      </c>
      <c r="V82" s="185">
        <f>IF('Structure Inputs'!AB85="",,
(IF('Structure Inputs'!$J85="Minimum",SUMIFS('Structure DDF Lookup'!$D:$D,'Structure DDF Lookup'!$C:$C,'Structure Inputs'!AB85,'Structure DDF Lookup'!$A:$A,'Structure Inputs'!$C85)/100,
IF('Structure Inputs'!$J85="Most Likely",SUMIFS('Structure DDF Lookup'!$E:$E,'Structure DDF Lookup'!$C:$C,'Structure Inputs'!AB85,'Structure DDF Lookup'!$A:$A,'Structure Inputs'!$C85)/100,
IF('Structure Inputs'!$J85="Maximum",SUMIFS('Structure DDF Lookup'!$F:$F,'Structure DDF Lookup'!$C:$C,'Structure Inputs'!AB85,'Structure DDF Lookup'!$A:$A,'Structure Inputs'!$C85)/100,)))))</f>
        <v>0</v>
      </c>
      <c r="W82" s="185">
        <f>IF('Structure Inputs'!AC85="",,
(IF('Structure Inputs'!$J85="Minimum",SUMIFS('Structure DDF Lookup'!$D:$D,'Structure DDF Lookup'!$C:$C,'Structure Inputs'!AC85,'Structure DDF Lookup'!$A:$A,'Structure Inputs'!$C85)/100,
IF('Structure Inputs'!$J85="Most Likely",SUMIFS('Structure DDF Lookup'!$E:$E,'Structure DDF Lookup'!$C:$C,'Structure Inputs'!AC85,'Structure DDF Lookup'!$A:$A,'Structure Inputs'!$C85)/100,
IF('Structure Inputs'!$J85="Maximum",SUMIFS('Structure DDF Lookup'!$F:$F,'Structure DDF Lookup'!$C:$C,'Structure Inputs'!AC85,'Structure DDF Lookup'!$A:$A,'Structure Inputs'!$C85)/100,)))))</f>
        <v>0</v>
      </c>
      <c r="Y82" s="25">
        <f t="shared" si="16"/>
        <v>0</v>
      </c>
      <c r="Z82" s="25">
        <f t="shared" ref="Z82:Z101" si="17">$D82*$H82*$J82*M82</f>
        <v>0</v>
      </c>
      <c r="AA82" s="25">
        <f t="shared" ref="AA82:AA101" si="18">$D82*$H82*$J82*N82</f>
        <v>0</v>
      </c>
      <c r="AB82" s="25">
        <f t="shared" ref="AB82:AB101" si="19">$D82*$H82*$J82*O82</f>
        <v>0</v>
      </c>
      <c r="AC82" s="25">
        <f t="shared" ref="AC82:AC101" si="20">$D82*$H82*$J82*P82</f>
        <v>0</v>
      </c>
      <c r="AD82" s="25">
        <f t="shared" ref="AD82:AD101" si="21">$D82*$H82*$J82*Q82</f>
        <v>0</v>
      </c>
      <c r="AE82" s="25">
        <f t="shared" ref="AE82:AE101" si="22">$D82*$H82*$J82*R82</f>
        <v>0</v>
      </c>
      <c r="AF82" s="25">
        <f t="shared" ref="AF82:AF101" si="23">$D82*$H82*$J82*S82</f>
        <v>0</v>
      </c>
      <c r="AG82" s="25">
        <f t="shared" ref="AG82:AG101" si="24">$D82*$H82*$J82*T82</f>
        <v>0</v>
      </c>
      <c r="AH82" s="25">
        <f t="shared" ref="AH82:AH101" si="25">$D82*$H82*$J82*U82</f>
        <v>0</v>
      </c>
      <c r="AI82" s="25">
        <f t="shared" ref="AI82:AI101" si="26">$D82*$H82*$J82*V82</f>
        <v>0</v>
      </c>
      <c r="AJ82" s="25">
        <f t="shared" ref="AJ82:AJ101" si="27">$D82*$H82*$J82*W82</f>
        <v>0</v>
      </c>
    </row>
    <row r="83" spans="1:36" x14ac:dyDescent="0.25">
      <c r="A83" s="17">
        <f t="shared" si="15"/>
        <v>82</v>
      </c>
      <c r="B83" s="27" t="str">
        <f>IF('Structure Inputs'!C86="","",'Structure Inputs'!C86)</f>
        <v/>
      </c>
      <c r="D83" s="42">
        <f>'Structure Inputs'!$D86</f>
        <v>0</v>
      </c>
      <c r="F83" s="18" t="str">
        <f>IF('Structure Inputs'!F86="","No","Yes")</f>
        <v>No</v>
      </c>
      <c r="H83" s="24">
        <f>IF($F83="Yes",'Structure Inputs'!$F86,SUMIFS('General Assumptions_Back End'!$C:$C,'General Assumptions_Back End'!$A:$A,$B83,'General Assumptions_Back End'!$B:$B,H$1))</f>
        <v>0</v>
      </c>
      <c r="J83" s="186">
        <f>SUMIFS('General Assumptions_Back End'!$C:$C,'General Assumptions_Back End'!$A:$A,$B83,'General Assumptions_Back End'!$B:$B,J$1)</f>
        <v>0</v>
      </c>
      <c r="L83" s="185">
        <f>IF('Structure Inputs'!R86="",,
(IF('Structure Inputs'!$J86="Minimum",SUMIFS('Structure DDF Lookup'!$D:$D,'Structure DDF Lookup'!$C:$C,'Structure Inputs'!R86,'Structure DDF Lookup'!$A:$A,'Structure Inputs'!$C86)/100,
IF('Structure Inputs'!$J86="Most Likely",SUMIFS('Structure DDF Lookup'!$E:$E,'Structure DDF Lookup'!$C:$C,'Structure Inputs'!R86,'Structure DDF Lookup'!$A:$A,'Structure Inputs'!$C86)/100,
IF('Structure Inputs'!$J86="Maximum",SUMIFS('Structure DDF Lookup'!$F:$F,'Structure DDF Lookup'!$C:$C,'Structure Inputs'!R86,'Structure DDF Lookup'!$A:$A,'Structure Inputs'!$C86)/100,)))))</f>
        <v>0</v>
      </c>
      <c r="M83" s="185">
        <f>IF('Structure Inputs'!S86="",,
(IF('Structure Inputs'!$J86="Minimum",SUMIFS('Structure DDF Lookup'!$D:$D,'Structure DDF Lookup'!$C:$C,'Structure Inputs'!S86,'Structure DDF Lookup'!$A:$A,'Structure Inputs'!$C86)/100,
IF('Structure Inputs'!$J86="Most Likely",SUMIFS('Structure DDF Lookup'!$E:$E,'Structure DDF Lookup'!$C:$C,'Structure Inputs'!S86,'Structure DDF Lookup'!$A:$A,'Structure Inputs'!$C86)/100,
IF('Structure Inputs'!$J86="Maximum",SUMIFS('Structure DDF Lookup'!$F:$F,'Structure DDF Lookup'!$C:$C,'Structure Inputs'!S86,'Structure DDF Lookup'!$A:$A,'Structure Inputs'!$C86)/100,)))))</f>
        <v>0</v>
      </c>
      <c r="N83" s="185">
        <f>IF('Structure Inputs'!T86="",,
(IF('Structure Inputs'!$J86="Minimum",SUMIFS('Structure DDF Lookup'!$D:$D,'Structure DDF Lookup'!$C:$C,'Structure Inputs'!T86,'Structure DDF Lookup'!$A:$A,'Structure Inputs'!$C86)/100,
IF('Structure Inputs'!$J86="Most Likely",SUMIFS('Structure DDF Lookup'!$E:$E,'Structure DDF Lookup'!$C:$C,'Structure Inputs'!T86,'Structure DDF Lookup'!$A:$A,'Structure Inputs'!$C86)/100,
IF('Structure Inputs'!$J86="Maximum",SUMIFS('Structure DDF Lookup'!$F:$F,'Structure DDF Lookup'!$C:$C,'Structure Inputs'!T86,'Structure DDF Lookup'!$A:$A,'Structure Inputs'!$C86)/100,)))))</f>
        <v>0</v>
      </c>
      <c r="O83" s="185">
        <f>IF('Structure Inputs'!U86="",,
(IF('Structure Inputs'!$J86="Minimum",SUMIFS('Structure DDF Lookup'!$D:$D,'Structure DDF Lookup'!$C:$C,'Structure Inputs'!U86,'Structure DDF Lookup'!$A:$A,'Structure Inputs'!$C86)/100,
IF('Structure Inputs'!$J86="Most Likely",SUMIFS('Structure DDF Lookup'!$E:$E,'Structure DDF Lookup'!$C:$C,'Structure Inputs'!U86,'Structure DDF Lookup'!$A:$A,'Structure Inputs'!$C86)/100,
IF('Structure Inputs'!$J86="Maximum",SUMIFS('Structure DDF Lookup'!$F:$F,'Structure DDF Lookup'!$C:$C,'Structure Inputs'!U86,'Structure DDF Lookup'!$A:$A,'Structure Inputs'!$C86)/100,)))))</f>
        <v>0</v>
      </c>
      <c r="P83" s="185">
        <f>IF('Structure Inputs'!V86="",,
(IF('Structure Inputs'!$J86="Minimum",SUMIFS('Structure DDF Lookup'!$D:$D,'Structure DDF Lookup'!$C:$C,'Structure Inputs'!V86,'Structure DDF Lookup'!$A:$A,'Structure Inputs'!$C86)/100,
IF('Structure Inputs'!$J86="Most Likely",SUMIFS('Structure DDF Lookup'!$E:$E,'Structure DDF Lookup'!$C:$C,'Structure Inputs'!V86,'Structure DDF Lookup'!$A:$A,'Structure Inputs'!$C86)/100,
IF('Structure Inputs'!$J86="Maximum",SUMIFS('Structure DDF Lookup'!$F:$F,'Structure DDF Lookup'!$C:$C,'Structure Inputs'!V86,'Structure DDF Lookup'!$A:$A,'Structure Inputs'!$C86)/100,)))))</f>
        <v>0</v>
      </c>
      <c r="Q83" s="185">
        <f>IF('Structure Inputs'!W86="",,
(IF('Structure Inputs'!$J86="Minimum",SUMIFS('Structure DDF Lookup'!$D:$D,'Structure DDF Lookup'!$C:$C,'Structure Inputs'!W86,'Structure DDF Lookup'!$A:$A,'Structure Inputs'!$C86)/100,
IF('Structure Inputs'!$J86="Most Likely",SUMIFS('Structure DDF Lookup'!$E:$E,'Structure DDF Lookup'!$C:$C,'Structure Inputs'!W86,'Structure DDF Lookup'!$A:$A,'Structure Inputs'!$C86)/100,
IF('Structure Inputs'!$J86="Maximum",SUMIFS('Structure DDF Lookup'!$F:$F,'Structure DDF Lookup'!$C:$C,'Structure Inputs'!W86,'Structure DDF Lookup'!$A:$A,'Structure Inputs'!$C86)/100,)))))</f>
        <v>0</v>
      </c>
      <c r="R83" s="185">
        <f>IF('Structure Inputs'!X86="",,
(IF('Structure Inputs'!$J86="Minimum",SUMIFS('Structure DDF Lookup'!$D:$D,'Structure DDF Lookup'!$C:$C,'Structure Inputs'!X86,'Structure DDF Lookup'!$A:$A,'Structure Inputs'!$C86)/100,
IF('Structure Inputs'!$J86="Most Likely",SUMIFS('Structure DDF Lookup'!$E:$E,'Structure DDF Lookup'!$C:$C,'Structure Inputs'!X86,'Structure DDF Lookup'!$A:$A,'Structure Inputs'!$C86)/100,
IF('Structure Inputs'!$J86="Maximum",SUMIFS('Structure DDF Lookup'!$F:$F,'Structure DDF Lookup'!$C:$C,'Structure Inputs'!X86,'Structure DDF Lookup'!$A:$A,'Structure Inputs'!$C86)/100,)))))</f>
        <v>0</v>
      </c>
      <c r="S83" s="185">
        <f>IF('Structure Inputs'!Y86="",,
(IF('Structure Inputs'!$J86="Minimum",SUMIFS('Structure DDF Lookup'!$D:$D,'Structure DDF Lookup'!$C:$C,'Structure Inputs'!Y86,'Structure DDF Lookup'!$A:$A,'Structure Inputs'!$C86)/100,
IF('Structure Inputs'!$J86="Most Likely",SUMIFS('Structure DDF Lookup'!$E:$E,'Structure DDF Lookup'!$C:$C,'Structure Inputs'!Y86,'Structure DDF Lookup'!$A:$A,'Structure Inputs'!$C86)/100,
IF('Structure Inputs'!$J86="Maximum",SUMIFS('Structure DDF Lookup'!$F:$F,'Structure DDF Lookup'!$C:$C,'Structure Inputs'!Y86,'Structure DDF Lookup'!$A:$A,'Structure Inputs'!$C86)/100,)))))</f>
        <v>0</v>
      </c>
      <c r="T83" s="185">
        <f>IF('Structure Inputs'!Z86="",,
(IF('Structure Inputs'!$J86="Minimum",SUMIFS('Structure DDF Lookup'!$D:$D,'Structure DDF Lookup'!$C:$C,'Structure Inputs'!Z86,'Structure DDF Lookup'!$A:$A,'Structure Inputs'!$C86)/100,
IF('Structure Inputs'!$J86="Most Likely",SUMIFS('Structure DDF Lookup'!$E:$E,'Structure DDF Lookup'!$C:$C,'Structure Inputs'!Z86,'Structure DDF Lookup'!$A:$A,'Structure Inputs'!$C86)/100,
IF('Structure Inputs'!$J86="Maximum",SUMIFS('Structure DDF Lookup'!$F:$F,'Structure DDF Lookup'!$C:$C,'Structure Inputs'!Z86,'Structure DDF Lookup'!$A:$A,'Structure Inputs'!$C86)/100,)))))</f>
        <v>0</v>
      </c>
      <c r="U83" s="185">
        <f>IF('Structure Inputs'!AA86="",,
(IF('Structure Inputs'!$J86="Minimum",SUMIFS('Structure DDF Lookup'!$D:$D,'Structure DDF Lookup'!$C:$C,'Structure Inputs'!AA86,'Structure DDF Lookup'!$A:$A,'Structure Inputs'!$C86)/100,
IF('Structure Inputs'!$J86="Most Likely",SUMIFS('Structure DDF Lookup'!$E:$E,'Structure DDF Lookup'!$C:$C,'Structure Inputs'!AA86,'Structure DDF Lookup'!$A:$A,'Structure Inputs'!$C86)/100,
IF('Structure Inputs'!$J86="Maximum",SUMIFS('Structure DDF Lookup'!$F:$F,'Structure DDF Lookup'!$C:$C,'Structure Inputs'!AA86,'Structure DDF Lookup'!$A:$A,'Structure Inputs'!$C86)/100,)))))</f>
        <v>0</v>
      </c>
      <c r="V83" s="185">
        <f>IF('Structure Inputs'!AB86="",,
(IF('Structure Inputs'!$J86="Minimum",SUMIFS('Structure DDF Lookup'!$D:$D,'Structure DDF Lookup'!$C:$C,'Structure Inputs'!AB86,'Structure DDF Lookup'!$A:$A,'Structure Inputs'!$C86)/100,
IF('Structure Inputs'!$J86="Most Likely",SUMIFS('Structure DDF Lookup'!$E:$E,'Structure DDF Lookup'!$C:$C,'Structure Inputs'!AB86,'Structure DDF Lookup'!$A:$A,'Structure Inputs'!$C86)/100,
IF('Structure Inputs'!$J86="Maximum",SUMIFS('Structure DDF Lookup'!$F:$F,'Structure DDF Lookup'!$C:$C,'Structure Inputs'!AB86,'Structure DDF Lookup'!$A:$A,'Structure Inputs'!$C86)/100,)))))</f>
        <v>0</v>
      </c>
      <c r="W83" s="185">
        <f>IF('Structure Inputs'!AC86="",,
(IF('Structure Inputs'!$J86="Minimum",SUMIFS('Structure DDF Lookup'!$D:$D,'Structure DDF Lookup'!$C:$C,'Structure Inputs'!AC86,'Structure DDF Lookup'!$A:$A,'Structure Inputs'!$C86)/100,
IF('Structure Inputs'!$J86="Most Likely",SUMIFS('Structure DDF Lookup'!$E:$E,'Structure DDF Lookup'!$C:$C,'Structure Inputs'!AC86,'Structure DDF Lookup'!$A:$A,'Structure Inputs'!$C86)/100,
IF('Structure Inputs'!$J86="Maximum",SUMIFS('Structure DDF Lookup'!$F:$F,'Structure DDF Lookup'!$C:$C,'Structure Inputs'!AC86,'Structure DDF Lookup'!$A:$A,'Structure Inputs'!$C86)/100,)))))</f>
        <v>0</v>
      </c>
      <c r="Y83" s="25">
        <f t="shared" si="16"/>
        <v>0</v>
      </c>
      <c r="Z83" s="25">
        <f t="shared" si="17"/>
        <v>0</v>
      </c>
      <c r="AA83" s="25">
        <f t="shared" si="18"/>
        <v>0</v>
      </c>
      <c r="AB83" s="25">
        <f t="shared" si="19"/>
        <v>0</v>
      </c>
      <c r="AC83" s="25">
        <f t="shared" si="20"/>
        <v>0</v>
      </c>
      <c r="AD83" s="25">
        <f t="shared" si="21"/>
        <v>0</v>
      </c>
      <c r="AE83" s="25">
        <f t="shared" si="22"/>
        <v>0</v>
      </c>
      <c r="AF83" s="25">
        <f t="shared" si="23"/>
        <v>0</v>
      </c>
      <c r="AG83" s="25">
        <f t="shared" si="24"/>
        <v>0</v>
      </c>
      <c r="AH83" s="25">
        <f t="shared" si="25"/>
        <v>0</v>
      </c>
      <c r="AI83" s="25">
        <f t="shared" si="26"/>
        <v>0</v>
      </c>
      <c r="AJ83" s="25">
        <f t="shared" si="27"/>
        <v>0</v>
      </c>
    </row>
    <row r="84" spans="1:36" x14ac:dyDescent="0.25">
      <c r="A84" s="17">
        <f t="shared" si="15"/>
        <v>83</v>
      </c>
      <c r="B84" s="27" t="str">
        <f>IF('Structure Inputs'!C87="","",'Structure Inputs'!C87)</f>
        <v/>
      </c>
      <c r="D84" s="42">
        <f>'Structure Inputs'!$D87</f>
        <v>0</v>
      </c>
      <c r="F84" s="18" t="str">
        <f>IF('Structure Inputs'!F87="","No","Yes")</f>
        <v>No</v>
      </c>
      <c r="H84" s="24">
        <f>IF($F84="Yes",'Structure Inputs'!$F87,SUMIFS('General Assumptions_Back End'!$C:$C,'General Assumptions_Back End'!$A:$A,$B84,'General Assumptions_Back End'!$B:$B,H$1))</f>
        <v>0</v>
      </c>
      <c r="J84" s="186">
        <f>SUMIFS('General Assumptions_Back End'!$C:$C,'General Assumptions_Back End'!$A:$A,$B84,'General Assumptions_Back End'!$B:$B,J$1)</f>
        <v>0</v>
      </c>
      <c r="L84" s="185">
        <f>IF('Structure Inputs'!R87="",,
(IF('Structure Inputs'!$J87="Minimum",SUMIFS('Structure DDF Lookup'!$D:$D,'Structure DDF Lookup'!$C:$C,'Structure Inputs'!R87,'Structure DDF Lookup'!$A:$A,'Structure Inputs'!$C87)/100,
IF('Structure Inputs'!$J87="Most Likely",SUMIFS('Structure DDF Lookup'!$E:$E,'Structure DDF Lookup'!$C:$C,'Structure Inputs'!R87,'Structure DDF Lookup'!$A:$A,'Structure Inputs'!$C87)/100,
IF('Structure Inputs'!$J87="Maximum",SUMIFS('Structure DDF Lookup'!$F:$F,'Structure DDF Lookup'!$C:$C,'Structure Inputs'!R87,'Structure DDF Lookup'!$A:$A,'Structure Inputs'!$C87)/100,)))))</f>
        <v>0</v>
      </c>
      <c r="M84" s="185">
        <f>IF('Structure Inputs'!S87="",,
(IF('Structure Inputs'!$J87="Minimum",SUMIFS('Structure DDF Lookup'!$D:$D,'Structure DDF Lookup'!$C:$C,'Structure Inputs'!S87,'Structure DDF Lookup'!$A:$A,'Structure Inputs'!$C87)/100,
IF('Structure Inputs'!$J87="Most Likely",SUMIFS('Structure DDF Lookup'!$E:$E,'Structure DDF Lookup'!$C:$C,'Structure Inputs'!S87,'Structure DDF Lookup'!$A:$A,'Structure Inputs'!$C87)/100,
IF('Structure Inputs'!$J87="Maximum",SUMIFS('Structure DDF Lookup'!$F:$F,'Structure DDF Lookup'!$C:$C,'Structure Inputs'!S87,'Structure DDF Lookup'!$A:$A,'Structure Inputs'!$C87)/100,)))))</f>
        <v>0</v>
      </c>
      <c r="N84" s="185">
        <f>IF('Structure Inputs'!T87="",,
(IF('Structure Inputs'!$J87="Minimum",SUMIFS('Structure DDF Lookup'!$D:$D,'Structure DDF Lookup'!$C:$C,'Structure Inputs'!T87,'Structure DDF Lookup'!$A:$A,'Structure Inputs'!$C87)/100,
IF('Structure Inputs'!$J87="Most Likely",SUMIFS('Structure DDF Lookup'!$E:$E,'Structure DDF Lookup'!$C:$C,'Structure Inputs'!T87,'Structure DDF Lookup'!$A:$A,'Structure Inputs'!$C87)/100,
IF('Structure Inputs'!$J87="Maximum",SUMIFS('Structure DDF Lookup'!$F:$F,'Structure DDF Lookup'!$C:$C,'Structure Inputs'!T87,'Structure DDF Lookup'!$A:$A,'Structure Inputs'!$C87)/100,)))))</f>
        <v>0</v>
      </c>
      <c r="O84" s="185">
        <f>IF('Structure Inputs'!U87="",,
(IF('Structure Inputs'!$J87="Minimum",SUMIFS('Structure DDF Lookup'!$D:$D,'Structure DDF Lookup'!$C:$C,'Structure Inputs'!U87,'Structure DDF Lookup'!$A:$A,'Structure Inputs'!$C87)/100,
IF('Structure Inputs'!$J87="Most Likely",SUMIFS('Structure DDF Lookup'!$E:$E,'Structure DDF Lookup'!$C:$C,'Structure Inputs'!U87,'Structure DDF Lookup'!$A:$A,'Structure Inputs'!$C87)/100,
IF('Structure Inputs'!$J87="Maximum",SUMIFS('Structure DDF Lookup'!$F:$F,'Structure DDF Lookup'!$C:$C,'Structure Inputs'!U87,'Structure DDF Lookup'!$A:$A,'Structure Inputs'!$C87)/100,)))))</f>
        <v>0</v>
      </c>
      <c r="P84" s="185">
        <f>IF('Structure Inputs'!V87="",,
(IF('Structure Inputs'!$J87="Minimum",SUMIFS('Structure DDF Lookup'!$D:$D,'Structure DDF Lookup'!$C:$C,'Structure Inputs'!V87,'Structure DDF Lookup'!$A:$A,'Structure Inputs'!$C87)/100,
IF('Structure Inputs'!$J87="Most Likely",SUMIFS('Structure DDF Lookup'!$E:$E,'Structure DDF Lookup'!$C:$C,'Structure Inputs'!V87,'Structure DDF Lookup'!$A:$A,'Structure Inputs'!$C87)/100,
IF('Structure Inputs'!$J87="Maximum",SUMIFS('Structure DDF Lookup'!$F:$F,'Structure DDF Lookup'!$C:$C,'Structure Inputs'!V87,'Structure DDF Lookup'!$A:$A,'Structure Inputs'!$C87)/100,)))))</f>
        <v>0</v>
      </c>
      <c r="Q84" s="185">
        <f>IF('Structure Inputs'!W87="",,
(IF('Structure Inputs'!$J87="Minimum",SUMIFS('Structure DDF Lookup'!$D:$D,'Structure DDF Lookup'!$C:$C,'Structure Inputs'!W87,'Structure DDF Lookup'!$A:$A,'Structure Inputs'!$C87)/100,
IF('Structure Inputs'!$J87="Most Likely",SUMIFS('Structure DDF Lookup'!$E:$E,'Structure DDF Lookup'!$C:$C,'Structure Inputs'!W87,'Structure DDF Lookup'!$A:$A,'Structure Inputs'!$C87)/100,
IF('Structure Inputs'!$J87="Maximum",SUMIFS('Structure DDF Lookup'!$F:$F,'Structure DDF Lookup'!$C:$C,'Structure Inputs'!W87,'Structure DDF Lookup'!$A:$A,'Structure Inputs'!$C87)/100,)))))</f>
        <v>0</v>
      </c>
      <c r="R84" s="185">
        <f>IF('Structure Inputs'!X87="",,
(IF('Structure Inputs'!$J87="Minimum",SUMIFS('Structure DDF Lookup'!$D:$D,'Structure DDF Lookup'!$C:$C,'Structure Inputs'!X87,'Structure DDF Lookup'!$A:$A,'Structure Inputs'!$C87)/100,
IF('Structure Inputs'!$J87="Most Likely",SUMIFS('Structure DDF Lookup'!$E:$E,'Structure DDF Lookup'!$C:$C,'Structure Inputs'!X87,'Structure DDF Lookup'!$A:$A,'Structure Inputs'!$C87)/100,
IF('Structure Inputs'!$J87="Maximum",SUMIFS('Structure DDF Lookup'!$F:$F,'Structure DDF Lookup'!$C:$C,'Structure Inputs'!X87,'Structure DDF Lookup'!$A:$A,'Structure Inputs'!$C87)/100,)))))</f>
        <v>0</v>
      </c>
      <c r="S84" s="185">
        <f>IF('Structure Inputs'!Y87="",,
(IF('Structure Inputs'!$J87="Minimum",SUMIFS('Structure DDF Lookup'!$D:$D,'Structure DDF Lookup'!$C:$C,'Structure Inputs'!Y87,'Structure DDF Lookup'!$A:$A,'Structure Inputs'!$C87)/100,
IF('Structure Inputs'!$J87="Most Likely",SUMIFS('Structure DDF Lookup'!$E:$E,'Structure DDF Lookup'!$C:$C,'Structure Inputs'!Y87,'Structure DDF Lookup'!$A:$A,'Structure Inputs'!$C87)/100,
IF('Structure Inputs'!$J87="Maximum",SUMIFS('Structure DDF Lookup'!$F:$F,'Structure DDF Lookup'!$C:$C,'Structure Inputs'!Y87,'Structure DDF Lookup'!$A:$A,'Structure Inputs'!$C87)/100,)))))</f>
        <v>0</v>
      </c>
      <c r="T84" s="185">
        <f>IF('Structure Inputs'!Z87="",,
(IF('Structure Inputs'!$J87="Minimum",SUMIFS('Structure DDF Lookup'!$D:$D,'Structure DDF Lookup'!$C:$C,'Structure Inputs'!Z87,'Structure DDF Lookup'!$A:$A,'Structure Inputs'!$C87)/100,
IF('Structure Inputs'!$J87="Most Likely",SUMIFS('Structure DDF Lookup'!$E:$E,'Structure DDF Lookup'!$C:$C,'Structure Inputs'!Z87,'Structure DDF Lookup'!$A:$A,'Structure Inputs'!$C87)/100,
IF('Structure Inputs'!$J87="Maximum",SUMIFS('Structure DDF Lookup'!$F:$F,'Structure DDF Lookup'!$C:$C,'Structure Inputs'!Z87,'Structure DDF Lookup'!$A:$A,'Structure Inputs'!$C87)/100,)))))</f>
        <v>0</v>
      </c>
      <c r="U84" s="185">
        <f>IF('Structure Inputs'!AA87="",,
(IF('Structure Inputs'!$J87="Minimum",SUMIFS('Structure DDF Lookup'!$D:$D,'Structure DDF Lookup'!$C:$C,'Structure Inputs'!AA87,'Structure DDF Lookup'!$A:$A,'Structure Inputs'!$C87)/100,
IF('Structure Inputs'!$J87="Most Likely",SUMIFS('Structure DDF Lookup'!$E:$E,'Structure DDF Lookup'!$C:$C,'Structure Inputs'!AA87,'Structure DDF Lookup'!$A:$A,'Structure Inputs'!$C87)/100,
IF('Structure Inputs'!$J87="Maximum",SUMIFS('Structure DDF Lookup'!$F:$F,'Structure DDF Lookup'!$C:$C,'Structure Inputs'!AA87,'Structure DDF Lookup'!$A:$A,'Structure Inputs'!$C87)/100,)))))</f>
        <v>0</v>
      </c>
      <c r="V84" s="185">
        <f>IF('Structure Inputs'!AB87="",,
(IF('Structure Inputs'!$J87="Minimum",SUMIFS('Structure DDF Lookup'!$D:$D,'Structure DDF Lookup'!$C:$C,'Structure Inputs'!AB87,'Structure DDF Lookup'!$A:$A,'Structure Inputs'!$C87)/100,
IF('Structure Inputs'!$J87="Most Likely",SUMIFS('Structure DDF Lookup'!$E:$E,'Structure DDF Lookup'!$C:$C,'Structure Inputs'!AB87,'Structure DDF Lookup'!$A:$A,'Structure Inputs'!$C87)/100,
IF('Structure Inputs'!$J87="Maximum",SUMIFS('Structure DDF Lookup'!$F:$F,'Structure DDF Lookup'!$C:$C,'Structure Inputs'!AB87,'Structure DDF Lookup'!$A:$A,'Structure Inputs'!$C87)/100,)))))</f>
        <v>0</v>
      </c>
      <c r="W84" s="185">
        <f>IF('Structure Inputs'!AC87="",,
(IF('Structure Inputs'!$J87="Minimum",SUMIFS('Structure DDF Lookup'!$D:$D,'Structure DDF Lookup'!$C:$C,'Structure Inputs'!AC87,'Structure DDF Lookup'!$A:$A,'Structure Inputs'!$C87)/100,
IF('Structure Inputs'!$J87="Most Likely",SUMIFS('Structure DDF Lookup'!$E:$E,'Structure DDF Lookup'!$C:$C,'Structure Inputs'!AC87,'Structure DDF Lookup'!$A:$A,'Structure Inputs'!$C87)/100,
IF('Structure Inputs'!$J87="Maximum",SUMIFS('Structure DDF Lookup'!$F:$F,'Structure DDF Lookup'!$C:$C,'Structure Inputs'!AC87,'Structure DDF Lookup'!$A:$A,'Structure Inputs'!$C87)/100,)))))</f>
        <v>0</v>
      </c>
      <c r="Y84" s="25">
        <f t="shared" si="16"/>
        <v>0</v>
      </c>
      <c r="Z84" s="25">
        <f t="shared" si="17"/>
        <v>0</v>
      </c>
      <c r="AA84" s="25">
        <f t="shared" si="18"/>
        <v>0</v>
      </c>
      <c r="AB84" s="25">
        <f t="shared" si="19"/>
        <v>0</v>
      </c>
      <c r="AC84" s="25">
        <f t="shared" si="20"/>
        <v>0</v>
      </c>
      <c r="AD84" s="25">
        <f t="shared" si="21"/>
        <v>0</v>
      </c>
      <c r="AE84" s="25">
        <f t="shared" si="22"/>
        <v>0</v>
      </c>
      <c r="AF84" s="25">
        <f t="shared" si="23"/>
        <v>0</v>
      </c>
      <c r="AG84" s="25">
        <f t="shared" si="24"/>
        <v>0</v>
      </c>
      <c r="AH84" s="25">
        <f t="shared" si="25"/>
        <v>0</v>
      </c>
      <c r="AI84" s="25">
        <f t="shared" si="26"/>
        <v>0</v>
      </c>
      <c r="AJ84" s="25">
        <f t="shared" si="27"/>
        <v>0</v>
      </c>
    </row>
    <row r="85" spans="1:36" x14ac:dyDescent="0.25">
      <c r="A85" s="17">
        <f t="shared" si="15"/>
        <v>84</v>
      </c>
      <c r="B85" s="27" t="str">
        <f>IF('Structure Inputs'!C88="","",'Structure Inputs'!C88)</f>
        <v/>
      </c>
      <c r="D85" s="42">
        <f>'Structure Inputs'!$D88</f>
        <v>0</v>
      </c>
      <c r="F85" s="18" t="str">
        <f>IF('Structure Inputs'!F88="","No","Yes")</f>
        <v>No</v>
      </c>
      <c r="H85" s="24">
        <f>IF($F85="Yes",'Structure Inputs'!$F88,SUMIFS('General Assumptions_Back End'!$C:$C,'General Assumptions_Back End'!$A:$A,$B85,'General Assumptions_Back End'!$B:$B,H$1))</f>
        <v>0</v>
      </c>
      <c r="J85" s="186">
        <f>SUMIFS('General Assumptions_Back End'!$C:$C,'General Assumptions_Back End'!$A:$A,$B85,'General Assumptions_Back End'!$B:$B,J$1)</f>
        <v>0</v>
      </c>
      <c r="L85" s="185">
        <f>IF('Structure Inputs'!R88="",,
(IF('Structure Inputs'!$J88="Minimum",SUMIFS('Structure DDF Lookup'!$D:$D,'Structure DDF Lookup'!$C:$C,'Structure Inputs'!R88,'Structure DDF Lookup'!$A:$A,'Structure Inputs'!$C88)/100,
IF('Structure Inputs'!$J88="Most Likely",SUMIFS('Structure DDF Lookup'!$E:$E,'Structure DDF Lookup'!$C:$C,'Structure Inputs'!R88,'Structure DDF Lookup'!$A:$A,'Structure Inputs'!$C88)/100,
IF('Structure Inputs'!$J88="Maximum",SUMIFS('Structure DDF Lookup'!$F:$F,'Structure DDF Lookup'!$C:$C,'Structure Inputs'!R88,'Structure DDF Lookup'!$A:$A,'Structure Inputs'!$C88)/100,)))))</f>
        <v>0</v>
      </c>
      <c r="M85" s="185">
        <f>IF('Structure Inputs'!S88="",,
(IF('Structure Inputs'!$J88="Minimum",SUMIFS('Structure DDF Lookup'!$D:$D,'Structure DDF Lookup'!$C:$C,'Structure Inputs'!S88,'Structure DDF Lookup'!$A:$A,'Structure Inputs'!$C88)/100,
IF('Structure Inputs'!$J88="Most Likely",SUMIFS('Structure DDF Lookup'!$E:$E,'Structure DDF Lookup'!$C:$C,'Structure Inputs'!S88,'Structure DDF Lookup'!$A:$A,'Structure Inputs'!$C88)/100,
IF('Structure Inputs'!$J88="Maximum",SUMIFS('Structure DDF Lookup'!$F:$F,'Structure DDF Lookup'!$C:$C,'Structure Inputs'!S88,'Structure DDF Lookup'!$A:$A,'Structure Inputs'!$C88)/100,)))))</f>
        <v>0</v>
      </c>
      <c r="N85" s="185">
        <f>IF('Structure Inputs'!T88="",,
(IF('Structure Inputs'!$J88="Minimum",SUMIFS('Structure DDF Lookup'!$D:$D,'Structure DDF Lookup'!$C:$C,'Structure Inputs'!T88,'Structure DDF Lookup'!$A:$A,'Structure Inputs'!$C88)/100,
IF('Structure Inputs'!$J88="Most Likely",SUMIFS('Structure DDF Lookup'!$E:$E,'Structure DDF Lookup'!$C:$C,'Structure Inputs'!T88,'Structure DDF Lookup'!$A:$A,'Structure Inputs'!$C88)/100,
IF('Structure Inputs'!$J88="Maximum",SUMIFS('Structure DDF Lookup'!$F:$F,'Structure DDF Lookup'!$C:$C,'Structure Inputs'!T88,'Structure DDF Lookup'!$A:$A,'Structure Inputs'!$C88)/100,)))))</f>
        <v>0</v>
      </c>
      <c r="O85" s="185">
        <f>IF('Structure Inputs'!U88="",,
(IF('Structure Inputs'!$J88="Minimum",SUMIFS('Structure DDF Lookup'!$D:$D,'Structure DDF Lookup'!$C:$C,'Structure Inputs'!U88,'Structure DDF Lookup'!$A:$A,'Structure Inputs'!$C88)/100,
IF('Structure Inputs'!$J88="Most Likely",SUMIFS('Structure DDF Lookup'!$E:$E,'Structure DDF Lookup'!$C:$C,'Structure Inputs'!U88,'Structure DDF Lookup'!$A:$A,'Structure Inputs'!$C88)/100,
IF('Structure Inputs'!$J88="Maximum",SUMIFS('Structure DDF Lookup'!$F:$F,'Structure DDF Lookup'!$C:$C,'Structure Inputs'!U88,'Structure DDF Lookup'!$A:$A,'Structure Inputs'!$C88)/100,)))))</f>
        <v>0</v>
      </c>
      <c r="P85" s="185">
        <f>IF('Structure Inputs'!V88="",,
(IF('Structure Inputs'!$J88="Minimum",SUMIFS('Structure DDF Lookup'!$D:$D,'Structure DDF Lookup'!$C:$C,'Structure Inputs'!V88,'Structure DDF Lookup'!$A:$A,'Structure Inputs'!$C88)/100,
IF('Structure Inputs'!$J88="Most Likely",SUMIFS('Structure DDF Lookup'!$E:$E,'Structure DDF Lookup'!$C:$C,'Structure Inputs'!V88,'Structure DDF Lookup'!$A:$A,'Structure Inputs'!$C88)/100,
IF('Structure Inputs'!$J88="Maximum",SUMIFS('Structure DDF Lookup'!$F:$F,'Structure DDF Lookup'!$C:$C,'Structure Inputs'!V88,'Structure DDF Lookup'!$A:$A,'Structure Inputs'!$C88)/100,)))))</f>
        <v>0</v>
      </c>
      <c r="Q85" s="185">
        <f>IF('Structure Inputs'!W88="",,
(IF('Structure Inputs'!$J88="Minimum",SUMIFS('Structure DDF Lookup'!$D:$D,'Structure DDF Lookup'!$C:$C,'Structure Inputs'!W88,'Structure DDF Lookup'!$A:$A,'Structure Inputs'!$C88)/100,
IF('Structure Inputs'!$J88="Most Likely",SUMIFS('Structure DDF Lookup'!$E:$E,'Structure DDF Lookup'!$C:$C,'Structure Inputs'!W88,'Structure DDF Lookup'!$A:$A,'Structure Inputs'!$C88)/100,
IF('Structure Inputs'!$J88="Maximum",SUMIFS('Structure DDF Lookup'!$F:$F,'Structure DDF Lookup'!$C:$C,'Structure Inputs'!W88,'Structure DDF Lookup'!$A:$A,'Structure Inputs'!$C88)/100,)))))</f>
        <v>0</v>
      </c>
      <c r="R85" s="185">
        <f>IF('Structure Inputs'!X88="",,
(IF('Structure Inputs'!$J88="Minimum",SUMIFS('Structure DDF Lookup'!$D:$D,'Structure DDF Lookup'!$C:$C,'Structure Inputs'!X88,'Structure DDF Lookup'!$A:$A,'Structure Inputs'!$C88)/100,
IF('Structure Inputs'!$J88="Most Likely",SUMIFS('Structure DDF Lookup'!$E:$E,'Structure DDF Lookup'!$C:$C,'Structure Inputs'!X88,'Structure DDF Lookup'!$A:$A,'Structure Inputs'!$C88)/100,
IF('Structure Inputs'!$J88="Maximum",SUMIFS('Structure DDF Lookup'!$F:$F,'Structure DDF Lookup'!$C:$C,'Structure Inputs'!X88,'Structure DDF Lookup'!$A:$A,'Structure Inputs'!$C88)/100,)))))</f>
        <v>0</v>
      </c>
      <c r="S85" s="185">
        <f>IF('Structure Inputs'!Y88="",,
(IF('Structure Inputs'!$J88="Minimum",SUMIFS('Structure DDF Lookup'!$D:$D,'Structure DDF Lookup'!$C:$C,'Structure Inputs'!Y88,'Structure DDF Lookup'!$A:$A,'Structure Inputs'!$C88)/100,
IF('Structure Inputs'!$J88="Most Likely",SUMIFS('Structure DDF Lookup'!$E:$E,'Structure DDF Lookup'!$C:$C,'Structure Inputs'!Y88,'Structure DDF Lookup'!$A:$A,'Structure Inputs'!$C88)/100,
IF('Structure Inputs'!$J88="Maximum",SUMIFS('Structure DDF Lookup'!$F:$F,'Structure DDF Lookup'!$C:$C,'Structure Inputs'!Y88,'Structure DDF Lookup'!$A:$A,'Structure Inputs'!$C88)/100,)))))</f>
        <v>0</v>
      </c>
      <c r="T85" s="185">
        <f>IF('Structure Inputs'!Z88="",,
(IF('Structure Inputs'!$J88="Minimum",SUMIFS('Structure DDF Lookup'!$D:$D,'Structure DDF Lookup'!$C:$C,'Structure Inputs'!Z88,'Structure DDF Lookup'!$A:$A,'Structure Inputs'!$C88)/100,
IF('Structure Inputs'!$J88="Most Likely",SUMIFS('Structure DDF Lookup'!$E:$E,'Structure DDF Lookup'!$C:$C,'Structure Inputs'!Z88,'Structure DDF Lookup'!$A:$A,'Structure Inputs'!$C88)/100,
IF('Structure Inputs'!$J88="Maximum",SUMIFS('Structure DDF Lookup'!$F:$F,'Structure DDF Lookup'!$C:$C,'Structure Inputs'!Z88,'Structure DDF Lookup'!$A:$A,'Structure Inputs'!$C88)/100,)))))</f>
        <v>0</v>
      </c>
      <c r="U85" s="185">
        <f>IF('Structure Inputs'!AA88="",,
(IF('Structure Inputs'!$J88="Minimum",SUMIFS('Structure DDF Lookup'!$D:$D,'Structure DDF Lookup'!$C:$C,'Structure Inputs'!AA88,'Structure DDF Lookup'!$A:$A,'Structure Inputs'!$C88)/100,
IF('Structure Inputs'!$J88="Most Likely",SUMIFS('Structure DDF Lookup'!$E:$E,'Structure DDF Lookup'!$C:$C,'Structure Inputs'!AA88,'Structure DDF Lookup'!$A:$A,'Structure Inputs'!$C88)/100,
IF('Structure Inputs'!$J88="Maximum",SUMIFS('Structure DDF Lookup'!$F:$F,'Structure DDF Lookup'!$C:$C,'Structure Inputs'!AA88,'Structure DDF Lookup'!$A:$A,'Structure Inputs'!$C88)/100,)))))</f>
        <v>0</v>
      </c>
      <c r="V85" s="185">
        <f>IF('Structure Inputs'!AB88="",,
(IF('Structure Inputs'!$J88="Minimum",SUMIFS('Structure DDF Lookup'!$D:$D,'Structure DDF Lookup'!$C:$C,'Structure Inputs'!AB88,'Structure DDF Lookup'!$A:$A,'Structure Inputs'!$C88)/100,
IF('Structure Inputs'!$J88="Most Likely",SUMIFS('Structure DDF Lookup'!$E:$E,'Structure DDF Lookup'!$C:$C,'Structure Inputs'!AB88,'Structure DDF Lookup'!$A:$A,'Structure Inputs'!$C88)/100,
IF('Structure Inputs'!$J88="Maximum",SUMIFS('Structure DDF Lookup'!$F:$F,'Structure DDF Lookup'!$C:$C,'Structure Inputs'!AB88,'Structure DDF Lookup'!$A:$A,'Structure Inputs'!$C88)/100,)))))</f>
        <v>0</v>
      </c>
      <c r="W85" s="185">
        <f>IF('Structure Inputs'!AC88="",,
(IF('Structure Inputs'!$J88="Minimum",SUMIFS('Structure DDF Lookup'!$D:$D,'Structure DDF Lookup'!$C:$C,'Structure Inputs'!AC88,'Structure DDF Lookup'!$A:$A,'Structure Inputs'!$C88)/100,
IF('Structure Inputs'!$J88="Most Likely",SUMIFS('Structure DDF Lookup'!$E:$E,'Structure DDF Lookup'!$C:$C,'Structure Inputs'!AC88,'Structure DDF Lookup'!$A:$A,'Structure Inputs'!$C88)/100,
IF('Structure Inputs'!$J88="Maximum",SUMIFS('Structure DDF Lookup'!$F:$F,'Structure DDF Lookup'!$C:$C,'Structure Inputs'!AC88,'Structure DDF Lookup'!$A:$A,'Structure Inputs'!$C88)/100,)))))</f>
        <v>0</v>
      </c>
      <c r="Y85" s="25">
        <f t="shared" si="16"/>
        <v>0</v>
      </c>
      <c r="Z85" s="25">
        <f t="shared" si="17"/>
        <v>0</v>
      </c>
      <c r="AA85" s="25">
        <f t="shared" si="18"/>
        <v>0</v>
      </c>
      <c r="AB85" s="25">
        <f t="shared" si="19"/>
        <v>0</v>
      </c>
      <c r="AC85" s="25">
        <f t="shared" si="20"/>
        <v>0</v>
      </c>
      <c r="AD85" s="25">
        <f t="shared" si="21"/>
        <v>0</v>
      </c>
      <c r="AE85" s="25">
        <f t="shared" si="22"/>
        <v>0</v>
      </c>
      <c r="AF85" s="25">
        <f t="shared" si="23"/>
        <v>0</v>
      </c>
      <c r="AG85" s="25">
        <f t="shared" si="24"/>
        <v>0</v>
      </c>
      <c r="AH85" s="25">
        <f t="shared" si="25"/>
        <v>0</v>
      </c>
      <c r="AI85" s="25">
        <f t="shared" si="26"/>
        <v>0</v>
      </c>
      <c r="AJ85" s="25">
        <f t="shared" si="27"/>
        <v>0</v>
      </c>
    </row>
    <row r="86" spans="1:36" x14ac:dyDescent="0.25">
      <c r="A86" s="17">
        <f t="shared" ref="A86:A101" si="28">A85+1</f>
        <v>85</v>
      </c>
      <c r="B86" s="27" t="str">
        <f>IF('Structure Inputs'!C89="","",'Structure Inputs'!C89)</f>
        <v/>
      </c>
      <c r="D86" s="42">
        <f>'Structure Inputs'!$D89</f>
        <v>0</v>
      </c>
      <c r="F86" s="18" t="str">
        <f>IF('Structure Inputs'!F89="","No","Yes")</f>
        <v>No</v>
      </c>
      <c r="H86" s="24">
        <f>IF($F86="Yes",'Structure Inputs'!$F89,SUMIFS('General Assumptions_Back End'!$C:$C,'General Assumptions_Back End'!$A:$A,$B86,'General Assumptions_Back End'!$B:$B,H$1))</f>
        <v>0</v>
      </c>
      <c r="J86" s="186">
        <f>SUMIFS('General Assumptions_Back End'!$C:$C,'General Assumptions_Back End'!$A:$A,$B86,'General Assumptions_Back End'!$B:$B,J$1)</f>
        <v>0</v>
      </c>
      <c r="L86" s="185">
        <f>IF('Structure Inputs'!R89="",,
(IF('Structure Inputs'!$J89="Minimum",SUMIFS('Structure DDF Lookup'!$D:$D,'Structure DDF Lookup'!$C:$C,'Structure Inputs'!R89,'Structure DDF Lookup'!$A:$A,'Structure Inputs'!$C89)/100,
IF('Structure Inputs'!$J89="Most Likely",SUMIFS('Structure DDF Lookup'!$E:$E,'Structure DDF Lookup'!$C:$C,'Structure Inputs'!R89,'Structure DDF Lookup'!$A:$A,'Structure Inputs'!$C89)/100,
IF('Structure Inputs'!$J89="Maximum",SUMIFS('Structure DDF Lookup'!$F:$F,'Structure DDF Lookup'!$C:$C,'Structure Inputs'!R89,'Structure DDF Lookup'!$A:$A,'Structure Inputs'!$C89)/100,)))))</f>
        <v>0</v>
      </c>
      <c r="M86" s="185">
        <f>IF('Structure Inputs'!S89="",,
(IF('Structure Inputs'!$J89="Minimum",SUMIFS('Structure DDF Lookup'!$D:$D,'Structure DDF Lookup'!$C:$C,'Structure Inputs'!S89,'Structure DDF Lookup'!$A:$A,'Structure Inputs'!$C89)/100,
IF('Structure Inputs'!$J89="Most Likely",SUMIFS('Structure DDF Lookup'!$E:$E,'Structure DDF Lookup'!$C:$C,'Structure Inputs'!S89,'Structure DDF Lookup'!$A:$A,'Structure Inputs'!$C89)/100,
IF('Structure Inputs'!$J89="Maximum",SUMIFS('Structure DDF Lookup'!$F:$F,'Structure DDF Lookup'!$C:$C,'Structure Inputs'!S89,'Structure DDF Lookup'!$A:$A,'Structure Inputs'!$C89)/100,)))))</f>
        <v>0</v>
      </c>
      <c r="N86" s="185">
        <f>IF('Structure Inputs'!T89="",,
(IF('Structure Inputs'!$J89="Minimum",SUMIFS('Structure DDF Lookup'!$D:$D,'Structure DDF Lookup'!$C:$C,'Structure Inputs'!T89,'Structure DDF Lookup'!$A:$A,'Structure Inputs'!$C89)/100,
IF('Structure Inputs'!$J89="Most Likely",SUMIFS('Structure DDF Lookup'!$E:$E,'Structure DDF Lookup'!$C:$C,'Structure Inputs'!T89,'Structure DDF Lookup'!$A:$A,'Structure Inputs'!$C89)/100,
IF('Structure Inputs'!$J89="Maximum",SUMIFS('Structure DDF Lookup'!$F:$F,'Structure DDF Lookup'!$C:$C,'Structure Inputs'!T89,'Structure DDF Lookup'!$A:$A,'Structure Inputs'!$C89)/100,)))))</f>
        <v>0</v>
      </c>
      <c r="O86" s="185">
        <f>IF('Structure Inputs'!U89="",,
(IF('Structure Inputs'!$J89="Minimum",SUMIFS('Structure DDF Lookup'!$D:$D,'Structure DDF Lookup'!$C:$C,'Structure Inputs'!U89,'Structure DDF Lookup'!$A:$A,'Structure Inputs'!$C89)/100,
IF('Structure Inputs'!$J89="Most Likely",SUMIFS('Structure DDF Lookup'!$E:$E,'Structure DDF Lookup'!$C:$C,'Structure Inputs'!U89,'Structure DDF Lookup'!$A:$A,'Structure Inputs'!$C89)/100,
IF('Structure Inputs'!$J89="Maximum",SUMIFS('Structure DDF Lookup'!$F:$F,'Structure DDF Lookup'!$C:$C,'Structure Inputs'!U89,'Structure DDF Lookup'!$A:$A,'Structure Inputs'!$C89)/100,)))))</f>
        <v>0</v>
      </c>
      <c r="P86" s="185">
        <f>IF('Structure Inputs'!V89="",,
(IF('Structure Inputs'!$J89="Minimum",SUMIFS('Structure DDF Lookup'!$D:$D,'Structure DDF Lookup'!$C:$C,'Structure Inputs'!V89,'Structure DDF Lookup'!$A:$A,'Structure Inputs'!$C89)/100,
IF('Structure Inputs'!$J89="Most Likely",SUMIFS('Structure DDF Lookup'!$E:$E,'Structure DDF Lookup'!$C:$C,'Structure Inputs'!V89,'Structure DDF Lookup'!$A:$A,'Structure Inputs'!$C89)/100,
IF('Structure Inputs'!$J89="Maximum",SUMIFS('Structure DDF Lookup'!$F:$F,'Structure DDF Lookup'!$C:$C,'Structure Inputs'!V89,'Structure DDF Lookup'!$A:$A,'Structure Inputs'!$C89)/100,)))))</f>
        <v>0</v>
      </c>
      <c r="Q86" s="185">
        <f>IF('Structure Inputs'!W89="",,
(IF('Structure Inputs'!$J89="Minimum",SUMIFS('Structure DDF Lookup'!$D:$D,'Structure DDF Lookup'!$C:$C,'Structure Inputs'!W89,'Structure DDF Lookup'!$A:$A,'Structure Inputs'!$C89)/100,
IF('Structure Inputs'!$J89="Most Likely",SUMIFS('Structure DDF Lookup'!$E:$E,'Structure DDF Lookup'!$C:$C,'Structure Inputs'!W89,'Structure DDF Lookup'!$A:$A,'Structure Inputs'!$C89)/100,
IF('Structure Inputs'!$J89="Maximum",SUMIFS('Structure DDF Lookup'!$F:$F,'Structure DDF Lookup'!$C:$C,'Structure Inputs'!W89,'Structure DDF Lookup'!$A:$A,'Structure Inputs'!$C89)/100,)))))</f>
        <v>0</v>
      </c>
      <c r="R86" s="185">
        <f>IF('Structure Inputs'!X89="",,
(IF('Structure Inputs'!$J89="Minimum",SUMIFS('Structure DDF Lookup'!$D:$D,'Structure DDF Lookup'!$C:$C,'Structure Inputs'!X89,'Structure DDF Lookup'!$A:$A,'Structure Inputs'!$C89)/100,
IF('Structure Inputs'!$J89="Most Likely",SUMIFS('Structure DDF Lookup'!$E:$E,'Structure DDF Lookup'!$C:$C,'Structure Inputs'!X89,'Structure DDF Lookup'!$A:$A,'Structure Inputs'!$C89)/100,
IF('Structure Inputs'!$J89="Maximum",SUMIFS('Structure DDF Lookup'!$F:$F,'Structure DDF Lookup'!$C:$C,'Structure Inputs'!X89,'Structure DDF Lookup'!$A:$A,'Structure Inputs'!$C89)/100,)))))</f>
        <v>0</v>
      </c>
      <c r="S86" s="185">
        <f>IF('Structure Inputs'!Y89="",,
(IF('Structure Inputs'!$J89="Minimum",SUMIFS('Structure DDF Lookup'!$D:$D,'Structure DDF Lookup'!$C:$C,'Structure Inputs'!Y89,'Structure DDF Lookup'!$A:$A,'Structure Inputs'!$C89)/100,
IF('Structure Inputs'!$J89="Most Likely",SUMIFS('Structure DDF Lookup'!$E:$E,'Structure DDF Lookup'!$C:$C,'Structure Inputs'!Y89,'Structure DDF Lookup'!$A:$A,'Structure Inputs'!$C89)/100,
IF('Structure Inputs'!$J89="Maximum",SUMIFS('Structure DDF Lookup'!$F:$F,'Structure DDF Lookup'!$C:$C,'Structure Inputs'!Y89,'Structure DDF Lookup'!$A:$A,'Structure Inputs'!$C89)/100,)))))</f>
        <v>0</v>
      </c>
      <c r="T86" s="185">
        <f>IF('Structure Inputs'!Z89="",,
(IF('Structure Inputs'!$J89="Minimum",SUMIFS('Structure DDF Lookup'!$D:$D,'Structure DDF Lookup'!$C:$C,'Structure Inputs'!Z89,'Structure DDF Lookup'!$A:$A,'Structure Inputs'!$C89)/100,
IF('Structure Inputs'!$J89="Most Likely",SUMIFS('Structure DDF Lookup'!$E:$E,'Structure DDF Lookup'!$C:$C,'Structure Inputs'!Z89,'Structure DDF Lookup'!$A:$A,'Structure Inputs'!$C89)/100,
IF('Structure Inputs'!$J89="Maximum",SUMIFS('Structure DDF Lookup'!$F:$F,'Structure DDF Lookup'!$C:$C,'Structure Inputs'!Z89,'Structure DDF Lookup'!$A:$A,'Structure Inputs'!$C89)/100,)))))</f>
        <v>0</v>
      </c>
      <c r="U86" s="185">
        <f>IF('Structure Inputs'!AA89="",,
(IF('Structure Inputs'!$J89="Minimum",SUMIFS('Structure DDF Lookup'!$D:$D,'Structure DDF Lookup'!$C:$C,'Structure Inputs'!AA89,'Structure DDF Lookup'!$A:$A,'Structure Inputs'!$C89)/100,
IF('Structure Inputs'!$J89="Most Likely",SUMIFS('Structure DDF Lookup'!$E:$E,'Structure DDF Lookup'!$C:$C,'Structure Inputs'!AA89,'Structure DDF Lookup'!$A:$A,'Structure Inputs'!$C89)/100,
IF('Structure Inputs'!$J89="Maximum",SUMIFS('Structure DDF Lookup'!$F:$F,'Structure DDF Lookup'!$C:$C,'Structure Inputs'!AA89,'Structure DDF Lookup'!$A:$A,'Structure Inputs'!$C89)/100,)))))</f>
        <v>0</v>
      </c>
      <c r="V86" s="185">
        <f>IF('Structure Inputs'!AB89="",,
(IF('Structure Inputs'!$J89="Minimum",SUMIFS('Structure DDF Lookup'!$D:$D,'Structure DDF Lookup'!$C:$C,'Structure Inputs'!AB89,'Structure DDF Lookup'!$A:$A,'Structure Inputs'!$C89)/100,
IF('Structure Inputs'!$J89="Most Likely",SUMIFS('Structure DDF Lookup'!$E:$E,'Structure DDF Lookup'!$C:$C,'Structure Inputs'!AB89,'Structure DDF Lookup'!$A:$A,'Structure Inputs'!$C89)/100,
IF('Structure Inputs'!$J89="Maximum",SUMIFS('Structure DDF Lookup'!$F:$F,'Structure DDF Lookup'!$C:$C,'Structure Inputs'!AB89,'Structure DDF Lookup'!$A:$A,'Structure Inputs'!$C89)/100,)))))</f>
        <v>0</v>
      </c>
      <c r="W86" s="185">
        <f>IF('Structure Inputs'!AC89="",,
(IF('Structure Inputs'!$J89="Minimum",SUMIFS('Structure DDF Lookup'!$D:$D,'Structure DDF Lookup'!$C:$C,'Structure Inputs'!AC89,'Structure DDF Lookup'!$A:$A,'Structure Inputs'!$C89)/100,
IF('Structure Inputs'!$J89="Most Likely",SUMIFS('Structure DDF Lookup'!$E:$E,'Structure DDF Lookup'!$C:$C,'Structure Inputs'!AC89,'Structure DDF Lookup'!$A:$A,'Structure Inputs'!$C89)/100,
IF('Structure Inputs'!$J89="Maximum",SUMIFS('Structure DDF Lookup'!$F:$F,'Structure DDF Lookup'!$C:$C,'Structure Inputs'!AC89,'Structure DDF Lookup'!$A:$A,'Structure Inputs'!$C89)/100,)))))</f>
        <v>0</v>
      </c>
      <c r="Y86" s="25">
        <f t="shared" si="16"/>
        <v>0</v>
      </c>
      <c r="Z86" s="25">
        <f t="shared" si="17"/>
        <v>0</v>
      </c>
      <c r="AA86" s="25">
        <f t="shared" si="18"/>
        <v>0</v>
      </c>
      <c r="AB86" s="25">
        <f t="shared" si="19"/>
        <v>0</v>
      </c>
      <c r="AC86" s="25">
        <f t="shared" si="20"/>
        <v>0</v>
      </c>
      <c r="AD86" s="25">
        <f t="shared" si="21"/>
        <v>0</v>
      </c>
      <c r="AE86" s="25">
        <f t="shared" si="22"/>
        <v>0</v>
      </c>
      <c r="AF86" s="25">
        <f t="shared" si="23"/>
        <v>0</v>
      </c>
      <c r="AG86" s="25">
        <f t="shared" si="24"/>
        <v>0</v>
      </c>
      <c r="AH86" s="25">
        <f t="shared" si="25"/>
        <v>0</v>
      </c>
      <c r="AI86" s="25">
        <f t="shared" si="26"/>
        <v>0</v>
      </c>
      <c r="AJ86" s="25">
        <f t="shared" si="27"/>
        <v>0</v>
      </c>
    </row>
    <row r="87" spans="1:36" x14ac:dyDescent="0.25">
      <c r="A87" s="17">
        <f t="shared" si="28"/>
        <v>86</v>
      </c>
      <c r="B87" s="27" t="str">
        <f>IF('Structure Inputs'!C90="","",'Structure Inputs'!C90)</f>
        <v/>
      </c>
      <c r="D87" s="42">
        <f>'Structure Inputs'!$D90</f>
        <v>0</v>
      </c>
      <c r="F87" s="18" t="str">
        <f>IF('Structure Inputs'!F90="","No","Yes")</f>
        <v>No</v>
      </c>
      <c r="H87" s="24">
        <f>IF($F87="Yes",'Structure Inputs'!$F90,SUMIFS('General Assumptions_Back End'!$C:$C,'General Assumptions_Back End'!$A:$A,$B87,'General Assumptions_Back End'!$B:$B,H$1))</f>
        <v>0</v>
      </c>
      <c r="J87" s="186">
        <f>SUMIFS('General Assumptions_Back End'!$C:$C,'General Assumptions_Back End'!$A:$A,$B87,'General Assumptions_Back End'!$B:$B,J$1)</f>
        <v>0</v>
      </c>
      <c r="L87" s="185">
        <f>IF('Structure Inputs'!R90="",,
(IF('Structure Inputs'!$J90="Minimum",SUMIFS('Structure DDF Lookup'!$D:$D,'Structure DDF Lookup'!$C:$C,'Structure Inputs'!R90,'Structure DDF Lookup'!$A:$A,'Structure Inputs'!$C90)/100,
IF('Structure Inputs'!$J90="Most Likely",SUMIFS('Structure DDF Lookup'!$E:$E,'Structure DDF Lookup'!$C:$C,'Structure Inputs'!R90,'Structure DDF Lookup'!$A:$A,'Structure Inputs'!$C90)/100,
IF('Structure Inputs'!$J90="Maximum",SUMIFS('Structure DDF Lookup'!$F:$F,'Structure DDF Lookup'!$C:$C,'Structure Inputs'!R90,'Structure DDF Lookup'!$A:$A,'Structure Inputs'!$C90)/100,)))))</f>
        <v>0</v>
      </c>
      <c r="M87" s="185">
        <f>IF('Structure Inputs'!S90="",,
(IF('Structure Inputs'!$J90="Minimum",SUMIFS('Structure DDF Lookup'!$D:$D,'Structure DDF Lookup'!$C:$C,'Structure Inputs'!S90,'Structure DDF Lookup'!$A:$A,'Structure Inputs'!$C90)/100,
IF('Structure Inputs'!$J90="Most Likely",SUMIFS('Structure DDF Lookup'!$E:$E,'Structure DDF Lookup'!$C:$C,'Structure Inputs'!S90,'Structure DDF Lookup'!$A:$A,'Structure Inputs'!$C90)/100,
IF('Structure Inputs'!$J90="Maximum",SUMIFS('Structure DDF Lookup'!$F:$F,'Structure DDF Lookup'!$C:$C,'Structure Inputs'!S90,'Structure DDF Lookup'!$A:$A,'Structure Inputs'!$C90)/100,)))))</f>
        <v>0</v>
      </c>
      <c r="N87" s="185">
        <f>IF('Structure Inputs'!T90="",,
(IF('Structure Inputs'!$J90="Minimum",SUMIFS('Structure DDF Lookup'!$D:$D,'Structure DDF Lookup'!$C:$C,'Structure Inputs'!T90,'Structure DDF Lookup'!$A:$A,'Structure Inputs'!$C90)/100,
IF('Structure Inputs'!$J90="Most Likely",SUMIFS('Structure DDF Lookup'!$E:$E,'Structure DDF Lookup'!$C:$C,'Structure Inputs'!T90,'Structure DDF Lookup'!$A:$A,'Structure Inputs'!$C90)/100,
IF('Structure Inputs'!$J90="Maximum",SUMIFS('Structure DDF Lookup'!$F:$F,'Structure DDF Lookup'!$C:$C,'Structure Inputs'!T90,'Structure DDF Lookup'!$A:$A,'Structure Inputs'!$C90)/100,)))))</f>
        <v>0</v>
      </c>
      <c r="O87" s="185">
        <f>IF('Structure Inputs'!U90="",,
(IF('Structure Inputs'!$J90="Minimum",SUMIFS('Structure DDF Lookup'!$D:$D,'Structure DDF Lookup'!$C:$C,'Structure Inputs'!U90,'Structure DDF Lookup'!$A:$A,'Structure Inputs'!$C90)/100,
IF('Structure Inputs'!$J90="Most Likely",SUMIFS('Structure DDF Lookup'!$E:$E,'Structure DDF Lookup'!$C:$C,'Structure Inputs'!U90,'Structure DDF Lookup'!$A:$A,'Structure Inputs'!$C90)/100,
IF('Structure Inputs'!$J90="Maximum",SUMIFS('Structure DDF Lookup'!$F:$F,'Structure DDF Lookup'!$C:$C,'Structure Inputs'!U90,'Structure DDF Lookup'!$A:$A,'Structure Inputs'!$C90)/100,)))))</f>
        <v>0</v>
      </c>
      <c r="P87" s="185">
        <f>IF('Structure Inputs'!V90="",,
(IF('Structure Inputs'!$J90="Minimum",SUMIFS('Structure DDF Lookup'!$D:$D,'Structure DDF Lookup'!$C:$C,'Structure Inputs'!V90,'Structure DDF Lookup'!$A:$A,'Structure Inputs'!$C90)/100,
IF('Structure Inputs'!$J90="Most Likely",SUMIFS('Structure DDF Lookup'!$E:$E,'Structure DDF Lookup'!$C:$C,'Structure Inputs'!V90,'Structure DDF Lookup'!$A:$A,'Structure Inputs'!$C90)/100,
IF('Structure Inputs'!$J90="Maximum",SUMIFS('Structure DDF Lookup'!$F:$F,'Structure DDF Lookup'!$C:$C,'Structure Inputs'!V90,'Structure DDF Lookup'!$A:$A,'Structure Inputs'!$C90)/100,)))))</f>
        <v>0</v>
      </c>
      <c r="Q87" s="185">
        <f>IF('Structure Inputs'!W90="",,
(IF('Structure Inputs'!$J90="Minimum",SUMIFS('Structure DDF Lookup'!$D:$D,'Structure DDF Lookup'!$C:$C,'Structure Inputs'!W90,'Structure DDF Lookup'!$A:$A,'Structure Inputs'!$C90)/100,
IF('Structure Inputs'!$J90="Most Likely",SUMIFS('Structure DDF Lookup'!$E:$E,'Structure DDF Lookup'!$C:$C,'Structure Inputs'!W90,'Structure DDF Lookup'!$A:$A,'Structure Inputs'!$C90)/100,
IF('Structure Inputs'!$J90="Maximum",SUMIFS('Structure DDF Lookup'!$F:$F,'Structure DDF Lookup'!$C:$C,'Structure Inputs'!W90,'Structure DDF Lookup'!$A:$A,'Structure Inputs'!$C90)/100,)))))</f>
        <v>0</v>
      </c>
      <c r="R87" s="185">
        <f>IF('Structure Inputs'!X90="",,
(IF('Structure Inputs'!$J90="Minimum",SUMIFS('Structure DDF Lookup'!$D:$D,'Structure DDF Lookup'!$C:$C,'Structure Inputs'!X90,'Structure DDF Lookup'!$A:$A,'Structure Inputs'!$C90)/100,
IF('Structure Inputs'!$J90="Most Likely",SUMIFS('Structure DDF Lookup'!$E:$E,'Structure DDF Lookup'!$C:$C,'Structure Inputs'!X90,'Structure DDF Lookup'!$A:$A,'Structure Inputs'!$C90)/100,
IF('Structure Inputs'!$J90="Maximum",SUMIFS('Structure DDF Lookup'!$F:$F,'Structure DDF Lookup'!$C:$C,'Structure Inputs'!X90,'Structure DDF Lookup'!$A:$A,'Structure Inputs'!$C90)/100,)))))</f>
        <v>0</v>
      </c>
      <c r="S87" s="185">
        <f>IF('Structure Inputs'!Y90="",,
(IF('Structure Inputs'!$J90="Minimum",SUMIFS('Structure DDF Lookup'!$D:$D,'Structure DDF Lookup'!$C:$C,'Structure Inputs'!Y90,'Structure DDF Lookup'!$A:$A,'Structure Inputs'!$C90)/100,
IF('Structure Inputs'!$J90="Most Likely",SUMIFS('Structure DDF Lookup'!$E:$E,'Structure DDF Lookup'!$C:$C,'Structure Inputs'!Y90,'Structure DDF Lookup'!$A:$A,'Structure Inputs'!$C90)/100,
IF('Structure Inputs'!$J90="Maximum",SUMIFS('Structure DDF Lookup'!$F:$F,'Structure DDF Lookup'!$C:$C,'Structure Inputs'!Y90,'Structure DDF Lookup'!$A:$A,'Structure Inputs'!$C90)/100,)))))</f>
        <v>0</v>
      </c>
      <c r="T87" s="185">
        <f>IF('Structure Inputs'!Z90="",,
(IF('Structure Inputs'!$J90="Minimum",SUMIFS('Structure DDF Lookup'!$D:$D,'Structure DDF Lookup'!$C:$C,'Structure Inputs'!Z90,'Structure DDF Lookup'!$A:$A,'Structure Inputs'!$C90)/100,
IF('Structure Inputs'!$J90="Most Likely",SUMIFS('Structure DDF Lookup'!$E:$E,'Structure DDF Lookup'!$C:$C,'Structure Inputs'!Z90,'Structure DDF Lookup'!$A:$A,'Structure Inputs'!$C90)/100,
IF('Structure Inputs'!$J90="Maximum",SUMIFS('Structure DDF Lookup'!$F:$F,'Structure DDF Lookup'!$C:$C,'Structure Inputs'!Z90,'Structure DDF Lookup'!$A:$A,'Structure Inputs'!$C90)/100,)))))</f>
        <v>0</v>
      </c>
      <c r="U87" s="185">
        <f>IF('Structure Inputs'!AA90="",,
(IF('Structure Inputs'!$J90="Minimum",SUMIFS('Structure DDF Lookup'!$D:$D,'Structure DDF Lookup'!$C:$C,'Structure Inputs'!AA90,'Structure DDF Lookup'!$A:$A,'Structure Inputs'!$C90)/100,
IF('Structure Inputs'!$J90="Most Likely",SUMIFS('Structure DDF Lookup'!$E:$E,'Structure DDF Lookup'!$C:$C,'Structure Inputs'!AA90,'Structure DDF Lookup'!$A:$A,'Structure Inputs'!$C90)/100,
IF('Structure Inputs'!$J90="Maximum",SUMIFS('Structure DDF Lookup'!$F:$F,'Structure DDF Lookup'!$C:$C,'Structure Inputs'!AA90,'Structure DDF Lookup'!$A:$A,'Structure Inputs'!$C90)/100,)))))</f>
        <v>0</v>
      </c>
      <c r="V87" s="185">
        <f>IF('Structure Inputs'!AB90="",,
(IF('Structure Inputs'!$J90="Minimum",SUMIFS('Structure DDF Lookup'!$D:$D,'Structure DDF Lookup'!$C:$C,'Structure Inputs'!AB90,'Structure DDF Lookup'!$A:$A,'Structure Inputs'!$C90)/100,
IF('Structure Inputs'!$J90="Most Likely",SUMIFS('Structure DDF Lookup'!$E:$E,'Structure DDF Lookup'!$C:$C,'Structure Inputs'!AB90,'Structure DDF Lookup'!$A:$A,'Structure Inputs'!$C90)/100,
IF('Structure Inputs'!$J90="Maximum",SUMIFS('Structure DDF Lookup'!$F:$F,'Structure DDF Lookup'!$C:$C,'Structure Inputs'!AB90,'Structure DDF Lookup'!$A:$A,'Structure Inputs'!$C90)/100,)))))</f>
        <v>0</v>
      </c>
      <c r="W87" s="185">
        <f>IF('Structure Inputs'!AC90="",,
(IF('Structure Inputs'!$J90="Minimum",SUMIFS('Structure DDF Lookup'!$D:$D,'Structure DDF Lookup'!$C:$C,'Structure Inputs'!AC90,'Structure DDF Lookup'!$A:$A,'Structure Inputs'!$C90)/100,
IF('Structure Inputs'!$J90="Most Likely",SUMIFS('Structure DDF Lookup'!$E:$E,'Structure DDF Lookup'!$C:$C,'Structure Inputs'!AC90,'Structure DDF Lookup'!$A:$A,'Structure Inputs'!$C90)/100,
IF('Structure Inputs'!$J90="Maximum",SUMIFS('Structure DDF Lookup'!$F:$F,'Structure DDF Lookup'!$C:$C,'Structure Inputs'!AC90,'Structure DDF Lookup'!$A:$A,'Structure Inputs'!$C90)/100,)))))</f>
        <v>0</v>
      </c>
      <c r="Y87" s="25">
        <f t="shared" si="16"/>
        <v>0</v>
      </c>
      <c r="Z87" s="25">
        <f t="shared" si="17"/>
        <v>0</v>
      </c>
      <c r="AA87" s="25">
        <f t="shared" si="18"/>
        <v>0</v>
      </c>
      <c r="AB87" s="25">
        <f t="shared" si="19"/>
        <v>0</v>
      </c>
      <c r="AC87" s="25">
        <f t="shared" si="20"/>
        <v>0</v>
      </c>
      <c r="AD87" s="25">
        <f t="shared" si="21"/>
        <v>0</v>
      </c>
      <c r="AE87" s="25">
        <f t="shared" si="22"/>
        <v>0</v>
      </c>
      <c r="AF87" s="25">
        <f t="shared" si="23"/>
        <v>0</v>
      </c>
      <c r="AG87" s="25">
        <f t="shared" si="24"/>
        <v>0</v>
      </c>
      <c r="AH87" s="25">
        <f t="shared" si="25"/>
        <v>0</v>
      </c>
      <c r="AI87" s="25">
        <f t="shared" si="26"/>
        <v>0</v>
      </c>
      <c r="AJ87" s="25">
        <f t="shared" si="27"/>
        <v>0</v>
      </c>
    </row>
    <row r="88" spans="1:36" x14ac:dyDescent="0.25">
      <c r="A88" s="17">
        <f t="shared" si="28"/>
        <v>87</v>
      </c>
      <c r="B88" s="27" t="str">
        <f>IF('Structure Inputs'!C91="","",'Structure Inputs'!C91)</f>
        <v/>
      </c>
      <c r="D88" s="42">
        <f>'Structure Inputs'!$D91</f>
        <v>0</v>
      </c>
      <c r="F88" s="18" t="str">
        <f>IF('Structure Inputs'!F91="","No","Yes")</f>
        <v>No</v>
      </c>
      <c r="H88" s="24">
        <f>IF($F88="Yes",'Structure Inputs'!$F91,SUMIFS('General Assumptions_Back End'!$C:$C,'General Assumptions_Back End'!$A:$A,$B88,'General Assumptions_Back End'!$B:$B,H$1))</f>
        <v>0</v>
      </c>
      <c r="J88" s="186">
        <f>SUMIFS('General Assumptions_Back End'!$C:$C,'General Assumptions_Back End'!$A:$A,$B88,'General Assumptions_Back End'!$B:$B,J$1)</f>
        <v>0</v>
      </c>
      <c r="L88" s="185">
        <f>IF('Structure Inputs'!R91="",,
(IF('Structure Inputs'!$J91="Minimum",SUMIFS('Structure DDF Lookup'!$D:$D,'Structure DDF Lookup'!$C:$C,'Structure Inputs'!R91,'Structure DDF Lookup'!$A:$A,'Structure Inputs'!$C91)/100,
IF('Structure Inputs'!$J91="Most Likely",SUMIFS('Structure DDF Lookup'!$E:$E,'Structure DDF Lookup'!$C:$C,'Structure Inputs'!R91,'Structure DDF Lookup'!$A:$A,'Structure Inputs'!$C91)/100,
IF('Structure Inputs'!$J91="Maximum",SUMIFS('Structure DDF Lookup'!$F:$F,'Structure DDF Lookup'!$C:$C,'Structure Inputs'!R91,'Structure DDF Lookup'!$A:$A,'Structure Inputs'!$C91)/100,)))))</f>
        <v>0</v>
      </c>
      <c r="M88" s="185">
        <f>IF('Structure Inputs'!S91="",,
(IF('Structure Inputs'!$J91="Minimum",SUMIFS('Structure DDF Lookup'!$D:$D,'Structure DDF Lookup'!$C:$C,'Structure Inputs'!S91,'Structure DDF Lookup'!$A:$A,'Structure Inputs'!$C91)/100,
IF('Structure Inputs'!$J91="Most Likely",SUMIFS('Structure DDF Lookup'!$E:$E,'Structure DDF Lookup'!$C:$C,'Structure Inputs'!S91,'Structure DDF Lookup'!$A:$A,'Structure Inputs'!$C91)/100,
IF('Structure Inputs'!$J91="Maximum",SUMIFS('Structure DDF Lookup'!$F:$F,'Structure DDF Lookup'!$C:$C,'Structure Inputs'!S91,'Structure DDF Lookup'!$A:$A,'Structure Inputs'!$C91)/100,)))))</f>
        <v>0</v>
      </c>
      <c r="N88" s="185">
        <f>IF('Structure Inputs'!T91="",,
(IF('Structure Inputs'!$J91="Minimum",SUMIFS('Structure DDF Lookup'!$D:$D,'Structure DDF Lookup'!$C:$C,'Structure Inputs'!T91,'Structure DDF Lookup'!$A:$A,'Structure Inputs'!$C91)/100,
IF('Structure Inputs'!$J91="Most Likely",SUMIFS('Structure DDF Lookup'!$E:$E,'Structure DDF Lookup'!$C:$C,'Structure Inputs'!T91,'Structure DDF Lookup'!$A:$A,'Structure Inputs'!$C91)/100,
IF('Structure Inputs'!$J91="Maximum",SUMIFS('Structure DDF Lookup'!$F:$F,'Structure DDF Lookup'!$C:$C,'Structure Inputs'!T91,'Structure DDF Lookup'!$A:$A,'Structure Inputs'!$C91)/100,)))))</f>
        <v>0</v>
      </c>
      <c r="O88" s="185">
        <f>IF('Structure Inputs'!U91="",,
(IF('Structure Inputs'!$J91="Minimum",SUMIFS('Structure DDF Lookup'!$D:$D,'Structure DDF Lookup'!$C:$C,'Structure Inputs'!U91,'Structure DDF Lookup'!$A:$A,'Structure Inputs'!$C91)/100,
IF('Structure Inputs'!$J91="Most Likely",SUMIFS('Structure DDF Lookup'!$E:$E,'Structure DDF Lookup'!$C:$C,'Structure Inputs'!U91,'Structure DDF Lookup'!$A:$A,'Structure Inputs'!$C91)/100,
IF('Structure Inputs'!$J91="Maximum",SUMIFS('Structure DDF Lookup'!$F:$F,'Structure DDF Lookup'!$C:$C,'Structure Inputs'!U91,'Structure DDF Lookup'!$A:$A,'Structure Inputs'!$C91)/100,)))))</f>
        <v>0</v>
      </c>
      <c r="P88" s="185">
        <f>IF('Structure Inputs'!V91="",,
(IF('Structure Inputs'!$J91="Minimum",SUMIFS('Structure DDF Lookup'!$D:$D,'Structure DDF Lookup'!$C:$C,'Structure Inputs'!V91,'Structure DDF Lookup'!$A:$A,'Structure Inputs'!$C91)/100,
IF('Structure Inputs'!$J91="Most Likely",SUMIFS('Structure DDF Lookup'!$E:$E,'Structure DDF Lookup'!$C:$C,'Structure Inputs'!V91,'Structure DDF Lookup'!$A:$A,'Structure Inputs'!$C91)/100,
IF('Structure Inputs'!$J91="Maximum",SUMIFS('Structure DDF Lookup'!$F:$F,'Structure DDF Lookup'!$C:$C,'Structure Inputs'!V91,'Structure DDF Lookup'!$A:$A,'Structure Inputs'!$C91)/100,)))))</f>
        <v>0</v>
      </c>
      <c r="Q88" s="185">
        <f>IF('Structure Inputs'!W91="",,
(IF('Structure Inputs'!$J91="Minimum",SUMIFS('Structure DDF Lookup'!$D:$D,'Structure DDF Lookup'!$C:$C,'Structure Inputs'!W91,'Structure DDF Lookup'!$A:$A,'Structure Inputs'!$C91)/100,
IF('Structure Inputs'!$J91="Most Likely",SUMIFS('Structure DDF Lookup'!$E:$E,'Structure DDF Lookup'!$C:$C,'Structure Inputs'!W91,'Structure DDF Lookup'!$A:$A,'Structure Inputs'!$C91)/100,
IF('Structure Inputs'!$J91="Maximum",SUMIFS('Structure DDF Lookup'!$F:$F,'Structure DDF Lookup'!$C:$C,'Structure Inputs'!W91,'Structure DDF Lookup'!$A:$A,'Structure Inputs'!$C91)/100,)))))</f>
        <v>0</v>
      </c>
      <c r="R88" s="185">
        <f>IF('Structure Inputs'!X91="",,
(IF('Structure Inputs'!$J91="Minimum",SUMIFS('Structure DDF Lookup'!$D:$D,'Structure DDF Lookup'!$C:$C,'Structure Inputs'!X91,'Structure DDF Lookup'!$A:$A,'Structure Inputs'!$C91)/100,
IF('Structure Inputs'!$J91="Most Likely",SUMIFS('Structure DDF Lookup'!$E:$E,'Structure DDF Lookup'!$C:$C,'Structure Inputs'!X91,'Structure DDF Lookup'!$A:$A,'Structure Inputs'!$C91)/100,
IF('Structure Inputs'!$J91="Maximum",SUMIFS('Structure DDF Lookup'!$F:$F,'Structure DDF Lookup'!$C:$C,'Structure Inputs'!X91,'Structure DDF Lookup'!$A:$A,'Structure Inputs'!$C91)/100,)))))</f>
        <v>0</v>
      </c>
      <c r="S88" s="185">
        <f>IF('Structure Inputs'!Y91="",,
(IF('Structure Inputs'!$J91="Minimum",SUMIFS('Structure DDF Lookup'!$D:$D,'Structure DDF Lookup'!$C:$C,'Structure Inputs'!Y91,'Structure DDF Lookup'!$A:$A,'Structure Inputs'!$C91)/100,
IF('Structure Inputs'!$J91="Most Likely",SUMIFS('Structure DDF Lookup'!$E:$E,'Structure DDF Lookup'!$C:$C,'Structure Inputs'!Y91,'Structure DDF Lookup'!$A:$A,'Structure Inputs'!$C91)/100,
IF('Structure Inputs'!$J91="Maximum",SUMIFS('Structure DDF Lookup'!$F:$F,'Structure DDF Lookup'!$C:$C,'Structure Inputs'!Y91,'Structure DDF Lookup'!$A:$A,'Structure Inputs'!$C91)/100,)))))</f>
        <v>0</v>
      </c>
      <c r="T88" s="185">
        <f>IF('Structure Inputs'!Z91="",,
(IF('Structure Inputs'!$J91="Minimum",SUMIFS('Structure DDF Lookup'!$D:$D,'Structure DDF Lookup'!$C:$C,'Structure Inputs'!Z91,'Structure DDF Lookup'!$A:$A,'Structure Inputs'!$C91)/100,
IF('Structure Inputs'!$J91="Most Likely",SUMIFS('Structure DDF Lookup'!$E:$E,'Structure DDF Lookup'!$C:$C,'Structure Inputs'!Z91,'Structure DDF Lookup'!$A:$A,'Structure Inputs'!$C91)/100,
IF('Structure Inputs'!$J91="Maximum",SUMIFS('Structure DDF Lookup'!$F:$F,'Structure DDF Lookup'!$C:$C,'Structure Inputs'!Z91,'Structure DDF Lookup'!$A:$A,'Structure Inputs'!$C91)/100,)))))</f>
        <v>0</v>
      </c>
      <c r="U88" s="185">
        <f>IF('Structure Inputs'!AA91="",,
(IF('Structure Inputs'!$J91="Minimum",SUMIFS('Structure DDF Lookup'!$D:$D,'Structure DDF Lookup'!$C:$C,'Structure Inputs'!AA91,'Structure DDF Lookup'!$A:$A,'Structure Inputs'!$C91)/100,
IF('Structure Inputs'!$J91="Most Likely",SUMIFS('Structure DDF Lookup'!$E:$E,'Structure DDF Lookup'!$C:$C,'Structure Inputs'!AA91,'Structure DDF Lookup'!$A:$A,'Structure Inputs'!$C91)/100,
IF('Structure Inputs'!$J91="Maximum",SUMIFS('Structure DDF Lookup'!$F:$F,'Structure DDF Lookup'!$C:$C,'Structure Inputs'!AA91,'Structure DDF Lookup'!$A:$A,'Structure Inputs'!$C91)/100,)))))</f>
        <v>0</v>
      </c>
      <c r="V88" s="185">
        <f>IF('Structure Inputs'!AB91="",,
(IF('Structure Inputs'!$J91="Minimum",SUMIFS('Structure DDF Lookup'!$D:$D,'Structure DDF Lookup'!$C:$C,'Structure Inputs'!AB91,'Structure DDF Lookup'!$A:$A,'Structure Inputs'!$C91)/100,
IF('Structure Inputs'!$J91="Most Likely",SUMIFS('Structure DDF Lookup'!$E:$E,'Structure DDF Lookup'!$C:$C,'Structure Inputs'!AB91,'Structure DDF Lookup'!$A:$A,'Structure Inputs'!$C91)/100,
IF('Structure Inputs'!$J91="Maximum",SUMIFS('Structure DDF Lookup'!$F:$F,'Structure DDF Lookup'!$C:$C,'Structure Inputs'!AB91,'Structure DDF Lookup'!$A:$A,'Structure Inputs'!$C91)/100,)))))</f>
        <v>0</v>
      </c>
      <c r="W88" s="185">
        <f>IF('Structure Inputs'!AC91="",,
(IF('Structure Inputs'!$J91="Minimum",SUMIFS('Structure DDF Lookup'!$D:$D,'Structure DDF Lookup'!$C:$C,'Structure Inputs'!AC91,'Structure DDF Lookup'!$A:$A,'Structure Inputs'!$C91)/100,
IF('Structure Inputs'!$J91="Most Likely",SUMIFS('Structure DDF Lookup'!$E:$E,'Structure DDF Lookup'!$C:$C,'Structure Inputs'!AC91,'Structure DDF Lookup'!$A:$A,'Structure Inputs'!$C91)/100,
IF('Structure Inputs'!$J91="Maximum",SUMIFS('Structure DDF Lookup'!$F:$F,'Structure DDF Lookup'!$C:$C,'Structure Inputs'!AC91,'Structure DDF Lookup'!$A:$A,'Structure Inputs'!$C91)/100,)))))</f>
        <v>0</v>
      </c>
      <c r="Y88" s="25">
        <f t="shared" si="16"/>
        <v>0</v>
      </c>
      <c r="Z88" s="25">
        <f t="shared" si="17"/>
        <v>0</v>
      </c>
      <c r="AA88" s="25">
        <f t="shared" si="18"/>
        <v>0</v>
      </c>
      <c r="AB88" s="25">
        <f t="shared" si="19"/>
        <v>0</v>
      </c>
      <c r="AC88" s="25">
        <f t="shared" si="20"/>
        <v>0</v>
      </c>
      <c r="AD88" s="25">
        <f t="shared" si="21"/>
        <v>0</v>
      </c>
      <c r="AE88" s="25">
        <f t="shared" si="22"/>
        <v>0</v>
      </c>
      <c r="AF88" s="25">
        <f t="shared" si="23"/>
        <v>0</v>
      </c>
      <c r="AG88" s="25">
        <f t="shared" si="24"/>
        <v>0</v>
      </c>
      <c r="AH88" s="25">
        <f t="shared" si="25"/>
        <v>0</v>
      </c>
      <c r="AI88" s="25">
        <f t="shared" si="26"/>
        <v>0</v>
      </c>
      <c r="AJ88" s="25">
        <f t="shared" si="27"/>
        <v>0</v>
      </c>
    </row>
    <row r="89" spans="1:36" x14ac:dyDescent="0.25">
      <c r="A89" s="17">
        <f t="shared" si="28"/>
        <v>88</v>
      </c>
      <c r="B89" s="27" t="str">
        <f>IF('Structure Inputs'!C92="","",'Structure Inputs'!C92)</f>
        <v/>
      </c>
      <c r="D89" s="42">
        <f>'Structure Inputs'!$D92</f>
        <v>0</v>
      </c>
      <c r="F89" s="18" t="str">
        <f>IF('Structure Inputs'!F92="","No","Yes")</f>
        <v>No</v>
      </c>
      <c r="H89" s="24">
        <f>IF($F89="Yes",'Structure Inputs'!$F92,SUMIFS('General Assumptions_Back End'!$C:$C,'General Assumptions_Back End'!$A:$A,$B89,'General Assumptions_Back End'!$B:$B,H$1))</f>
        <v>0</v>
      </c>
      <c r="J89" s="186">
        <f>SUMIFS('General Assumptions_Back End'!$C:$C,'General Assumptions_Back End'!$A:$A,$B89,'General Assumptions_Back End'!$B:$B,J$1)</f>
        <v>0</v>
      </c>
      <c r="L89" s="185">
        <f>IF('Structure Inputs'!R92="",,
(IF('Structure Inputs'!$J92="Minimum",SUMIFS('Structure DDF Lookup'!$D:$D,'Structure DDF Lookup'!$C:$C,'Structure Inputs'!R92,'Structure DDF Lookup'!$A:$A,'Structure Inputs'!$C92)/100,
IF('Structure Inputs'!$J92="Most Likely",SUMIFS('Structure DDF Lookup'!$E:$E,'Structure DDF Lookup'!$C:$C,'Structure Inputs'!R92,'Structure DDF Lookup'!$A:$A,'Structure Inputs'!$C92)/100,
IF('Structure Inputs'!$J92="Maximum",SUMIFS('Structure DDF Lookup'!$F:$F,'Structure DDF Lookup'!$C:$C,'Structure Inputs'!R92,'Structure DDF Lookup'!$A:$A,'Structure Inputs'!$C92)/100,)))))</f>
        <v>0</v>
      </c>
      <c r="M89" s="185">
        <f>IF('Structure Inputs'!S92="",,
(IF('Structure Inputs'!$J92="Minimum",SUMIFS('Structure DDF Lookup'!$D:$D,'Structure DDF Lookup'!$C:$C,'Structure Inputs'!S92,'Structure DDF Lookup'!$A:$A,'Structure Inputs'!$C92)/100,
IF('Structure Inputs'!$J92="Most Likely",SUMIFS('Structure DDF Lookup'!$E:$E,'Structure DDF Lookup'!$C:$C,'Structure Inputs'!S92,'Structure DDF Lookup'!$A:$A,'Structure Inputs'!$C92)/100,
IF('Structure Inputs'!$J92="Maximum",SUMIFS('Structure DDF Lookup'!$F:$F,'Structure DDF Lookup'!$C:$C,'Structure Inputs'!S92,'Structure DDF Lookup'!$A:$A,'Structure Inputs'!$C92)/100,)))))</f>
        <v>0</v>
      </c>
      <c r="N89" s="185">
        <f>IF('Structure Inputs'!T92="",,
(IF('Structure Inputs'!$J92="Minimum",SUMIFS('Structure DDF Lookup'!$D:$D,'Structure DDF Lookup'!$C:$C,'Structure Inputs'!T92,'Structure DDF Lookup'!$A:$A,'Structure Inputs'!$C92)/100,
IF('Structure Inputs'!$J92="Most Likely",SUMIFS('Structure DDF Lookup'!$E:$E,'Structure DDF Lookup'!$C:$C,'Structure Inputs'!T92,'Structure DDF Lookup'!$A:$A,'Structure Inputs'!$C92)/100,
IF('Structure Inputs'!$J92="Maximum",SUMIFS('Structure DDF Lookup'!$F:$F,'Structure DDF Lookup'!$C:$C,'Structure Inputs'!T92,'Structure DDF Lookup'!$A:$A,'Structure Inputs'!$C92)/100,)))))</f>
        <v>0</v>
      </c>
      <c r="O89" s="185">
        <f>IF('Structure Inputs'!U92="",,
(IF('Structure Inputs'!$J92="Minimum",SUMIFS('Structure DDF Lookup'!$D:$D,'Structure DDF Lookup'!$C:$C,'Structure Inputs'!U92,'Structure DDF Lookup'!$A:$A,'Structure Inputs'!$C92)/100,
IF('Structure Inputs'!$J92="Most Likely",SUMIFS('Structure DDF Lookup'!$E:$E,'Structure DDF Lookup'!$C:$C,'Structure Inputs'!U92,'Structure DDF Lookup'!$A:$A,'Structure Inputs'!$C92)/100,
IF('Structure Inputs'!$J92="Maximum",SUMIFS('Structure DDF Lookup'!$F:$F,'Structure DDF Lookup'!$C:$C,'Structure Inputs'!U92,'Structure DDF Lookup'!$A:$A,'Structure Inputs'!$C92)/100,)))))</f>
        <v>0</v>
      </c>
      <c r="P89" s="185">
        <f>IF('Structure Inputs'!V92="",,
(IF('Structure Inputs'!$J92="Minimum",SUMIFS('Structure DDF Lookup'!$D:$D,'Structure DDF Lookup'!$C:$C,'Structure Inputs'!V92,'Structure DDF Lookup'!$A:$A,'Structure Inputs'!$C92)/100,
IF('Structure Inputs'!$J92="Most Likely",SUMIFS('Structure DDF Lookup'!$E:$E,'Structure DDF Lookup'!$C:$C,'Structure Inputs'!V92,'Structure DDF Lookup'!$A:$A,'Structure Inputs'!$C92)/100,
IF('Structure Inputs'!$J92="Maximum",SUMIFS('Structure DDF Lookup'!$F:$F,'Structure DDF Lookup'!$C:$C,'Structure Inputs'!V92,'Structure DDF Lookup'!$A:$A,'Structure Inputs'!$C92)/100,)))))</f>
        <v>0</v>
      </c>
      <c r="Q89" s="185">
        <f>IF('Structure Inputs'!W92="",,
(IF('Structure Inputs'!$J92="Minimum",SUMIFS('Structure DDF Lookup'!$D:$D,'Structure DDF Lookup'!$C:$C,'Structure Inputs'!W92,'Structure DDF Lookup'!$A:$A,'Structure Inputs'!$C92)/100,
IF('Structure Inputs'!$J92="Most Likely",SUMIFS('Structure DDF Lookup'!$E:$E,'Structure DDF Lookup'!$C:$C,'Structure Inputs'!W92,'Structure DDF Lookup'!$A:$A,'Structure Inputs'!$C92)/100,
IF('Structure Inputs'!$J92="Maximum",SUMIFS('Structure DDF Lookup'!$F:$F,'Structure DDF Lookup'!$C:$C,'Structure Inputs'!W92,'Structure DDF Lookup'!$A:$A,'Structure Inputs'!$C92)/100,)))))</f>
        <v>0</v>
      </c>
      <c r="R89" s="185">
        <f>IF('Structure Inputs'!X92="",,
(IF('Structure Inputs'!$J92="Minimum",SUMIFS('Structure DDF Lookup'!$D:$D,'Structure DDF Lookup'!$C:$C,'Structure Inputs'!X92,'Structure DDF Lookup'!$A:$A,'Structure Inputs'!$C92)/100,
IF('Structure Inputs'!$J92="Most Likely",SUMIFS('Structure DDF Lookup'!$E:$E,'Structure DDF Lookup'!$C:$C,'Structure Inputs'!X92,'Structure DDF Lookup'!$A:$A,'Structure Inputs'!$C92)/100,
IF('Structure Inputs'!$J92="Maximum",SUMIFS('Structure DDF Lookup'!$F:$F,'Structure DDF Lookup'!$C:$C,'Structure Inputs'!X92,'Structure DDF Lookup'!$A:$A,'Structure Inputs'!$C92)/100,)))))</f>
        <v>0</v>
      </c>
      <c r="S89" s="185">
        <f>IF('Structure Inputs'!Y92="",,
(IF('Structure Inputs'!$J92="Minimum",SUMIFS('Structure DDF Lookup'!$D:$D,'Structure DDF Lookup'!$C:$C,'Structure Inputs'!Y92,'Structure DDF Lookup'!$A:$A,'Structure Inputs'!$C92)/100,
IF('Structure Inputs'!$J92="Most Likely",SUMIFS('Structure DDF Lookup'!$E:$E,'Structure DDF Lookup'!$C:$C,'Structure Inputs'!Y92,'Structure DDF Lookup'!$A:$A,'Structure Inputs'!$C92)/100,
IF('Structure Inputs'!$J92="Maximum",SUMIFS('Structure DDF Lookup'!$F:$F,'Structure DDF Lookup'!$C:$C,'Structure Inputs'!Y92,'Structure DDF Lookup'!$A:$A,'Structure Inputs'!$C92)/100,)))))</f>
        <v>0</v>
      </c>
      <c r="T89" s="185">
        <f>IF('Structure Inputs'!Z92="",,
(IF('Structure Inputs'!$J92="Minimum",SUMIFS('Structure DDF Lookup'!$D:$D,'Structure DDF Lookup'!$C:$C,'Structure Inputs'!Z92,'Structure DDF Lookup'!$A:$A,'Structure Inputs'!$C92)/100,
IF('Structure Inputs'!$J92="Most Likely",SUMIFS('Structure DDF Lookup'!$E:$E,'Structure DDF Lookup'!$C:$C,'Structure Inputs'!Z92,'Structure DDF Lookup'!$A:$A,'Structure Inputs'!$C92)/100,
IF('Structure Inputs'!$J92="Maximum",SUMIFS('Structure DDF Lookup'!$F:$F,'Structure DDF Lookup'!$C:$C,'Structure Inputs'!Z92,'Structure DDF Lookup'!$A:$A,'Structure Inputs'!$C92)/100,)))))</f>
        <v>0</v>
      </c>
      <c r="U89" s="185">
        <f>IF('Structure Inputs'!AA92="",,
(IF('Structure Inputs'!$J92="Minimum",SUMIFS('Structure DDF Lookup'!$D:$D,'Structure DDF Lookup'!$C:$C,'Structure Inputs'!AA92,'Structure DDF Lookup'!$A:$A,'Structure Inputs'!$C92)/100,
IF('Structure Inputs'!$J92="Most Likely",SUMIFS('Structure DDF Lookup'!$E:$E,'Structure DDF Lookup'!$C:$C,'Structure Inputs'!AA92,'Structure DDF Lookup'!$A:$A,'Structure Inputs'!$C92)/100,
IF('Structure Inputs'!$J92="Maximum",SUMIFS('Structure DDF Lookup'!$F:$F,'Structure DDF Lookup'!$C:$C,'Structure Inputs'!AA92,'Structure DDF Lookup'!$A:$A,'Structure Inputs'!$C92)/100,)))))</f>
        <v>0</v>
      </c>
      <c r="V89" s="185">
        <f>IF('Structure Inputs'!AB92="",,
(IF('Structure Inputs'!$J92="Minimum",SUMIFS('Structure DDF Lookup'!$D:$D,'Structure DDF Lookup'!$C:$C,'Structure Inputs'!AB92,'Structure DDF Lookup'!$A:$A,'Structure Inputs'!$C92)/100,
IF('Structure Inputs'!$J92="Most Likely",SUMIFS('Structure DDF Lookup'!$E:$E,'Structure DDF Lookup'!$C:$C,'Structure Inputs'!AB92,'Structure DDF Lookup'!$A:$A,'Structure Inputs'!$C92)/100,
IF('Structure Inputs'!$J92="Maximum",SUMIFS('Structure DDF Lookup'!$F:$F,'Structure DDF Lookup'!$C:$C,'Structure Inputs'!AB92,'Structure DDF Lookup'!$A:$A,'Structure Inputs'!$C92)/100,)))))</f>
        <v>0</v>
      </c>
      <c r="W89" s="185">
        <f>IF('Structure Inputs'!AC92="",,
(IF('Structure Inputs'!$J92="Minimum",SUMIFS('Structure DDF Lookup'!$D:$D,'Structure DDF Lookup'!$C:$C,'Structure Inputs'!AC92,'Structure DDF Lookup'!$A:$A,'Structure Inputs'!$C92)/100,
IF('Structure Inputs'!$J92="Most Likely",SUMIFS('Structure DDF Lookup'!$E:$E,'Structure DDF Lookup'!$C:$C,'Structure Inputs'!AC92,'Structure DDF Lookup'!$A:$A,'Structure Inputs'!$C92)/100,
IF('Structure Inputs'!$J92="Maximum",SUMIFS('Structure DDF Lookup'!$F:$F,'Structure DDF Lookup'!$C:$C,'Structure Inputs'!AC92,'Structure DDF Lookup'!$A:$A,'Structure Inputs'!$C92)/100,)))))</f>
        <v>0</v>
      </c>
      <c r="Y89" s="25">
        <f t="shared" si="16"/>
        <v>0</v>
      </c>
      <c r="Z89" s="25">
        <f t="shared" si="17"/>
        <v>0</v>
      </c>
      <c r="AA89" s="25">
        <f t="shared" si="18"/>
        <v>0</v>
      </c>
      <c r="AB89" s="25">
        <f t="shared" si="19"/>
        <v>0</v>
      </c>
      <c r="AC89" s="25">
        <f t="shared" si="20"/>
        <v>0</v>
      </c>
      <c r="AD89" s="25">
        <f t="shared" si="21"/>
        <v>0</v>
      </c>
      <c r="AE89" s="25">
        <f t="shared" si="22"/>
        <v>0</v>
      </c>
      <c r="AF89" s="25">
        <f t="shared" si="23"/>
        <v>0</v>
      </c>
      <c r="AG89" s="25">
        <f t="shared" si="24"/>
        <v>0</v>
      </c>
      <c r="AH89" s="25">
        <f t="shared" si="25"/>
        <v>0</v>
      </c>
      <c r="AI89" s="25">
        <f t="shared" si="26"/>
        <v>0</v>
      </c>
      <c r="AJ89" s="25">
        <f t="shared" si="27"/>
        <v>0</v>
      </c>
    </row>
    <row r="90" spans="1:36" x14ac:dyDescent="0.25">
      <c r="A90" s="17">
        <f t="shared" si="28"/>
        <v>89</v>
      </c>
      <c r="B90" s="27" t="str">
        <f>IF('Structure Inputs'!C93="","",'Structure Inputs'!C93)</f>
        <v/>
      </c>
      <c r="D90" s="42">
        <f>'Structure Inputs'!$D93</f>
        <v>0</v>
      </c>
      <c r="F90" s="18" t="str">
        <f>IF('Structure Inputs'!F93="","No","Yes")</f>
        <v>No</v>
      </c>
      <c r="H90" s="24">
        <f>IF($F90="Yes",'Structure Inputs'!$F93,SUMIFS('General Assumptions_Back End'!$C:$C,'General Assumptions_Back End'!$A:$A,$B90,'General Assumptions_Back End'!$B:$B,H$1))</f>
        <v>0</v>
      </c>
      <c r="J90" s="186">
        <f>SUMIFS('General Assumptions_Back End'!$C:$C,'General Assumptions_Back End'!$A:$A,$B90,'General Assumptions_Back End'!$B:$B,J$1)</f>
        <v>0</v>
      </c>
      <c r="L90" s="185">
        <f>IF('Structure Inputs'!R93="",,
(IF('Structure Inputs'!$J93="Minimum",SUMIFS('Structure DDF Lookup'!$D:$D,'Structure DDF Lookup'!$C:$C,'Structure Inputs'!R93,'Structure DDF Lookup'!$A:$A,'Structure Inputs'!$C93)/100,
IF('Structure Inputs'!$J93="Most Likely",SUMIFS('Structure DDF Lookup'!$E:$E,'Structure DDF Lookup'!$C:$C,'Structure Inputs'!R93,'Structure DDF Lookup'!$A:$A,'Structure Inputs'!$C93)/100,
IF('Structure Inputs'!$J93="Maximum",SUMIFS('Structure DDF Lookup'!$F:$F,'Structure DDF Lookup'!$C:$C,'Structure Inputs'!R93,'Structure DDF Lookup'!$A:$A,'Structure Inputs'!$C93)/100,)))))</f>
        <v>0</v>
      </c>
      <c r="M90" s="185">
        <f>IF('Structure Inputs'!S93="",,
(IF('Structure Inputs'!$J93="Minimum",SUMIFS('Structure DDF Lookup'!$D:$D,'Structure DDF Lookup'!$C:$C,'Structure Inputs'!S93,'Structure DDF Lookup'!$A:$A,'Structure Inputs'!$C93)/100,
IF('Structure Inputs'!$J93="Most Likely",SUMIFS('Structure DDF Lookup'!$E:$E,'Structure DDF Lookup'!$C:$C,'Structure Inputs'!S93,'Structure DDF Lookup'!$A:$A,'Structure Inputs'!$C93)/100,
IF('Structure Inputs'!$J93="Maximum",SUMIFS('Structure DDF Lookup'!$F:$F,'Structure DDF Lookup'!$C:$C,'Structure Inputs'!S93,'Structure DDF Lookup'!$A:$A,'Structure Inputs'!$C93)/100,)))))</f>
        <v>0</v>
      </c>
      <c r="N90" s="185">
        <f>IF('Structure Inputs'!T93="",,
(IF('Structure Inputs'!$J93="Minimum",SUMIFS('Structure DDF Lookup'!$D:$D,'Structure DDF Lookup'!$C:$C,'Structure Inputs'!T93,'Structure DDF Lookup'!$A:$A,'Structure Inputs'!$C93)/100,
IF('Structure Inputs'!$J93="Most Likely",SUMIFS('Structure DDF Lookup'!$E:$E,'Structure DDF Lookup'!$C:$C,'Structure Inputs'!T93,'Structure DDF Lookup'!$A:$A,'Structure Inputs'!$C93)/100,
IF('Structure Inputs'!$J93="Maximum",SUMIFS('Structure DDF Lookup'!$F:$F,'Structure DDF Lookup'!$C:$C,'Structure Inputs'!T93,'Structure DDF Lookup'!$A:$A,'Structure Inputs'!$C93)/100,)))))</f>
        <v>0</v>
      </c>
      <c r="O90" s="185">
        <f>IF('Structure Inputs'!U93="",,
(IF('Structure Inputs'!$J93="Minimum",SUMIFS('Structure DDF Lookup'!$D:$D,'Structure DDF Lookup'!$C:$C,'Structure Inputs'!U93,'Structure DDF Lookup'!$A:$A,'Structure Inputs'!$C93)/100,
IF('Structure Inputs'!$J93="Most Likely",SUMIFS('Structure DDF Lookup'!$E:$E,'Structure DDF Lookup'!$C:$C,'Structure Inputs'!U93,'Structure DDF Lookup'!$A:$A,'Structure Inputs'!$C93)/100,
IF('Structure Inputs'!$J93="Maximum",SUMIFS('Structure DDF Lookup'!$F:$F,'Structure DDF Lookup'!$C:$C,'Structure Inputs'!U93,'Structure DDF Lookup'!$A:$A,'Structure Inputs'!$C93)/100,)))))</f>
        <v>0</v>
      </c>
      <c r="P90" s="185">
        <f>IF('Structure Inputs'!V93="",,
(IF('Structure Inputs'!$J93="Minimum",SUMIFS('Structure DDF Lookup'!$D:$D,'Structure DDF Lookup'!$C:$C,'Structure Inputs'!V93,'Structure DDF Lookup'!$A:$A,'Structure Inputs'!$C93)/100,
IF('Structure Inputs'!$J93="Most Likely",SUMIFS('Structure DDF Lookup'!$E:$E,'Structure DDF Lookup'!$C:$C,'Structure Inputs'!V93,'Structure DDF Lookup'!$A:$A,'Structure Inputs'!$C93)/100,
IF('Structure Inputs'!$J93="Maximum",SUMIFS('Structure DDF Lookup'!$F:$F,'Structure DDF Lookup'!$C:$C,'Structure Inputs'!V93,'Structure DDF Lookup'!$A:$A,'Structure Inputs'!$C93)/100,)))))</f>
        <v>0</v>
      </c>
      <c r="Q90" s="185">
        <f>IF('Structure Inputs'!W93="",,
(IF('Structure Inputs'!$J93="Minimum",SUMIFS('Structure DDF Lookup'!$D:$D,'Structure DDF Lookup'!$C:$C,'Structure Inputs'!W93,'Structure DDF Lookup'!$A:$A,'Structure Inputs'!$C93)/100,
IF('Structure Inputs'!$J93="Most Likely",SUMIFS('Structure DDF Lookup'!$E:$E,'Structure DDF Lookup'!$C:$C,'Structure Inputs'!W93,'Structure DDF Lookup'!$A:$A,'Structure Inputs'!$C93)/100,
IF('Structure Inputs'!$J93="Maximum",SUMIFS('Structure DDF Lookup'!$F:$F,'Structure DDF Lookup'!$C:$C,'Structure Inputs'!W93,'Structure DDF Lookup'!$A:$A,'Structure Inputs'!$C93)/100,)))))</f>
        <v>0</v>
      </c>
      <c r="R90" s="185">
        <f>IF('Structure Inputs'!X93="",,
(IF('Structure Inputs'!$J93="Minimum",SUMIFS('Structure DDF Lookup'!$D:$D,'Structure DDF Lookup'!$C:$C,'Structure Inputs'!X93,'Structure DDF Lookup'!$A:$A,'Structure Inputs'!$C93)/100,
IF('Structure Inputs'!$J93="Most Likely",SUMIFS('Structure DDF Lookup'!$E:$E,'Structure DDF Lookup'!$C:$C,'Structure Inputs'!X93,'Structure DDF Lookup'!$A:$A,'Structure Inputs'!$C93)/100,
IF('Structure Inputs'!$J93="Maximum",SUMIFS('Structure DDF Lookup'!$F:$F,'Structure DDF Lookup'!$C:$C,'Structure Inputs'!X93,'Structure DDF Lookup'!$A:$A,'Structure Inputs'!$C93)/100,)))))</f>
        <v>0</v>
      </c>
      <c r="S90" s="185">
        <f>IF('Structure Inputs'!Y93="",,
(IF('Structure Inputs'!$J93="Minimum",SUMIFS('Structure DDF Lookup'!$D:$D,'Structure DDF Lookup'!$C:$C,'Structure Inputs'!Y93,'Structure DDF Lookup'!$A:$A,'Structure Inputs'!$C93)/100,
IF('Structure Inputs'!$J93="Most Likely",SUMIFS('Structure DDF Lookup'!$E:$E,'Structure DDF Lookup'!$C:$C,'Structure Inputs'!Y93,'Structure DDF Lookup'!$A:$A,'Structure Inputs'!$C93)/100,
IF('Structure Inputs'!$J93="Maximum",SUMIFS('Structure DDF Lookup'!$F:$F,'Structure DDF Lookup'!$C:$C,'Structure Inputs'!Y93,'Structure DDF Lookup'!$A:$A,'Structure Inputs'!$C93)/100,)))))</f>
        <v>0</v>
      </c>
      <c r="T90" s="185">
        <f>IF('Structure Inputs'!Z93="",,
(IF('Structure Inputs'!$J93="Minimum",SUMIFS('Structure DDF Lookup'!$D:$D,'Structure DDF Lookup'!$C:$C,'Structure Inputs'!Z93,'Structure DDF Lookup'!$A:$A,'Structure Inputs'!$C93)/100,
IF('Structure Inputs'!$J93="Most Likely",SUMIFS('Structure DDF Lookup'!$E:$E,'Structure DDF Lookup'!$C:$C,'Structure Inputs'!Z93,'Structure DDF Lookup'!$A:$A,'Structure Inputs'!$C93)/100,
IF('Structure Inputs'!$J93="Maximum",SUMIFS('Structure DDF Lookup'!$F:$F,'Structure DDF Lookup'!$C:$C,'Structure Inputs'!Z93,'Structure DDF Lookup'!$A:$A,'Structure Inputs'!$C93)/100,)))))</f>
        <v>0</v>
      </c>
      <c r="U90" s="185">
        <f>IF('Structure Inputs'!AA93="",,
(IF('Structure Inputs'!$J93="Minimum",SUMIFS('Structure DDF Lookup'!$D:$D,'Structure DDF Lookup'!$C:$C,'Structure Inputs'!AA93,'Structure DDF Lookup'!$A:$A,'Structure Inputs'!$C93)/100,
IF('Structure Inputs'!$J93="Most Likely",SUMIFS('Structure DDF Lookup'!$E:$E,'Structure DDF Lookup'!$C:$C,'Structure Inputs'!AA93,'Structure DDF Lookup'!$A:$A,'Structure Inputs'!$C93)/100,
IF('Structure Inputs'!$J93="Maximum",SUMIFS('Structure DDF Lookup'!$F:$F,'Structure DDF Lookup'!$C:$C,'Structure Inputs'!AA93,'Structure DDF Lookup'!$A:$A,'Structure Inputs'!$C93)/100,)))))</f>
        <v>0</v>
      </c>
      <c r="V90" s="185">
        <f>IF('Structure Inputs'!AB93="",,
(IF('Structure Inputs'!$J93="Minimum",SUMIFS('Structure DDF Lookup'!$D:$D,'Structure DDF Lookup'!$C:$C,'Structure Inputs'!AB93,'Structure DDF Lookup'!$A:$A,'Structure Inputs'!$C93)/100,
IF('Structure Inputs'!$J93="Most Likely",SUMIFS('Structure DDF Lookup'!$E:$E,'Structure DDF Lookup'!$C:$C,'Structure Inputs'!AB93,'Structure DDF Lookup'!$A:$A,'Structure Inputs'!$C93)/100,
IF('Structure Inputs'!$J93="Maximum",SUMIFS('Structure DDF Lookup'!$F:$F,'Structure DDF Lookup'!$C:$C,'Structure Inputs'!AB93,'Structure DDF Lookup'!$A:$A,'Structure Inputs'!$C93)/100,)))))</f>
        <v>0</v>
      </c>
      <c r="W90" s="185">
        <f>IF('Structure Inputs'!AC93="",,
(IF('Structure Inputs'!$J93="Minimum",SUMIFS('Structure DDF Lookup'!$D:$D,'Structure DDF Lookup'!$C:$C,'Structure Inputs'!AC93,'Structure DDF Lookup'!$A:$A,'Structure Inputs'!$C93)/100,
IF('Structure Inputs'!$J93="Most Likely",SUMIFS('Structure DDF Lookup'!$E:$E,'Structure DDF Lookup'!$C:$C,'Structure Inputs'!AC93,'Structure DDF Lookup'!$A:$A,'Structure Inputs'!$C93)/100,
IF('Structure Inputs'!$J93="Maximum",SUMIFS('Structure DDF Lookup'!$F:$F,'Structure DDF Lookup'!$C:$C,'Structure Inputs'!AC93,'Structure DDF Lookup'!$A:$A,'Structure Inputs'!$C93)/100,)))))</f>
        <v>0</v>
      </c>
      <c r="Y90" s="25">
        <f t="shared" si="16"/>
        <v>0</v>
      </c>
      <c r="Z90" s="25">
        <f t="shared" si="17"/>
        <v>0</v>
      </c>
      <c r="AA90" s="25">
        <f t="shared" si="18"/>
        <v>0</v>
      </c>
      <c r="AB90" s="25">
        <f t="shared" si="19"/>
        <v>0</v>
      </c>
      <c r="AC90" s="25">
        <f t="shared" si="20"/>
        <v>0</v>
      </c>
      <c r="AD90" s="25">
        <f t="shared" si="21"/>
        <v>0</v>
      </c>
      <c r="AE90" s="25">
        <f t="shared" si="22"/>
        <v>0</v>
      </c>
      <c r="AF90" s="25">
        <f t="shared" si="23"/>
        <v>0</v>
      </c>
      <c r="AG90" s="25">
        <f t="shared" si="24"/>
        <v>0</v>
      </c>
      <c r="AH90" s="25">
        <f t="shared" si="25"/>
        <v>0</v>
      </c>
      <c r="AI90" s="25">
        <f t="shared" si="26"/>
        <v>0</v>
      </c>
      <c r="AJ90" s="25">
        <f t="shared" si="27"/>
        <v>0</v>
      </c>
    </row>
    <row r="91" spans="1:36" x14ac:dyDescent="0.25">
      <c r="A91" s="17">
        <f t="shared" si="28"/>
        <v>90</v>
      </c>
      <c r="B91" s="27" t="str">
        <f>IF('Structure Inputs'!C94="","",'Structure Inputs'!C94)</f>
        <v/>
      </c>
      <c r="D91" s="42">
        <f>'Structure Inputs'!$D94</f>
        <v>0</v>
      </c>
      <c r="F91" s="18" t="str">
        <f>IF('Structure Inputs'!F94="","No","Yes")</f>
        <v>No</v>
      </c>
      <c r="H91" s="24">
        <f>IF($F91="Yes",'Structure Inputs'!$F94,SUMIFS('General Assumptions_Back End'!$C:$C,'General Assumptions_Back End'!$A:$A,$B91,'General Assumptions_Back End'!$B:$B,H$1))</f>
        <v>0</v>
      </c>
      <c r="J91" s="186">
        <f>SUMIFS('General Assumptions_Back End'!$C:$C,'General Assumptions_Back End'!$A:$A,$B91,'General Assumptions_Back End'!$B:$B,J$1)</f>
        <v>0</v>
      </c>
      <c r="L91" s="185">
        <f>IF('Structure Inputs'!R94="",,
(IF('Structure Inputs'!$J94="Minimum",SUMIFS('Structure DDF Lookup'!$D:$D,'Structure DDF Lookup'!$C:$C,'Structure Inputs'!R94,'Structure DDF Lookup'!$A:$A,'Structure Inputs'!$C94)/100,
IF('Structure Inputs'!$J94="Most Likely",SUMIFS('Structure DDF Lookup'!$E:$E,'Structure DDF Lookup'!$C:$C,'Structure Inputs'!R94,'Structure DDF Lookup'!$A:$A,'Structure Inputs'!$C94)/100,
IF('Structure Inputs'!$J94="Maximum",SUMIFS('Structure DDF Lookup'!$F:$F,'Structure DDF Lookup'!$C:$C,'Structure Inputs'!R94,'Structure DDF Lookup'!$A:$A,'Structure Inputs'!$C94)/100,)))))</f>
        <v>0</v>
      </c>
      <c r="M91" s="185">
        <f>IF('Structure Inputs'!S94="",,
(IF('Structure Inputs'!$J94="Minimum",SUMIFS('Structure DDF Lookup'!$D:$D,'Structure DDF Lookup'!$C:$C,'Structure Inputs'!S94,'Structure DDF Lookup'!$A:$A,'Structure Inputs'!$C94)/100,
IF('Structure Inputs'!$J94="Most Likely",SUMIFS('Structure DDF Lookup'!$E:$E,'Structure DDF Lookup'!$C:$C,'Structure Inputs'!S94,'Structure DDF Lookup'!$A:$A,'Structure Inputs'!$C94)/100,
IF('Structure Inputs'!$J94="Maximum",SUMIFS('Structure DDF Lookup'!$F:$F,'Structure DDF Lookup'!$C:$C,'Structure Inputs'!S94,'Structure DDF Lookup'!$A:$A,'Structure Inputs'!$C94)/100,)))))</f>
        <v>0</v>
      </c>
      <c r="N91" s="185">
        <f>IF('Structure Inputs'!T94="",,
(IF('Structure Inputs'!$J94="Minimum",SUMIFS('Structure DDF Lookup'!$D:$D,'Structure DDF Lookup'!$C:$C,'Structure Inputs'!T94,'Structure DDF Lookup'!$A:$A,'Structure Inputs'!$C94)/100,
IF('Structure Inputs'!$J94="Most Likely",SUMIFS('Structure DDF Lookup'!$E:$E,'Structure DDF Lookup'!$C:$C,'Structure Inputs'!T94,'Structure DDF Lookup'!$A:$A,'Structure Inputs'!$C94)/100,
IF('Structure Inputs'!$J94="Maximum",SUMIFS('Structure DDF Lookup'!$F:$F,'Structure DDF Lookup'!$C:$C,'Structure Inputs'!T94,'Structure DDF Lookup'!$A:$A,'Structure Inputs'!$C94)/100,)))))</f>
        <v>0</v>
      </c>
      <c r="O91" s="185">
        <f>IF('Structure Inputs'!U94="",,
(IF('Structure Inputs'!$J94="Minimum",SUMIFS('Structure DDF Lookup'!$D:$D,'Structure DDF Lookup'!$C:$C,'Structure Inputs'!U94,'Structure DDF Lookup'!$A:$A,'Structure Inputs'!$C94)/100,
IF('Structure Inputs'!$J94="Most Likely",SUMIFS('Structure DDF Lookup'!$E:$E,'Structure DDF Lookup'!$C:$C,'Structure Inputs'!U94,'Structure DDF Lookup'!$A:$A,'Structure Inputs'!$C94)/100,
IF('Structure Inputs'!$J94="Maximum",SUMIFS('Structure DDF Lookup'!$F:$F,'Structure DDF Lookup'!$C:$C,'Structure Inputs'!U94,'Structure DDF Lookup'!$A:$A,'Structure Inputs'!$C94)/100,)))))</f>
        <v>0</v>
      </c>
      <c r="P91" s="185">
        <f>IF('Structure Inputs'!V94="",,
(IF('Structure Inputs'!$J94="Minimum",SUMIFS('Structure DDF Lookup'!$D:$D,'Structure DDF Lookup'!$C:$C,'Structure Inputs'!V94,'Structure DDF Lookup'!$A:$A,'Structure Inputs'!$C94)/100,
IF('Structure Inputs'!$J94="Most Likely",SUMIFS('Structure DDF Lookup'!$E:$E,'Structure DDF Lookup'!$C:$C,'Structure Inputs'!V94,'Structure DDF Lookup'!$A:$A,'Structure Inputs'!$C94)/100,
IF('Structure Inputs'!$J94="Maximum",SUMIFS('Structure DDF Lookup'!$F:$F,'Structure DDF Lookup'!$C:$C,'Structure Inputs'!V94,'Structure DDF Lookup'!$A:$A,'Structure Inputs'!$C94)/100,)))))</f>
        <v>0</v>
      </c>
      <c r="Q91" s="185">
        <f>IF('Structure Inputs'!W94="",,
(IF('Structure Inputs'!$J94="Minimum",SUMIFS('Structure DDF Lookup'!$D:$D,'Structure DDF Lookup'!$C:$C,'Structure Inputs'!W94,'Structure DDF Lookup'!$A:$A,'Structure Inputs'!$C94)/100,
IF('Structure Inputs'!$J94="Most Likely",SUMIFS('Structure DDF Lookup'!$E:$E,'Structure DDF Lookup'!$C:$C,'Structure Inputs'!W94,'Structure DDF Lookup'!$A:$A,'Structure Inputs'!$C94)/100,
IF('Structure Inputs'!$J94="Maximum",SUMIFS('Structure DDF Lookup'!$F:$F,'Structure DDF Lookup'!$C:$C,'Structure Inputs'!W94,'Structure DDF Lookup'!$A:$A,'Structure Inputs'!$C94)/100,)))))</f>
        <v>0</v>
      </c>
      <c r="R91" s="185">
        <f>IF('Structure Inputs'!X94="",,
(IF('Structure Inputs'!$J94="Minimum",SUMIFS('Structure DDF Lookup'!$D:$D,'Structure DDF Lookup'!$C:$C,'Structure Inputs'!X94,'Structure DDF Lookup'!$A:$A,'Structure Inputs'!$C94)/100,
IF('Structure Inputs'!$J94="Most Likely",SUMIFS('Structure DDF Lookup'!$E:$E,'Structure DDF Lookup'!$C:$C,'Structure Inputs'!X94,'Structure DDF Lookup'!$A:$A,'Structure Inputs'!$C94)/100,
IF('Structure Inputs'!$J94="Maximum",SUMIFS('Structure DDF Lookup'!$F:$F,'Structure DDF Lookup'!$C:$C,'Structure Inputs'!X94,'Structure DDF Lookup'!$A:$A,'Structure Inputs'!$C94)/100,)))))</f>
        <v>0</v>
      </c>
      <c r="S91" s="185">
        <f>IF('Structure Inputs'!Y94="",,
(IF('Structure Inputs'!$J94="Minimum",SUMIFS('Structure DDF Lookup'!$D:$D,'Structure DDF Lookup'!$C:$C,'Structure Inputs'!Y94,'Structure DDF Lookup'!$A:$A,'Structure Inputs'!$C94)/100,
IF('Structure Inputs'!$J94="Most Likely",SUMIFS('Structure DDF Lookup'!$E:$E,'Structure DDF Lookup'!$C:$C,'Structure Inputs'!Y94,'Structure DDF Lookup'!$A:$A,'Structure Inputs'!$C94)/100,
IF('Structure Inputs'!$J94="Maximum",SUMIFS('Structure DDF Lookup'!$F:$F,'Structure DDF Lookup'!$C:$C,'Structure Inputs'!Y94,'Structure DDF Lookup'!$A:$A,'Structure Inputs'!$C94)/100,)))))</f>
        <v>0</v>
      </c>
      <c r="T91" s="185">
        <f>IF('Structure Inputs'!Z94="",,
(IF('Structure Inputs'!$J94="Minimum",SUMIFS('Structure DDF Lookup'!$D:$D,'Structure DDF Lookup'!$C:$C,'Structure Inputs'!Z94,'Structure DDF Lookup'!$A:$A,'Structure Inputs'!$C94)/100,
IF('Structure Inputs'!$J94="Most Likely",SUMIFS('Structure DDF Lookup'!$E:$E,'Structure DDF Lookup'!$C:$C,'Structure Inputs'!Z94,'Structure DDF Lookup'!$A:$A,'Structure Inputs'!$C94)/100,
IF('Structure Inputs'!$J94="Maximum",SUMIFS('Structure DDF Lookup'!$F:$F,'Structure DDF Lookup'!$C:$C,'Structure Inputs'!Z94,'Structure DDF Lookup'!$A:$A,'Structure Inputs'!$C94)/100,)))))</f>
        <v>0</v>
      </c>
      <c r="U91" s="185">
        <f>IF('Structure Inputs'!AA94="",,
(IF('Structure Inputs'!$J94="Minimum",SUMIFS('Structure DDF Lookup'!$D:$D,'Structure DDF Lookup'!$C:$C,'Structure Inputs'!AA94,'Structure DDF Lookup'!$A:$A,'Structure Inputs'!$C94)/100,
IF('Structure Inputs'!$J94="Most Likely",SUMIFS('Structure DDF Lookup'!$E:$E,'Structure DDF Lookup'!$C:$C,'Structure Inputs'!AA94,'Structure DDF Lookup'!$A:$A,'Structure Inputs'!$C94)/100,
IF('Structure Inputs'!$J94="Maximum",SUMIFS('Structure DDF Lookup'!$F:$F,'Structure DDF Lookup'!$C:$C,'Structure Inputs'!AA94,'Structure DDF Lookup'!$A:$A,'Structure Inputs'!$C94)/100,)))))</f>
        <v>0</v>
      </c>
      <c r="V91" s="185">
        <f>IF('Structure Inputs'!AB94="",,
(IF('Structure Inputs'!$J94="Minimum",SUMIFS('Structure DDF Lookup'!$D:$D,'Structure DDF Lookup'!$C:$C,'Structure Inputs'!AB94,'Structure DDF Lookup'!$A:$A,'Structure Inputs'!$C94)/100,
IF('Structure Inputs'!$J94="Most Likely",SUMIFS('Structure DDF Lookup'!$E:$E,'Structure DDF Lookup'!$C:$C,'Structure Inputs'!AB94,'Structure DDF Lookup'!$A:$A,'Structure Inputs'!$C94)/100,
IF('Structure Inputs'!$J94="Maximum",SUMIFS('Structure DDF Lookup'!$F:$F,'Structure DDF Lookup'!$C:$C,'Structure Inputs'!AB94,'Structure DDF Lookup'!$A:$A,'Structure Inputs'!$C94)/100,)))))</f>
        <v>0</v>
      </c>
      <c r="W91" s="185">
        <f>IF('Structure Inputs'!AC94="",,
(IF('Structure Inputs'!$J94="Minimum",SUMIFS('Structure DDF Lookup'!$D:$D,'Structure DDF Lookup'!$C:$C,'Structure Inputs'!AC94,'Structure DDF Lookup'!$A:$A,'Structure Inputs'!$C94)/100,
IF('Structure Inputs'!$J94="Most Likely",SUMIFS('Structure DDF Lookup'!$E:$E,'Structure DDF Lookup'!$C:$C,'Structure Inputs'!AC94,'Structure DDF Lookup'!$A:$A,'Structure Inputs'!$C94)/100,
IF('Structure Inputs'!$J94="Maximum",SUMIFS('Structure DDF Lookup'!$F:$F,'Structure DDF Lookup'!$C:$C,'Structure Inputs'!AC94,'Structure DDF Lookup'!$A:$A,'Structure Inputs'!$C94)/100,)))))</f>
        <v>0</v>
      </c>
      <c r="Y91" s="25">
        <f t="shared" si="16"/>
        <v>0</v>
      </c>
      <c r="Z91" s="25">
        <f t="shared" si="17"/>
        <v>0</v>
      </c>
      <c r="AA91" s="25">
        <f t="shared" si="18"/>
        <v>0</v>
      </c>
      <c r="AB91" s="25">
        <f t="shared" si="19"/>
        <v>0</v>
      </c>
      <c r="AC91" s="25">
        <f t="shared" si="20"/>
        <v>0</v>
      </c>
      <c r="AD91" s="25">
        <f t="shared" si="21"/>
        <v>0</v>
      </c>
      <c r="AE91" s="25">
        <f t="shared" si="22"/>
        <v>0</v>
      </c>
      <c r="AF91" s="25">
        <f t="shared" si="23"/>
        <v>0</v>
      </c>
      <c r="AG91" s="25">
        <f t="shared" si="24"/>
        <v>0</v>
      </c>
      <c r="AH91" s="25">
        <f t="shared" si="25"/>
        <v>0</v>
      </c>
      <c r="AI91" s="25">
        <f t="shared" si="26"/>
        <v>0</v>
      </c>
      <c r="AJ91" s="25">
        <f t="shared" si="27"/>
        <v>0</v>
      </c>
    </row>
    <row r="92" spans="1:36" x14ac:dyDescent="0.25">
      <c r="A92" s="17">
        <f t="shared" si="28"/>
        <v>91</v>
      </c>
      <c r="B92" s="27" t="str">
        <f>IF('Structure Inputs'!C95="","",'Structure Inputs'!C95)</f>
        <v/>
      </c>
      <c r="D92" s="42">
        <f>'Structure Inputs'!$D95</f>
        <v>0</v>
      </c>
      <c r="F92" s="18" t="str">
        <f>IF('Structure Inputs'!F95="","No","Yes")</f>
        <v>No</v>
      </c>
      <c r="H92" s="24">
        <f>IF($F92="Yes",'Structure Inputs'!$F95,SUMIFS('General Assumptions_Back End'!$C:$C,'General Assumptions_Back End'!$A:$A,$B92,'General Assumptions_Back End'!$B:$B,H$1))</f>
        <v>0</v>
      </c>
      <c r="J92" s="186">
        <f>SUMIFS('General Assumptions_Back End'!$C:$C,'General Assumptions_Back End'!$A:$A,$B92,'General Assumptions_Back End'!$B:$B,J$1)</f>
        <v>0</v>
      </c>
      <c r="L92" s="185">
        <f>IF('Structure Inputs'!R95="",,
(IF('Structure Inputs'!$J95="Minimum",SUMIFS('Structure DDF Lookup'!$D:$D,'Structure DDF Lookup'!$C:$C,'Structure Inputs'!R95,'Structure DDF Lookup'!$A:$A,'Structure Inputs'!$C95)/100,
IF('Structure Inputs'!$J95="Most Likely",SUMIFS('Structure DDF Lookup'!$E:$E,'Structure DDF Lookup'!$C:$C,'Structure Inputs'!R95,'Structure DDF Lookup'!$A:$A,'Structure Inputs'!$C95)/100,
IF('Structure Inputs'!$J95="Maximum",SUMIFS('Structure DDF Lookup'!$F:$F,'Structure DDF Lookup'!$C:$C,'Structure Inputs'!R95,'Structure DDF Lookup'!$A:$A,'Structure Inputs'!$C95)/100,)))))</f>
        <v>0</v>
      </c>
      <c r="M92" s="185">
        <f>IF('Structure Inputs'!S95="",,
(IF('Structure Inputs'!$J95="Minimum",SUMIFS('Structure DDF Lookup'!$D:$D,'Structure DDF Lookup'!$C:$C,'Structure Inputs'!S95,'Structure DDF Lookup'!$A:$A,'Structure Inputs'!$C95)/100,
IF('Structure Inputs'!$J95="Most Likely",SUMIFS('Structure DDF Lookup'!$E:$E,'Structure DDF Lookup'!$C:$C,'Structure Inputs'!S95,'Structure DDF Lookup'!$A:$A,'Structure Inputs'!$C95)/100,
IF('Structure Inputs'!$J95="Maximum",SUMIFS('Structure DDF Lookup'!$F:$F,'Structure DDF Lookup'!$C:$C,'Structure Inputs'!S95,'Structure DDF Lookup'!$A:$A,'Structure Inputs'!$C95)/100,)))))</f>
        <v>0</v>
      </c>
      <c r="N92" s="185">
        <f>IF('Structure Inputs'!T95="",,
(IF('Structure Inputs'!$J95="Minimum",SUMIFS('Structure DDF Lookup'!$D:$D,'Structure DDF Lookup'!$C:$C,'Structure Inputs'!T95,'Structure DDF Lookup'!$A:$A,'Structure Inputs'!$C95)/100,
IF('Structure Inputs'!$J95="Most Likely",SUMIFS('Structure DDF Lookup'!$E:$E,'Structure DDF Lookup'!$C:$C,'Structure Inputs'!T95,'Structure DDF Lookup'!$A:$A,'Structure Inputs'!$C95)/100,
IF('Structure Inputs'!$J95="Maximum",SUMIFS('Structure DDF Lookup'!$F:$F,'Structure DDF Lookup'!$C:$C,'Structure Inputs'!T95,'Structure DDF Lookup'!$A:$A,'Structure Inputs'!$C95)/100,)))))</f>
        <v>0</v>
      </c>
      <c r="O92" s="185">
        <f>IF('Structure Inputs'!U95="",,
(IF('Structure Inputs'!$J95="Minimum",SUMIFS('Structure DDF Lookup'!$D:$D,'Structure DDF Lookup'!$C:$C,'Structure Inputs'!U95,'Structure DDF Lookup'!$A:$A,'Structure Inputs'!$C95)/100,
IF('Structure Inputs'!$J95="Most Likely",SUMIFS('Structure DDF Lookup'!$E:$E,'Structure DDF Lookup'!$C:$C,'Structure Inputs'!U95,'Structure DDF Lookup'!$A:$A,'Structure Inputs'!$C95)/100,
IF('Structure Inputs'!$J95="Maximum",SUMIFS('Structure DDF Lookup'!$F:$F,'Structure DDF Lookup'!$C:$C,'Structure Inputs'!U95,'Structure DDF Lookup'!$A:$A,'Structure Inputs'!$C95)/100,)))))</f>
        <v>0</v>
      </c>
      <c r="P92" s="185">
        <f>IF('Structure Inputs'!V95="",,
(IF('Structure Inputs'!$J95="Minimum",SUMIFS('Structure DDF Lookup'!$D:$D,'Structure DDF Lookup'!$C:$C,'Structure Inputs'!V95,'Structure DDF Lookup'!$A:$A,'Structure Inputs'!$C95)/100,
IF('Structure Inputs'!$J95="Most Likely",SUMIFS('Structure DDF Lookup'!$E:$E,'Structure DDF Lookup'!$C:$C,'Structure Inputs'!V95,'Structure DDF Lookup'!$A:$A,'Structure Inputs'!$C95)/100,
IF('Structure Inputs'!$J95="Maximum",SUMIFS('Structure DDF Lookup'!$F:$F,'Structure DDF Lookup'!$C:$C,'Structure Inputs'!V95,'Structure DDF Lookup'!$A:$A,'Structure Inputs'!$C95)/100,)))))</f>
        <v>0</v>
      </c>
      <c r="Q92" s="185">
        <f>IF('Structure Inputs'!W95="",,
(IF('Structure Inputs'!$J95="Minimum",SUMIFS('Structure DDF Lookup'!$D:$D,'Structure DDF Lookup'!$C:$C,'Structure Inputs'!W95,'Structure DDF Lookup'!$A:$A,'Structure Inputs'!$C95)/100,
IF('Structure Inputs'!$J95="Most Likely",SUMIFS('Structure DDF Lookup'!$E:$E,'Structure DDF Lookup'!$C:$C,'Structure Inputs'!W95,'Structure DDF Lookup'!$A:$A,'Structure Inputs'!$C95)/100,
IF('Structure Inputs'!$J95="Maximum",SUMIFS('Structure DDF Lookup'!$F:$F,'Structure DDF Lookup'!$C:$C,'Structure Inputs'!W95,'Structure DDF Lookup'!$A:$A,'Structure Inputs'!$C95)/100,)))))</f>
        <v>0</v>
      </c>
      <c r="R92" s="185">
        <f>IF('Structure Inputs'!X95="",,
(IF('Structure Inputs'!$J95="Minimum",SUMIFS('Structure DDF Lookup'!$D:$D,'Structure DDF Lookup'!$C:$C,'Structure Inputs'!X95,'Structure DDF Lookup'!$A:$A,'Structure Inputs'!$C95)/100,
IF('Structure Inputs'!$J95="Most Likely",SUMIFS('Structure DDF Lookup'!$E:$E,'Structure DDF Lookup'!$C:$C,'Structure Inputs'!X95,'Structure DDF Lookup'!$A:$A,'Structure Inputs'!$C95)/100,
IF('Structure Inputs'!$J95="Maximum",SUMIFS('Structure DDF Lookup'!$F:$F,'Structure DDF Lookup'!$C:$C,'Structure Inputs'!X95,'Structure DDF Lookup'!$A:$A,'Structure Inputs'!$C95)/100,)))))</f>
        <v>0</v>
      </c>
      <c r="S92" s="185">
        <f>IF('Structure Inputs'!Y95="",,
(IF('Structure Inputs'!$J95="Minimum",SUMIFS('Structure DDF Lookup'!$D:$D,'Structure DDF Lookup'!$C:$C,'Structure Inputs'!Y95,'Structure DDF Lookup'!$A:$A,'Structure Inputs'!$C95)/100,
IF('Structure Inputs'!$J95="Most Likely",SUMIFS('Structure DDF Lookup'!$E:$E,'Structure DDF Lookup'!$C:$C,'Structure Inputs'!Y95,'Structure DDF Lookup'!$A:$A,'Structure Inputs'!$C95)/100,
IF('Structure Inputs'!$J95="Maximum",SUMIFS('Structure DDF Lookup'!$F:$F,'Structure DDF Lookup'!$C:$C,'Structure Inputs'!Y95,'Structure DDF Lookup'!$A:$A,'Structure Inputs'!$C95)/100,)))))</f>
        <v>0</v>
      </c>
      <c r="T92" s="185">
        <f>IF('Structure Inputs'!Z95="",,
(IF('Structure Inputs'!$J95="Minimum",SUMIFS('Structure DDF Lookup'!$D:$D,'Structure DDF Lookup'!$C:$C,'Structure Inputs'!Z95,'Structure DDF Lookup'!$A:$A,'Structure Inputs'!$C95)/100,
IF('Structure Inputs'!$J95="Most Likely",SUMIFS('Structure DDF Lookup'!$E:$E,'Structure DDF Lookup'!$C:$C,'Structure Inputs'!Z95,'Structure DDF Lookup'!$A:$A,'Structure Inputs'!$C95)/100,
IF('Structure Inputs'!$J95="Maximum",SUMIFS('Structure DDF Lookup'!$F:$F,'Structure DDF Lookup'!$C:$C,'Structure Inputs'!Z95,'Structure DDF Lookup'!$A:$A,'Structure Inputs'!$C95)/100,)))))</f>
        <v>0</v>
      </c>
      <c r="U92" s="185">
        <f>IF('Structure Inputs'!AA95="",,
(IF('Structure Inputs'!$J95="Minimum",SUMIFS('Structure DDF Lookup'!$D:$D,'Structure DDF Lookup'!$C:$C,'Structure Inputs'!AA95,'Structure DDF Lookup'!$A:$A,'Structure Inputs'!$C95)/100,
IF('Structure Inputs'!$J95="Most Likely",SUMIFS('Structure DDF Lookup'!$E:$E,'Structure DDF Lookup'!$C:$C,'Structure Inputs'!AA95,'Structure DDF Lookup'!$A:$A,'Structure Inputs'!$C95)/100,
IF('Structure Inputs'!$J95="Maximum",SUMIFS('Structure DDF Lookup'!$F:$F,'Structure DDF Lookup'!$C:$C,'Structure Inputs'!AA95,'Structure DDF Lookup'!$A:$A,'Structure Inputs'!$C95)/100,)))))</f>
        <v>0</v>
      </c>
      <c r="V92" s="185">
        <f>IF('Structure Inputs'!AB95="",,
(IF('Structure Inputs'!$J95="Minimum",SUMIFS('Structure DDF Lookup'!$D:$D,'Structure DDF Lookup'!$C:$C,'Structure Inputs'!AB95,'Structure DDF Lookup'!$A:$A,'Structure Inputs'!$C95)/100,
IF('Structure Inputs'!$J95="Most Likely",SUMIFS('Structure DDF Lookup'!$E:$E,'Structure DDF Lookup'!$C:$C,'Structure Inputs'!AB95,'Structure DDF Lookup'!$A:$A,'Structure Inputs'!$C95)/100,
IF('Structure Inputs'!$J95="Maximum",SUMIFS('Structure DDF Lookup'!$F:$F,'Structure DDF Lookup'!$C:$C,'Structure Inputs'!AB95,'Structure DDF Lookup'!$A:$A,'Structure Inputs'!$C95)/100,)))))</f>
        <v>0</v>
      </c>
      <c r="W92" s="185">
        <f>IF('Structure Inputs'!AC95="",,
(IF('Structure Inputs'!$J95="Minimum",SUMIFS('Structure DDF Lookup'!$D:$D,'Structure DDF Lookup'!$C:$C,'Structure Inputs'!AC95,'Structure DDF Lookup'!$A:$A,'Structure Inputs'!$C95)/100,
IF('Structure Inputs'!$J95="Most Likely",SUMIFS('Structure DDF Lookup'!$E:$E,'Structure DDF Lookup'!$C:$C,'Structure Inputs'!AC95,'Structure DDF Lookup'!$A:$A,'Structure Inputs'!$C95)/100,
IF('Structure Inputs'!$J95="Maximum",SUMIFS('Structure DDF Lookup'!$F:$F,'Structure DDF Lookup'!$C:$C,'Structure Inputs'!AC95,'Structure DDF Lookup'!$A:$A,'Structure Inputs'!$C95)/100,)))))</f>
        <v>0</v>
      </c>
      <c r="Y92" s="25">
        <f t="shared" si="16"/>
        <v>0</v>
      </c>
      <c r="Z92" s="25">
        <f t="shared" si="17"/>
        <v>0</v>
      </c>
      <c r="AA92" s="25">
        <f t="shared" si="18"/>
        <v>0</v>
      </c>
      <c r="AB92" s="25">
        <f t="shared" si="19"/>
        <v>0</v>
      </c>
      <c r="AC92" s="25">
        <f t="shared" si="20"/>
        <v>0</v>
      </c>
      <c r="AD92" s="25">
        <f t="shared" si="21"/>
        <v>0</v>
      </c>
      <c r="AE92" s="25">
        <f t="shared" si="22"/>
        <v>0</v>
      </c>
      <c r="AF92" s="25">
        <f t="shared" si="23"/>
        <v>0</v>
      </c>
      <c r="AG92" s="25">
        <f t="shared" si="24"/>
        <v>0</v>
      </c>
      <c r="AH92" s="25">
        <f t="shared" si="25"/>
        <v>0</v>
      </c>
      <c r="AI92" s="25">
        <f t="shared" si="26"/>
        <v>0</v>
      </c>
      <c r="AJ92" s="25">
        <f t="shared" si="27"/>
        <v>0</v>
      </c>
    </row>
    <row r="93" spans="1:36" x14ac:dyDescent="0.25">
      <c r="A93" s="17">
        <f t="shared" si="28"/>
        <v>92</v>
      </c>
      <c r="B93" s="27" t="str">
        <f>IF('Structure Inputs'!C96="","",'Structure Inputs'!C96)</f>
        <v/>
      </c>
      <c r="D93" s="42">
        <f>'Structure Inputs'!$D96</f>
        <v>0</v>
      </c>
      <c r="F93" s="18" t="str">
        <f>IF('Structure Inputs'!F96="","No","Yes")</f>
        <v>No</v>
      </c>
      <c r="H93" s="24">
        <f>IF($F93="Yes",'Structure Inputs'!$F96,SUMIFS('General Assumptions_Back End'!$C:$C,'General Assumptions_Back End'!$A:$A,$B93,'General Assumptions_Back End'!$B:$B,H$1))</f>
        <v>0</v>
      </c>
      <c r="J93" s="186">
        <f>SUMIFS('General Assumptions_Back End'!$C:$C,'General Assumptions_Back End'!$A:$A,$B93,'General Assumptions_Back End'!$B:$B,J$1)</f>
        <v>0</v>
      </c>
      <c r="L93" s="185">
        <f>IF('Structure Inputs'!R96="",,
(IF('Structure Inputs'!$J96="Minimum",SUMIFS('Structure DDF Lookup'!$D:$D,'Structure DDF Lookup'!$C:$C,'Structure Inputs'!R96,'Structure DDF Lookup'!$A:$A,'Structure Inputs'!$C96)/100,
IF('Structure Inputs'!$J96="Most Likely",SUMIFS('Structure DDF Lookup'!$E:$E,'Structure DDF Lookup'!$C:$C,'Structure Inputs'!R96,'Structure DDF Lookup'!$A:$A,'Structure Inputs'!$C96)/100,
IF('Structure Inputs'!$J96="Maximum",SUMIFS('Structure DDF Lookup'!$F:$F,'Structure DDF Lookup'!$C:$C,'Structure Inputs'!R96,'Structure DDF Lookup'!$A:$A,'Structure Inputs'!$C96)/100,)))))</f>
        <v>0</v>
      </c>
      <c r="M93" s="185">
        <f>IF('Structure Inputs'!S96="",,
(IF('Structure Inputs'!$J96="Minimum",SUMIFS('Structure DDF Lookup'!$D:$D,'Structure DDF Lookup'!$C:$C,'Structure Inputs'!S96,'Structure DDF Lookup'!$A:$A,'Structure Inputs'!$C96)/100,
IF('Structure Inputs'!$J96="Most Likely",SUMIFS('Structure DDF Lookup'!$E:$E,'Structure DDF Lookup'!$C:$C,'Structure Inputs'!S96,'Structure DDF Lookup'!$A:$A,'Structure Inputs'!$C96)/100,
IF('Structure Inputs'!$J96="Maximum",SUMIFS('Structure DDF Lookup'!$F:$F,'Structure DDF Lookup'!$C:$C,'Structure Inputs'!S96,'Structure DDF Lookup'!$A:$A,'Structure Inputs'!$C96)/100,)))))</f>
        <v>0</v>
      </c>
      <c r="N93" s="185">
        <f>IF('Structure Inputs'!T96="",,
(IF('Structure Inputs'!$J96="Minimum",SUMIFS('Structure DDF Lookup'!$D:$D,'Structure DDF Lookup'!$C:$C,'Structure Inputs'!T96,'Structure DDF Lookup'!$A:$A,'Structure Inputs'!$C96)/100,
IF('Structure Inputs'!$J96="Most Likely",SUMIFS('Structure DDF Lookup'!$E:$E,'Structure DDF Lookup'!$C:$C,'Structure Inputs'!T96,'Structure DDF Lookup'!$A:$A,'Structure Inputs'!$C96)/100,
IF('Structure Inputs'!$J96="Maximum",SUMIFS('Structure DDF Lookup'!$F:$F,'Structure DDF Lookup'!$C:$C,'Structure Inputs'!T96,'Structure DDF Lookup'!$A:$A,'Structure Inputs'!$C96)/100,)))))</f>
        <v>0</v>
      </c>
      <c r="O93" s="185">
        <f>IF('Structure Inputs'!U96="",,
(IF('Structure Inputs'!$J96="Minimum",SUMIFS('Structure DDF Lookup'!$D:$D,'Structure DDF Lookup'!$C:$C,'Structure Inputs'!U96,'Structure DDF Lookup'!$A:$A,'Structure Inputs'!$C96)/100,
IF('Structure Inputs'!$J96="Most Likely",SUMIFS('Structure DDF Lookup'!$E:$E,'Structure DDF Lookup'!$C:$C,'Structure Inputs'!U96,'Structure DDF Lookup'!$A:$A,'Structure Inputs'!$C96)/100,
IF('Structure Inputs'!$J96="Maximum",SUMIFS('Structure DDF Lookup'!$F:$F,'Structure DDF Lookup'!$C:$C,'Structure Inputs'!U96,'Structure DDF Lookup'!$A:$A,'Structure Inputs'!$C96)/100,)))))</f>
        <v>0</v>
      </c>
      <c r="P93" s="185">
        <f>IF('Structure Inputs'!V96="",,
(IF('Structure Inputs'!$J96="Minimum",SUMIFS('Structure DDF Lookup'!$D:$D,'Structure DDF Lookup'!$C:$C,'Structure Inputs'!V96,'Structure DDF Lookup'!$A:$A,'Structure Inputs'!$C96)/100,
IF('Structure Inputs'!$J96="Most Likely",SUMIFS('Structure DDF Lookup'!$E:$E,'Structure DDF Lookup'!$C:$C,'Structure Inputs'!V96,'Structure DDF Lookup'!$A:$A,'Structure Inputs'!$C96)/100,
IF('Structure Inputs'!$J96="Maximum",SUMIFS('Structure DDF Lookup'!$F:$F,'Structure DDF Lookup'!$C:$C,'Structure Inputs'!V96,'Structure DDF Lookup'!$A:$A,'Structure Inputs'!$C96)/100,)))))</f>
        <v>0</v>
      </c>
      <c r="Q93" s="185">
        <f>IF('Structure Inputs'!W96="",,
(IF('Structure Inputs'!$J96="Minimum",SUMIFS('Structure DDF Lookup'!$D:$D,'Structure DDF Lookup'!$C:$C,'Structure Inputs'!W96,'Structure DDF Lookup'!$A:$A,'Structure Inputs'!$C96)/100,
IF('Structure Inputs'!$J96="Most Likely",SUMIFS('Structure DDF Lookup'!$E:$E,'Structure DDF Lookup'!$C:$C,'Structure Inputs'!W96,'Structure DDF Lookup'!$A:$A,'Structure Inputs'!$C96)/100,
IF('Structure Inputs'!$J96="Maximum",SUMIFS('Structure DDF Lookup'!$F:$F,'Structure DDF Lookup'!$C:$C,'Structure Inputs'!W96,'Structure DDF Lookup'!$A:$A,'Structure Inputs'!$C96)/100,)))))</f>
        <v>0</v>
      </c>
      <c r="R93" s="185">
        <f>IF('Structure Inputs'!X96="",,
(IF('Structure Inputs'!$J96="Minimum",SUMIFS('Structure DDF Lookup'!$D:$D,'Structure DDF Lookup'!$C:$C,'Structure Inputs'!X96,'Structure DDF Lookup'!$A:$A,'Structure Inputs'!$C96)/100,
IF('Structure Inputs'!$J96="Most Likely",SUMIFS('Structure DDF Lookup'!$E:$E,'Structure DDF Lookup'!$C:$C,'Structure Inputs'!X96,'Structure DDF Lookup'!$A:$A,'Structure Inputs'!$C96)/100,
IF('Structure Inputs'!$J96="Maximum",SUMIFS('Structure DDF Lookup'!$F:$F,'Structure DDF Lookup'!$C:$C,'Structure Inputs'!X96,'Structure DDF Lookup'!$A:$A,'Structure Inputs'!$C96)/100,)))))</f>
        <v>0</v>
      </c>
      <c r="S93" s="185">
        <f>IF('Structure Inputs'!Y96="",,
(IF('Structure Inputs'!$J96="Minimum",SUMIFS('Structure DDF Lookup'!$D:$D,'Structure DDF Lookup'!$C:$C,'Structure Inputs'!Y96,'Structure DDF Lookup'!$A:$A,'Structure Inputs'!$C96)/100,
IF('Structure Inputs'!$J96="Most Likely",SUMIFS('Structure DDF Lookup'!$E:$E,'Structure DDF Lookup'!$C:$C,'Structure Inputs'!Y96,'Structure DDF Lookup'!$A:$A,'Structure Inputs'!$C96)/100,
IF('Structure Inputs'!$J96="Maximum",SUMIFS('Structure DDF Lookup'!$F:$F,'Structure DDF Lookup'!$C:$C,'Structure Inputs'!Y96,'Structure DDF Lookup'!$A:$A,'Structure Inputs'!$C96)/100,)))))</f>
        <v>0</v>
      </c>
      <c r="T93" s="185">
        <f>IF('Structure Inputs'!Z96="",,
(IF('Structure Inputs'!$J96="Minimum",SUMIFS('Structure DDF Lookup'!$D:$D,'Structure DDF Lookup'!$C:$C,'Structure Inputs'!Z96,'Structure DDF Lookup'!$A:$A,'Structure Inputs'!$C96)/100,
IF('Structure Inputs'!$J96="Most Likely",SUMIFS('Structure DDF Lookup'!$E:$E,'Structure DDF Lookup'!$C:$C,'Structure Inputs'!Z96,'Structure DDF Lookup'!$A:$A,'Structure Inputs'!$C96)/100,
IF('Structure Inputs'!$J96="Maximum",SUMIFS('Structure DDF Lookup'!$F:$F,'Structure DDF Lookup'!$C:$C,'Structure Inputs'!Z96,'Structure DDF Lookup'!$A:$A,'Structure Inputs'!$C96)/100,)))))</f>
        <v>0</v>
      </c>
      <c r="U93" s="185">
        <f>IF('Structure Inputs'!AA96="",,
(IF('Structure Inputs'!$J96="Minimum",SUMIFS('Structure DDF Lookup'!$D:$D,'Structure DDF Lookup'!$C:$C,'Structure Inputs'!AA96,'Structure DDF Lookup'!$A:$A,'Structure Inputs'!$C96)/100,
IF('Structure Inputs'!$J96="Most Likely",SUMIFS('Structure DDF Lookup'!$E:$E,'Structure DDF Lookup'!$C:$C,'Structure Inputs'!AA96,'Structure DDF Lookup'!$A:$A,'Structure Inputs'!$C96)/100,
IF('Structure Inputs'!$J96="Maximum",SUMIFS('Structure DDF Lookup'!$F:$F,'Structure DDF Lookup'!$C:$C,'Structure Inputs'!AA96,'Structure DDF Lookup'!$A:$A,'Structure Inputs'!$C96)/100,)))))</f>
        <v>0</v>
      </c>
      <c r="V93" s="185">
        <f>IF('Structure Inputs'!AB96="",,
(IF('Structure Inputs'!$J96="Minimum",SUMIFS('Structure DDF Lookup'!$D:$D,'Structure DDF Lookup'!$C:$C,'Structure Inputs'!AB96,'Structure DDF Lookup'!$A:$A,'Structure Inputs'!$C96)/100,
IF('Structure Inputs'!$J96="Most Likely",SUMIFS('Structure DDF Lookup'!$E:$E,'Structure DDF Lookup'!$C:$C,'Structure Inputs'!AB96,'Structure DDF Lookup'!$A:$A,'Structure Inputs'!$C96)/100,
IF('Structure Inputs'!$J96="Maximum",SUMIFS('Structure DDF Lookup'!$F:$F,'Structure DDF Lookup'!$C:$C,'Structure Inputs'!AB96,'Structure DDF Lookup'!$A:$A,'Structure Inputs'!$C96)/100,)))))</f>
        <v>0</v>
      </c>
      <c r="W93" s="185">
        <f>IF('Structure Inputs'!AC96="",,
(IF('Structure Inputs'!$J96="Minimum",SUMIFS('Structure DDF Lookup'!$D:$D,'Structure DDF Lookup'!$C:$C,'Structure Inputs'!AC96,'Structure DDF Lookup'!$A:$A,'Structure Inputs'!$C96)/100,
IF('Structure Inputs'!$J96="Most Likely",SUMIFS('Structure DDF Lookup'!$E:$E,'Structure DDF Lookup'!$C:$C,'Structure Inputs'!AC96,'Structure DDF Lookup'!$A:$A,'Structure Inputs'!$C96)/100,
IF('Structure Inputs'!$J96="Maximum",SUMIFS('Structure DDF Lookup'!$F:$F,'Structure DDF Lookup'!$C:$C,'Structure Inputs'!AC96,'Structure DDF Lookup'!$A:$A,'Structure Inputs'!$C96)/100,)))))</f>
        <v>0</v>
      </c>
      <c r="Y93" s="25">
        <f t="shared" si="16"/>
        <v>0</v>
      </c>
      <c r="Z93" s="25">
        <f t="shared" si="17"/>
        <v>0</v>
      </c>
      <c r="AA93" s="25">
        <f t="shared" si="18"/>
        <v>0</v>
      </c>
      <c r="AB93" s="25">
        <f t="shared" si="19"/>
        <v>0</v>
      </c>
      <c r="AC93" s="25">
        <f t="shared" si="20"/>
        <v>0</v>
      </c>
      <c r="AD93" s="25">
        <f t="shared" si="21"/>
        <v>0</v>
      </c>
      <c r="AE93" s="25">
        <f t="shared" si="22"/>
        <v>0</v>
      </c>
      <c r="AF93" s="25">
        <f t="shared" si="23"/>
        <v>0</v>
      </c>
      <c r="AG93" s="25">
        <f t="shared" si="24"/>
        <v>0</v>
      </c>
      <c r="AH93" s="25">
        <f t="shared" si="25"/>
        <v>0</v>
      </c>
      <c r="AI93" s="25">
        <f t="shared" si="26"/>
        <v>0</v>
      </c>
      <c r="AJ93" s="25">
        <f t="shared" si="27"/>
        <v>0</v>
      </c>
    </row>
    <row r="94" spans="1:36" x14ac:dyDescent="0.25">
      <c r="A94" s="17">
        <f t="shared" si="28"/>
        <v>93</v>
      </c>
      <c r="B94" s="27" t="str">
        <f>IF('Structure Inputs'!C97="","",'Structure Inputs'!C97)</f>
        <v/>
      </c>
      <c r="D94" s="42">
        <f>'Structure Inputs'!$D97</f>
        <v>0</v>
      </c>
      <c r="F94" s="18" t="str">
        <f>IF('Structure Inputs'!F97="","No","Yes")</f>
        <v>No</v>
      </c>
      <c r="H94" s="24">
        <f>IF($F94="Yes",'Structure Inputs'!$F97,SUMIFS('General Assumptions_Back End'!$C:$C,'General Assumptions_Back End'!$A:$A,$B94,'General Assumptions_Back End'!$B:$B,H$1))</f>
        <v>0</v>
      </c>
      <c r="J94" s="186">
        <f>SUMIFS('General Assumptions_Back End'!$C:$C,'General Assumptions_Back End'!$A:$A,$B94,'General Assumptions_Back End'!$B:$B,J$1)</f>
        <v>0</v>
      </c>
      <c r="L94" s="185">
        <f>IF('Structure Inputs'!R97="",,
(IF('Structure Inputs'!$J97="Minimum",SUMIFS('Structure DDF Lookup'!$D:$D,'Structure DDF Lookup'!$C:$C,'Structure Inputs'!R97,'Structure DDF Lookup'!$A:$A,'Structure Inputs'!$C97)/100,
IF('Structure Inputs'!$J97="Most Likely",SUMIFS('Structure DDF Lookup'!$E:$E,'Structure DDF Lookup'!$C:$C,'Structure Inputs'!R97,'Structure DDF Lookup'!$A:$A,'Structure Inputs'!$C97)/100,
IF('Structure Inputs'!$J97="Maximum",SUMIFS('Structure DDF Lookup'!$F:$F,'Structure DDF Lookup'!$C:$C,'Structure Inputs'!R97,'Structure DDF Lookup'!$A:$A,'Structure Inputs'!$C97)/100,)))))</f>
        <v>0</v>
      </c>
      <c r="M94" s="185">
        <f>IF('Structure Inputs'!S97="",,
(IF('Structure Inputs'!$J97="Minimum",SUMIFS('Structure DDF Lookup'!$D:$D,'Structure DDF Lookup'!$C:$C,'Structure Inputs'!S97,'Structure DDF Lookup'!$A:$A,'Structure Inputs'!$C97)/100,
IF('Structure Inputs'!$J97="Most Likely",SUMIFS('Structure DDF Lookup'!$E:$E,'Structure DDF Lookup'!$C:$C,'Structure Inputs'!S97,'Structure DDF Lookup'!$A:$A,'Structure Inputs'!$C97)/100,
IF('Structure Inputs'!$J97="Maximum",SUMIFS('Structure DDF Lookup'!$F:$F,'Structure DDF Lookup'!$C:$C,'Structure Inputs'!S97,'Structure DDF Lookup'!$A:$A,'Structure Inputs'!$C97)/100,)))))</f>
        <v>0</v>
      </c>
      <c r="N94" s="185">
        <f>IF('Structure Inputs'!T97="",,
(IF('Structure Inputs'!$J97="Minimum",SUMIFS('Structure DDF Lookup'!$D:$D,'Structure DDF Lookup'!$C:$C,'Structure Inputs'!T97,'Structure DDF Lookup'!$A:$A,'Structure Inputs'!$C97)/100,
IF('Structure Inputs'!$J97="Most Likely",SUMIFS('Structure DDF Lookup'!$E:$E,'Structure DDF Lookup'!$C:$C,'Structure Inputs'!T97,'Structure DDF Lookup'!$A:$A,'Structure Inputs'!$C97)/100,
IF('Structure Inputs'!$J97="Maximum",SUMIFS('Structure DDF Lookup'!$F:$F,'Structure DDF Lookup'!$C:$C,'Structure Inputs'!T97,'Structure DDF Lookup'!$A:$A,'Structure Inputs'!$C97)/100,)))))</f>
        <v>0</v>
      </c>
      <c r="O94" s="185">
        <f>IF('Structure Inputs'!U97="",,
(IF('Structure Inputs'!$J97="Minimum",SUMIFS('Structure DDF Lookup'!$D:$D,'Structure DDF Lookup'!$C:$C,'Structure Inputs'!U97,'Structure DDF Lookup'!$A:$A,'Structure Inputs'!$C97)/100,
IF('Structure Inputs'!$J97="Most Likely",SUMIFS('Structure DDF Lookup'!$E:$E,'Structure DDF Lookup'!$C:$C,'Structure Inputs'!U97,'Structure DDF Lookup'!$A:$A,'Structure Inputs'!$C97)/100,
IF('Structure Inputs'!$J97="Maximum",SUMIFS('Structure DDF Lookup'!$F:$F,'Structure DDF Lookup'!$C:$C,'Structure Inputs'!U97,'Structure DDF Lookup'!$A:$A,'Structure Inputs'!$C97)/100,)))))</f>
        <v>0</v>
      </c>
      <c r="P94" s="185">
        <f>IF('Structure Inputs'!V97="",,
(IF('Structure Inputs'!$J97="Minimum",SUMIFS('Structure DDF Lookup'!$D:$D,'Structure DDF Lookup'!$C:$C,'Structure Inputs'!V97,'Structure DDF Lookup'!$A:$A,'Structure Inputs'!$C97)/100,
IF('Structure Inputs'!$J97="Most Likely",SUMIFS('Structure DDF Lookup'!$E:$E,'Structure DDF Lookup'!$C:$C,'Structure Inputs'!V97,'Structure DDF Lookup'!$A:$A,'Structure Inputs'!$C97)/100,
IF('Structure Inputs'!$J97="Maximum",SUMIFS('Structure DDF Lookup'!$F:$F,'Structure DDF Lookup'!$C:$C,'Structure Inputs'!V97,'Structure DDF Lookup'!$A:$A,'Structure Inputs'!$C97)/100,)))))</f>
        <v>0</v>
      </c>
      <c r="Q94" s="185">
        <f>IF('Structure Inputs'!W97="",,
(IF('Structure Inputs'!$J97="Minimum",SUMIFS('Structure DDF Lookup'!$D:$D,'Structure DDF Lookup'!$C:$C,'Structure Inputs'!W97,'Structure DDF Lookup'!$A:$A,'Structure Inputs'!$C97)/100,
IF('Structure Inputs'!$J97="Most Likely",SUMIFS('Structure DDF Lookup'!$E:$E,'Structure DDF Lookup'!$C:$C,'Structure Inputs'!W97,'Structure DDF Lookup'!$A:$A,'Structure Inputs'!$C97)/100,
IF('Structure Inputs'!$J97="Maximum",SUMIFS('Structure DDF Lookup'!$F:$F,'Structure DDF Lookup'!$C:$C,'Structure Inputs'!W97,'Structure DDF Lookup'!$A:$A,'Structure Inputs'!$C97)/100,)))))</f>
        <v>0</v>
      </c>
      <c r="R94" s="185">
        <f>IF('Structure Inputs'!X97="",,
(IF('Structure Inputs'!$J97="Minimum",SUMIFS('Structure DDF Lookup'!$D:$D,'Structure DDF Lookup'!$C:$C,'Structure Inputs'!X97,'Structure DDF Lookup'!$A:$A,'Structure Inputs'!$C97)/100,
IF('Structure Inputs'!$J97="Most Likely",SUMIFS('Structure DDF Lookup'!$E:$E,'Structure DDF Lookup'!$C:$C,'Structure Inputs'!X97,'Structure DDF Lookup'!$A:$A,'Structure Inputs'!$C97)/100,
IF('Structure Inputs'!$J97="Maximum",SUMIFS('Structure DDF Lookup'!$F:$F,'Structure DDF Lookup'!$C:$C,'Structure Inputs'!X97,'Structure DDF Lookup'!$A:$A,'Structure Inputs'!$C97)/100,)))))</f>
        <v>0</v>
      </c>
      <c r="S94" s="185">
        <f>IF('Structure Inputs'!Y97="",,
(IF('Structure Inputs'!$J97="Minimum",SUMIFS('Structure DDF Lookup'!$D:$D,'Structure DDF Lookup'!$C:$C,'Structure Inputs'!Y97,'Structure DDF Lookup'!$A:$A,'Structure Inputs'!$C97)/100,
IF('Structure Inputs'!$J97="Most Likely",SUMIFS('Structure DDF Lookup'!$E:$E,'Structure DDF Lookup'!$C:$C,'Structure Inputs'!Y97,'Structure DDF Lookup'!$A:$A,'Structure Inputs'!$C97)/100,
IF('Structure Inputs'!$J97="Maximum",SUMIFS('Structure DDF Lookup'!$F:$F,'Structure DDF Lookup'!$C:$C,'Structure Inputs'!Y97,'Structure DDF Lookup'!$A:$A,'Structure Inputs'!$C97)/100,)))))</f>
        <v>0</v>
      </c>
      <c r="T94" s="185">
        <f>IF('Structure Inputs'!Z97="",,
(IF('Structure Inputs'!$J97="Minimum",SUMIFS('Structure DDF Lookup'!$D:$D,'Structure DDF Lookup'!$C:$C,'Structure Inputs'!Z97,'Structure DDF Lookup'!$A:$A,'Structure Inputs'!$C97)/100,
IF('Structure Inputs'!$J97="Most Likely",SUMIFS('Structure DDF Lookup'!$E:$E,'Structure DDF Lookup'!$C:$C,'Structure Inputs'!Z97,'Structure DDF Lookup'!$A:$A,'Structure Inputs'!$C97)/100,
IF('Structure Inputs'!$J97="Maximum",SUMIFS('Structure DDF Lookup'!$F:$F,'Structure DDF Lookup'!$C:$C,'Structure Inputs'!Z97,'Structure DDF Lookup'!$A:$A,'Structure Inputs'!$C97)/100,)))))</f>
        <v>0</v>
      </c>
      <c r="U94" s="185">
        <f>IF('Structure Inputs'!AA97="",,
(IF('Structure Inputs'!$J97="Minimum",SUMIFS('Structure DDF Lookup'!$D:$D,'Structure DDF Lookup'!$C:$C,'Structure Inputs'!AA97,'Structure DDF Lookup'!$A:$A,'Structure Inputs'!$C97)/100,
IF('Structure Inputs'!$J97="Most Likely",SUMIFS('Structure DDF Lookup'!$E:$E,'Structure DDF Lookup'!$C:$C,'Structure Inputs'!AA97,'Structure DDF Lookup'!$A:$A,'Structure Inputs'!$C97)/100,
IF('Structure Inputs'!$J97="Maximum",SUMIFS('Structure DDF Lookup'!$F:$F,'Structure DDF Lookup'!$C:$C,'Structure Inputs'!AA97,'Structure DDF Lookup'!$A:$A,'Structure Inputs'!$C97)/100,)))))</f>
        <v>0</v>
      </c>
      <c r="V94" s="185">
        <f>IF('Structure Inputs'!AB97="",,
(IF('Structure Inputs'!$J97="Minimum",SUMIFS('Structure DDF Lookup'!$D:$D,'Structure DDF Lookup'!$C:$C,'Structure Inputs'!AB97,'Structure DDF Lookup'!$A:$A,'Structure Inputs'!$C97)/100,
IF('Structure Inputs'!$J97="Most Likely",SUMIFS('Structure DDF Lookup'!$E:$E,'Structure DDF Lookup'!$C:$C,'Structure Inputs'!AB97,'Structure DDF Lookup'!$A:$A,'Structure Inputs'!$C97)/100,
IF('Structure Inputs'!$J97="Maximum",SUMIFS('Structure DDF Lookup'!$F:$F,'Structure DDF Lookup'!$C:$C,'Structure Inputs'!AB97,'Structure DDF Lookup'!$A:$A,'Structure Inputs'!$C97)/100,)))))</f>
        <v>0</v>
      </c>
      <c r="W94" s="185">
        <f>IF('Structure Inputs'!AC97="",,
(IF('Structure Inputs'!$J97="Minimum",SUMIFS('Structure DDF Lookup'!$D:$D,'Structure DDF Lookup'!$C:$C,'Structure Inputs'!AC97,'Structure DDF Lookup'!$A:$A,'Structure Inputs'!$C97)/100,
IF('Structure Inputs'!$J97="Most Likely",SUMIFS('Structure DDF Lookup'!$E:$E,'Structure DDF Lookup'!$C:$C,'Structure Inputs'!AC97,'Structure DDF Lookup'!$A:$A,'Structure Inputs'!$C97)/100,
IF('Structure Inputs'!$J97="Maximum",SUMIFS('Structure DDF Lookup'!$F:$F,'Structure DDF Lookup'!$C:$C,'Structure Inputs'!AC97,'Structure DDF Lookup'!$A:$A,'Structure Inputs'!$C97)/100,)))))</f>
        <v>0</v>
      </c>
      <c r="Y94" s="25">
        <f t="shared" si="16"/>
        <v>0</v>
      </c>
      <c r="Z94" s="25">
        <f t="shared" si="17"/>
        <v>0</v>
      </c>
      <c r="AA94" s="25">
        <f t="shared" si="18"/>
        <v>0</v>
      </c>
      <c r="AB94" s="25">
        <f t="shared" si="19"/>
        <v>0</v>
      </c>
      <c r="AC94" s="25">
        <f t="shared" si="20"/>
        <v>0</v>
      </c>
      <c r="AD94" s="25">
        <f t="shared" si="21"/>
        <v>0</v>
      </c>
      <c r="AE94" s="25">
        <f t="shared" si="22"/>
        <v>0</v>
      </c>
      <c r="AF94" s="25">
        <f t="shared" si="23"/>
        <v>0</v>
      </c>
      <c r="AG94" s="25">
        <f t="shared" si="24"/>
        <v>0</v>
      </c>
      <c r="AH94" s="25">
        <f t="shared" si="25"/>
        <v>0</v>
      </c>
      <c r="AI94" s="25">
        <f t="shared" si="26"/>
        <v>0</v>
      </c>
      <c r="AJ94" s="25">
        <f t="shared" si="27"/>
        <v>0</v>
      </c>
    </row>
    <row r="95" spans="1:36" x14ac:dyDescent="0.25">
      <c r="A95" s="17">
        <f t="shared" si="28"/>
        <v>94</v>
      </c>
      <c r="B95" s="27" t="str">
        <f>IF('Structure Inputs'!C98="","",'Structure Inputs'!C98)</f>
        <v/>
      </c>
      <c r="D95" s="42">
        <f>'Structure Inputs'!$D98</f>
        <v>0</v>
      </c>
      <c r="F95" s="18" t="str">
        <f>IF('Structure Inputs'!F98="","No","Yes")</f>
        <v>No</v>
      </c>
      <c r="H95" s="24">
        <f>IF($F95="Yes",'Structure Inputs'!$F98,SUMIFS('General Assumptions_Back End'!$C:$C,'General Assumptions_Back End'!$A:$A,$B95,'General Assumptions_Back End'!$B:$B,H$1))</f>
        <v>0</v>
      </c>
      <c r="J95" s="186">
        <f>SUMIFS('General Assumptions_Back End'!$C:$C,'General Assumptions_Back End'!$A:$A,$B95,'General Assumptions_Back End'!$B:$B,J$1)</f>
        <v>0</v>
      </c>
      <c r="L95" s="185">
        <f>IF('Structure Inputs'!R98="",,
(IF('Structure Inputs'!$J98="Minimum",SUMIFS('Structure DDF Lookup'!$D:$D,'Structure DDF Lookup'!$C:$C,'Structure Inputs'!R98,'Structure DDF Lookup'!$A:$A,'Structure Inputs'!$C98)/100,
IF('Structure Inputs'!$J98="Most Likely",SUMIFS('Structure DDF Lookup'!$E:$E,'Structure DDF Lookup'!$C:$C,'Structure Inputs'!R98,'Structure DDF Lookup'!$A:$A,'Structure Inputs'!$C98)/100,
IF('Structure Inputs'!$J98="Maximum",SUMIFS('Structure DDF Lookup'!$F:$F,'Structure DDF Lookup'!$C:$C,'Structure Inputs'!R98,'Structure DDF Lookup'!$A:$A,'Structure Inputs'!$C98)/100,)))))</f>
        <v>0</v>
      </c>
      <c r="M95" s="185">
        <f>IF('Structure Inputs'!S98="",,
(IF('Structure Inputs'!$J98="Minimum",SUMIFS('Structure DDF Lookup'!$D:$D,'Structure DDF Lookup'!$C:$C,'Structure Inputs'!S98,'Structure DDF Lookup'!$A:$A,'Structure Inputs'!$C98)/100,
IF('Structure Inputs'!$J98="Most Likely",SUMIFS('Structure DDF Lookup'!$E:$E,'Structure DDF Lookup'!$C:$C,'Structure Inputs'!S98,'Structure DDF Lookup'!$A:$A,'Structure Inputs'!$C98)/100,
IF('Structure Inputs'!$J98="Maximum",SUMIFS('Structure DDF Lookup'!$F:$F,'Structure DDF Lookup'!$C:$C,'Structure Inputs'!S98,'Structure DDF Lookup'!$A:$A,'Structure Inputs'!$C98)/100,)))))</f>
        <v>0</v>
      </c>
      <c r="N95" s="185">
        <f>IF('Structure Inputs'!T98="",,
(IF('Structure Inputs'!$J98="Minimum",SUMIFS('Structure DDF Lookup'!$D:$D,'Structure DDF Lookup'!$C:$C,'Structure Inputs'!T98,'Structure DDF Lookup'!$A:$A,'Structure Inputs'!$C98)/100,
IF('Structure Inputs'!$J98="Most Likely",SUMIFS('Structure DDF Lookup'!$E:$E,'Structure DDF Lookup'!$C:$C,'Structure Inputs'!T98,'Structure DDF Lookup'!$A:$A,'Structure Inputs'!$C98)/100,
IF('Structure Inputs'!$J98="Maximum",SUMIFS('Structure DDF Lookup'!$F:$F,'Structure DDF Lookup'!$C:$C,'Structure Inputs'!T98,'Structure DDF Lookup'!$A:$A,'Structure Inputs'!$C98)/100,)))))</f>
        <v>0</v>
      </c>
      <c r="O95" s="185">
        <f>IF('Structure Inputs'!U98="",,
(IF('Structure Inputs'!$J98="Minimum",SUMIFS('Structure DDF Lookup'!$D:$D,'Structure DDF Lookup'!$C:$C,'Structure Inputs'!U98,'Structure DDF Lookup'!$A:$A,'Structure Inputs'!$C98)/100,
IF('Structure Inputs'!$J98="Most Likely",SUMIFS('Structure DDF Lookup'!$E:$E,'Structure DDF Lookup'!$C:$C,'Structure Inputs'!U98,'Structure DDF Lookup'!$A:$A,'Structure Inputs'!$C98)/100,
IF('Structure Inputs'!$J98="Maximum",SUMIFS('Structure DDF Lookup'!$F:$F,'Structure DDF Lookup'!$C:$C,'Structure Inputs'!U98,'Structure DDF Lookup'!$A:$A,'Structure Inputs'!$C98)/100,)))))</f>
        <v>0</v>
      </c>
      <c r="P95" s="185">
        <f>IF('Structure Inputs'!V98="",,
(IF('Structure Inputs'!$J98="Minimum",SUMIFS('Structure DDF Lookup'!$D:$D,'Structure DDF Lookup'!$C:$C,'Structure Inputs'!V98,'Structure DDF Lookup'!$A:$A,'Structure Inputs'!$C98)/100,
IF('Structure Inputs'!$J98="Most Likely",SUMIFS('Structure DDF Lookup'!$E:$E,'Structure DDF Lookup'!$C:$C,'Structure Inputs'!V98,'Structure DDF Lookup'!$A:$A,'Structure Inputs'!$C98)/100,
IF('Structure Inputs'!$J98="Maximum",SUMIFS('Structure DDF Lookup'!$F:$F,'Structure DDF Lookup'!$C:$C,'Structure Inputs'!V98,'Structure DDF Lookup'!$A:$A,'Structure Inputs'!$C98)/100,)))))</f>
        <v>0</v>
      </c>
      <c r="Q95" s="185">
        <f>IF('Structure Inputs'!W98="",,
(IF('Structure Inputs'!$J98="Minimum",SUMIFS('Structure DDF Lookup'!$D:$D,'Structure DDF Lookup'!$C:$C,'Structure Inputs'!W98,'Structure DDF Lookup'!$A:$A,'Structure Inputs'!$C98)/100,
IF('Structure Inputs'!$J98="Most Likely",SUMIFS('Structure DDF Lookup'!$E:$E,'Structure DDF Lookup'!$C:$C,'Structure Inputs'!W98,'Structure DDF Lookup'!$A:$A,'Structure Inputs'!$C98)/100,
IF('Structure Inputs'!$J98="Maximum",SUMIFS('Structure DDF Lookup'!$F:$F,'Structure DDF Lookup'!$C:$C,'Structure Inputs'!W98,'Structure DDF Lookup'!$A:$A,'Structure Inputs'!$C98)/100,)))))</f>
        <v>0</v>
      </c>
      <c r="R95" s="185">
        <f>IF('Structure Inputs'!X98="",,
(IF('Structure Inputs'!$J98="Minimum",SUMIFS('Structure DDF Lookup'!$D:$D,'Structure DDF Lookup'!$C:$C,'Structure Inputs'!X98,'Structure DDF Lookup'!$A:$A,'Structure Inputs'!$C98)/100,
IF('Structure Inputs'!$J98="Most Likely",SUMIFS('Structure DDF Lookup'!$E:$E,'Structure DDF Lookup'!$C:$C,'Structure Inputs'!X98,'Structure DDF Lookup'!$A:$A,'Structure Inputs'!$C98)/100,
IF('Structure Inputs'!$J98="Maximum",SUMIFS('Structure DDF Lookup'!$F:$F,'Structure DDF Lookup'!$C:$C,'Structure Inputs'!X98,'Structure DDF Lookup'!$A:$A,'Structure Inputs'!$C98)/100,)))))</f>
        <v>0</v>
      </c>
      <c r="S95" s="185">
        <f>IF('Structure Inputs'!Y98="",,
(IF('Structure Inputs'!$J98="Minimum",SUMIFS('Structure DDF Lookup'!$D:$D,'Structure DDF Lookup'!$C:$C,'Structure Inputs'!Y98,'Structure DDF Lookup'!$A:$A,'Structure Inputs'!$C98)/100,
IF('Structure Inputs'!$J98="Most Likely",SUMIFS('Structure DDF Lookup'!$E:$E,'Structure DDF Lookup'!$C:$C,'Structure Inputs'!Y98,'Structure DDF Lookup'!$A:$A,'Structure Inputs'!$C98)/100,
IF('Structure Inputs'!$J98="Maximum",SUMIFS('Structure DDF Lookup'!$F:$F,'Structure DDF Lookup'!$C:$C,'Structure Inputs'!Y98,'Structure DDF Lookup'!$A:$A,'Structure Inputs'!$C98)/100,)))))</f>
        <v>0</v>
      </c>
      <c r="T95" s="185">
        <f>IF('Structure Inputs'!Z98="",,
(IF('Structure Inputs'!$J98="Minimum",SUMIFS('Structure DDF Lookup'!$D:$D,'Structure DDF Lookup'!$C:$C,'Structure Inputs'!Z98,'Structure DDF Lookup'!$A:$A,'Structure Inputs'!$C98)/100,
IF('Structure Inputs'!$J98="Most Likely",SUMIFS('Structure DDF Lookup'!$E:$E,'Structure DDF Lookup'!$C:$C,'Structure Inputs'!Z98,'Structure DDF Lookup'!$A:$A,'Structure Inputs'!$C98)/100,
IF('Structure Inputs'!$J98="Maximum",SUMIFS('Structure DDF Lookup'!$F:$F,'Structure DDF Lookup'!$C:$C,'Structure Inputs'!Z98,'Structure DDF Lookup'!$A:$A,'Structure Inputs'!$C98)/100,)))))</f>
        <v>0</v>
      </c>
      <c r="U95" s="185">
        <f>IF('Structure Inputs'!AA98="",,
(IF('Structure Inputs'!$J98="Minimum",SUMIFS('Structure DDF Lookup'!$D:$D,'Structure DDF Lookup'!$C:$C,'Structure Inputs'!AA98,'Structure DDF Lookup'!$A:$A,'Structure Inputs'!$C98)/100,
IF('Structure Inputs'!$J98="Most Likely",SUMIFS('Structure DDF Lookup'!$E:$E,'Structure DDF Lookup'!$C:$C,'Structure Inputs'!AA98,'Structure DDF Lookup'!$A:$A,'Structure Inputs'!$C98)/100,
IF('Structure Inputs'!$J98="Maximum",SUMIFS('Structure DDF Lookup'!$F:$F,'Structure DDF Lookup'!$C:$C,'Structure Inputs'!AA98,'Structure DDF Lookup'!$A:$A,'Structure Inputs'!$C98)/100,)))))</f>
        <v>0</v>
      </c>
      <c r="V95" s="185">
        <f>IF('Structure Inputs'!AB98="",,
(IF('Structure Inputs'!$J98="Minimum",SUMIFS('Structure DDF Lookup'!$D:$D,'Structure DDF Lookup'!$C:$C,'Structure Inputs'!AB98,'Structure DDF Lookup'!$A:$A,'Structure Inputs'!$C98)/100,
IF('Structure Inputs'!$J98="Most Likely",SUMIFS('Structure DDF Lookup'!$E:$E,'Structure DDF Lookup'!$C:$C,'Structure Inputs'!AB98,'Structure DDF Lookup'!$A:$A,'Structure Inputs'!$C98)/100,
IF('Structure Inputs'!$J98="Maximum",SUMIFS('Structure DDF Lookup'!$F:$F,'Structure DDF Lookup'!$C:$C,'Structure Inputs'!AB98,'Structure DDF Lookup'!$A:$A,'Structure Inputs'!$C98)/100,)))))</f>
        <v>0</v>
      </c>
      <c r="W95" s="185">
        <f>IF('Structure Inputs'!AC98="",,
(IF('Structure Inputs'!$J98="Minimum",SUMIFS('Structure DDF Lookup'!$D:$D,'Structure DDF Lookup'!$C:$C,'Structure Inputs'!AC98,'Structure DDF Lookup'!$A:$A,'Structure Inputs'!$C98)/100,
IF('Structure Inputs'!$J98="Most Likely",SUMIFS('Structure DDF Lookup'!$E:$E,'Structure DDF Lookup'!$C:$C,'Structure Inputs'!AC98,'Structure DDF Lookup'!$A:$A,'Structure Inputs'!$C98)/100,
IF('Structure Inputs'!$J98="Maximum",SUMIFS('Structure DDF Lookup'!$F:$F,'Structure DDF Lookup'!$C:$C,'Structure Inputs'!AC98,'Structure DDF Lookup'!$A:$A,'Structure Inputs'!$C98)/100,)))))</f>
        <v>0</v>
      </c>
      <c r="Y95" s="25">
        <f t="shared" si="16"/>
        <v>0</v>
      </c>
      <c r="Z95" s="25">
        <f t="shared" si="17"/>
        <v>0</v>
      </c>
      <c r="AA95" s="25">
        <f t="shared" si="18"/>
        <v>0</v>
      </c>
      <c r="AB95" s="25">
        <f t="shared" si="19"/>
        <v>0</v>
      </c>
      <c r="AC95" s="25">
        <f t="shared" si="20"/>
        <v>0</v>
      </c>
      <c r="AD95" s="25">
        <f t="shared" si="21"/>
        <v>0</v>
      </c>
      <c r="AE95" s="25">
        <f t="shared" si="22"/>
        <v>0</v>
      </c>
      <c r="AF95" s="25">
        <f t="shared" si="23"/>
        <v>0</v>
      </c>
      <c r="AG95" s="25">
        <f t="shared" si="24"/>
        <v>0</v>
      </c>
      <c r="AH95" s="25">
        <f t="shared" si="25"/>
        <v>0</v>
      </c>
      <c r="AI95" s="25">
        <f t="shared" si="26"/>
        <v>0</v>
      </c>
      <c r="AJ95" s="25">
        <f t="shared" si="27"/>
        <v>0</v>
      </c>
    </row>
    <row r="96" spans="1:36" x14ac:dyDescent="0.25">
      <c r="A96" s="17">
        <f t="shared" si="28"/>
        <v>95</v>
      </c>
      <c r="B96" s="27" t="str">
        <f>IF('Structure Inputs'!C99="","",'Structure Inputs'!C99)</f>
        <v/>
      </c>
      <c r="D96" s="42">
        <f>'Structure Inputs'!$D99</f>
        <v>0</v>
      </c>
      <c r="F96" s="18" t="str">
        <f>IF('Structure Inputs'!F99="","No","Yes")</f>
        <v>No</v>
      </c>
      <c r="H96" s="24">
        <f>IF($F96="Yes",'Structure Inputs'!$F99,SUMIFS('General Assumptions_Back End'!$C:$C,'General Assumptions_Back End'!$A:$A,$B96,'General Assumptions_Back End'!$B:$B,H$1))</f>
        <v>0</v>
      </c>
      <c r="J96" s="186">
        <f>SUMIFS('General Assumptions_Back End'!$C:$C,'General Assumptions_Back End'!$A:$A,$B96,'General Assumptions_Back End'!$B:$B,J$1)</f>
        <v>0</v>
      </c>
      <c r="L96" s="185">
        <f>IF('Structure Inputs'!R99="",,
(IF('Structure Inputs'!$J99="Minimum",SUMIFS('Structure DDF Lookup'!$D:$D,'Structure DDF Lookup'!$C:$C,'Structure Inputs'!R99,'Structure DDF Lookup'!$A:$A,'Structure Inputs'!$C99)/100,
IF('Structure Inputs'!$J99="Most Likely",SUMIFS('Structure DDF Lookup'!$E:$E,'Structure DDF Lookup'!$C:$C,'Structure Inputs'!R99,'Structure DDF Lookup'!$A:$A,'Structure Inputs'!$C99)/100,
IF('Structure Inputs'!$J99="Maximum",SUMIFS('Structure DDF Lookup'!$F:$F,'Structure DDF Lookup'!$C:$C,'Structure Inputs'!R99,'Structure DDF Lookup'!$A:$A,'Structure Inputs'!$C99)/100,)))))</f>
        <v>0</v>
      </c>
      <c r="M96" s="185">
        <f>IF('Structure Inputs'!S99="",,
(IF('Structure Inputs'!$J99="Minimum",SUMIFS('Structure DDF Lookup'!$D:$D,'Structure DDF Lookup'!$C:$C,'Structure Inputs'!S99,'Structure DDF Lookup'!$A:$A,'Structure Inputs'!$C99)/100,
IF('Structure Inputs'!$J99="Most Likely",SUMIFS('Structure DDF Lookup'!$E:$E,'Structure DDF Lookup'!$C:$C,'Structure Inputs'!S99,'Structure DDF Lookup'!$A:$A,'Structure Inputs'!$C99)/100,
IF('Structure Inputs'!$J99="Maximum",SUMIFS('Structure DDF Lookup'!$F:$F,'Structure DDF Lookup'!$C:$C,'Structure Inputs'!S99,'Structure DDF Lookup'!$A:$A,'Structure Inputs'!$C99)/100,)))))</f>
        <v>0</v>
      </c>
      <c r="N96" s="185">
        <f>IF('Structure Inputs'!T99="",,
(IF('Structure Inputs'!$J99="Minimum",SUMIFS('Structure DDF Lookup'!$D:$D,'Structure DDF Lookup'!$C:$C,'Structure Inputs'!T99,'Structure DDF Lookup'!$A:$A,'Structure Inputs'!$C99)/100,
IF('Structure Inputs'!$J99="Most Likely",SUMIFS('Structure DDF Lookup'!$E:$E,'Structure DDF Lookup'!$C:$C,'Structure Inputs'!T99,'Structure DDF Lookup'!$A:$A,'Structure Inputs'!$C99)/100,
IF('Structure Inputs'!$J99="Maximum",SUMIFS('Structure DDF Lookup'!$F:$F,'Structure DDF Lookup'!$C:$C,'Structure Inputs'!T99,'Structure DDF Lookup'!$A:$A,'Structure Inputs'!$C99)/100,)))))</f>
        <v>0</v>
      </c>
      <c r="O96" s="185">
        <f>IF('Structure Inputs'!U99="",,
(IF('Structure Inputs'!$J99="Minimum",SUMIFS('Structure DDF Lookup'!$D:$D,'Structure DDF Lookup'!$C:$C,'Structure Inputs'!U99,'Structure DDF Lookup'!$A:$A,'Structure Inputs'!$C99)/100,
IF('Structure Inputs'!$J99="Most Likely",SUMIFS('Structure DDF Lookup'!$E:$E,'Structure DDF Lookup'!$C:$C,'Structure Inputs'!U99,'Structure DDF Lookup'!$A:$A,'Structure Inputs'!$C99)/100,
IF('Structure Inputs'!$J99="Maximum",SUMIFS('Structure DDF Lookup'!$F:$F,'Structure DDF Lookup'!$C:$C,'Structure Inputs'!U99,'Structure DDF Lookup'!$A:$A,'Structure Inputs'!$C99)/100,)))))</f>
        <v>0</v>
      </c>
      <c r="P96" s="185">
        <f>IF('Structure Inputs'!V99="",,
(IF('Structure Inputs'!$J99="Minimum",SUMIFS('Structure DDF Lookup'!$D:$D,'Structure DDF Lookup'!$C:$C,'Structure Inputs'!V99,'Structure DDF Lookup'!$A:$A,'Structure Inputs'!$C99)/100,
IF('Structure Inputs'!$J99="Most Likely",SUMIFS('Structure DDF Lookup'!$E:$E,'Structure DDF Lookup'!$C:$C,'Structure Inputs'!V99,'Structure DDF Lookup'!$A:$A,'Structure Inputs'!$C99)/100,
IF('Structure Inputs'!$J99="Maximum",SUMIFS('Structure DDF Lookup'!$F:$F,'Structure DDF Lookup'!$C:$C,'Structure Inputs'!V99,'Structure DDF Lookup'!$A:$A,'Structure Inputs'!$C99)/100,)))))</f>
        <v>0</v>
      </c>
      <c r="Q96" s="185">
        <f>IF('Structure Inputs'!W99="",,
(IF('Structure Inputs'!$J99="Minimum",SUMIFS('Structure DDF Lookup'!$D:$D,'Structure DDF Lookup'!$C:$C,'Structure Inputs'!W99,'Structure DDF Lookup'!$A:$A,'Structure Inputs'!$C99)/100,
IF('Structure Inputs'!$J99="Most Likely",SUMIFS('Structure DDF Lookup'!$E:$E,'Structure DDF Lookup'!$C:$C,'Structure Inputs'!W99,'Structure DDF Lookup'!$A:$A,'Structure Inputs'!$C99)/100,
IF('Structure Inputs'!$J99="Maximum",SUMIFS('Structure DDF Lookup'!$F:$F,'Structure DDF Lookup'!$C:$C,'Structure Inputs'!W99,'Structure DDF Lookup'!$A:$A,'Structure Inputs'!$C99)/100,)))))</f>
        <v>0</v>
      </c>
      <c r="R96" s="185">
        <f>IF('Structure Inputs'!X99="",,
(IF('Structure Inputs'!$J99="Minimum",SUMIFS('Structure DDF Lookup'!$D:$D,'Structure DDF Lookup'!$C:$C,'Structure Inputs'!X99,'Structure DDF Lookup'!$A:$A,'Structure Inputs'!$C99)/100,
IF('Structure Inputs'!$J99="Most Likely",SUMIFS('Structure DDF Lookup'!$E:$E,'Structure DDF Lookup'!$C:$C,'Structure Inputs'!X99,'Structure DDF Lookup'!$A:$A,'Structure Inputs'!$C99)/100,
IF('Structure Inputs'!$J99="Maximum",SUMIFS('Structure DDF Lookup'!$F:$F,'Structure DDF Lookup'!$C:$C,'Structure Inputs'!X99,'Structure DDF Lookup'!$A:$A,'Structure Inputs'!$C99)/100,)))))</f>
        <v>0</v>
      </c>
      <c r="S96" s="185">
        <f>IF('Structure Inputs'!Y99="",,
(IF('Structure Inputs'!$J99="Minimum",SUMIFS('Structure DDF Lookup'!$D:$D,'Structure DDF Lookup'!$C:$C,'Structure Inputs'!Y99,'Structure DDF Lookup'!$A:$A,'Structure Inputs'!$C99)/100,
IF('Structure Inputs'!$J99="Most Likely",SUMIFS('Structure DDF Lookup'!$E:$E,'Structure DDF Lookup'!$C:$C,'Structure Inputs'!Y99,'Structure DDF Lookup'!$A:$A,'Structure Inputs'!$C99)/100,
IF('Structure Inputs'!$J99="Maximum",SUMIFS('Structure DDF Lookup'!$F:$F,'Structure DDF Lookup'!$C:$C,'Structure Inputs'!Y99,'Structure DDF Lookup'!$A:$A,'Structure Inputs'!$C99)/100,)))))</f>
        <v>0</v>
      </c>
      <c r="T96" s="185">
        <f>IF('Structure Inputs'!Z99="",,
(IF('Structure Inputs'!$J99="Minimum",SUMIFS('Structure DDF Lookup'!$D:$D,'Structure DDF Lookup'!$C:$C,'Structure Inputs'!Z99,'Structure DDF Lookup'!$A:$A,'Structure Inputs'!$C99)/100,
IF('Structure Inputs'!$J99="Most Likely",SUMIFS('Structure DDF Lookup'!$E:$E,'Structure DDF Lookup'!$C:$C,'Structure Inputs'!Z99,'Structure DDF Lookup'!$A:$A,'Structure Inputs'!$C99)/100,
IF('Structure Inputs'!$J99="Maximum",SUMIFS('Structure DDF Lookup'!$F:$F,'Structure DDF Lookup'!$C:$C,'Structure Inputs'!Z99,'Structure DDF Lookup'!$A:$A,'Structure Inputs'!$C99)/100,)))))</f>
        <v>0</v>
      </c>
      <c r="U96" s="185">
        <f>IF('Structure Inputs'!AA99="",,
(IF('Structure Inputs'!$J99="Minimum",SUMIFS('Structure DDF Lookup'!$D:$D,'Structure DDF Lookup'!$C:$C,'Structure Inputs'!AA99,'Structure DDF Lookup'!$A:$A,'Structure Inputs'!$C99)/100,
IF('Structure Inputs'!$J99="Most Likely",SUMIFS('Structure DDF Lookup'!$E:$E,'Structure DDF Lookup'!$C:$C,'Structure Inputs'!AA99,'Structure DDF Lookup'!$A:$A,'Structure Inputs'!$C99)/100,
IF('Structure Inputs'!$J99="Maximum",SUMIFS('Structure DDF Lookup'!$F:$F,'Structure DDF Lookup'!$C:$C,'Structure Inputs'!AA99,'Structure DDF Lookup'!$A:$A,'Structure Inputs'!$C99)/100,)))))</f>
        <v>0</v>
      </c>
      <c r="V96" s="185">
        <f>IF('Structure Inputs'!AB99="",,
(IF('Structure Inputs'!$J99="Minimum",SUMIFS('Structure DDF Lookup'!$D:$D,'Structure DDF Lookup'!$C:$C,'Structure Inputs'!AB99,'Structure DDF Lookup'!$A:$A,'Structure Inputs'!$C99)/100,
IF('Structure Inputs'!$J99="Most Likely",SUMIFS('Structure DDF Lookup'!$E:$E,'Structure DDF Lookup'!$C:$C,'Structure Inputs'!AB99,'Structure DDF Lookup'!$A:$A,'Structure Inputs'!$C99)/100,
IF('Structure Inputs'!$J99="Maximum",SUMIFS('Structure DDF Lookup'!$F:$F,'Structure DDF Lookup'!$C:$C,'Structure Inputs'!AB99,'Structure DDF Lookup'!$A:$A,'Structure Inputs'!$C99)/100,)))))</f>
        <v>0</v>
      </c>
      <c r="W96" s="185">
        <f>IF('Structure Inputs'!AC99="",,
(IF('Structure Inputs'!$J99="Minimum",SUMIFS('Structure DDF Lookup'!$D:$D,'Structure DDF Lookup'!$C:$C,'Structure Inputs'!AC99,'Structure DDF Lookup'!$A:$A,'Structure Inputs'!$C99)/100,
IF('Structure Inputs'!$J99="Most Likely",SUMIFS('Structure DDF Lookup'!$E:$E,'Structure DDF Lookup'!$C:$C,'Structure Inputs'!AC99,'Structure DDF Lookup'!$A:$A,'Structure Inputs'!$C99)/100,
IF('Structure Inputs'!$J99="Maximum",SUMIFS('Structure DDF Lookup'!$F:$F,'Structure DDF Lookup'!$C:$C,'Structure Inputs'!AC99,'Structure DDF Lookup'!$A:$A,'Structure Inputs'!$C99)/100,)))))</f>
        <v>0</v>
      </c>
      <c r="Y96" s="25">
        <f t="shared" si="16"/>
        <v>0</v>
      </c>
      <c r="Z96" s="25">
        <f t="shared" si="17"/>
        <v>0</v>
      </c>
      <c r="AA96" s="25">
        <f t="shared" si="18"/>
        <v>0</v>
      </c>
      <c r="AB96" s="25">
        <f t="shared" si="19"/>
        <v>0</v>
      </c>
      <c r="AC96" s="25">
        <f t="shared" si="20"/>
        <v>0</v>
      </c>
      <c r="AD96" s="25">
        <f t="shared" si="21"/>
        <v>0</v>
      </c>
      <c r="AE96" s="25">
        <f t="shared" si="22"/>
        <v>0</v>
      </c>
      <c r="AF96" s="25">
        <f t="shared" si="23"/>
        <v>0</v>
      </c>
      <c r="AG96" s="25">
        <f t="shared" si="24"/>
        <v>0</v>
      </c>
      <c r="AH96" s="25">
        <f t="shared" si="25"/>
        <v>0</v>
      </c>
      <c r="AI96" s="25">
        <f t="shared" si="26"/>
        <v>0</v>
      </c>
      <c r="AJ96" s="25">
        <f t="shared" si="27"/>
        <v>0</v>
      </c>
    </row>
    <row r="97" spans="1:36" x14ac:dyDescent="0.25">
      <c r="A97" s="17">
        <f t="shared" si="28"/>
        <v>96</v>
      </c>
      <c r="B97" s="27" t="str">
        <f>IF('Structure Inputs'!C100="","",'Structure Inputs'!C100)</f>
        <v/>
      </c>
      <c r="D97" s="42">
        <f>'Structure Inputs'!$D100</f>
        <v>0</v>
      </c>
      <c r="F97" s="18" t="str">
        <f>IF('Structure Inputs'!F100="","No","Yes")</f>
        <v>No</v>
      </c>
      <c r="H97" s="24">
        <f>IF($F97="Yes",'Structure Inputs'!$F100,SUMIFS('General Assumptions_Back End'!$C:$C,'General Assumptions_Back End'!$A:$A,$B97,'General Assumptions_Back End'!$B:$B,H$1))</f>
        <v>0</v>
      </c>
      <c r="J97" s="186">
        <f>SUMIFS('General Assumptions_Back End'!$C:$C,'General Assumptions_Back End'!$A:$A,$B97,'General Assumptions_Back End'!$B:$B,J$1)</f>
        <v>0</v>
      </c>
      <c r="L97" s="185">
        <f>IF('Structure Inputs'!R100="",,
(IF('Structure Inputs'!$J100="Minimum",SUMIFS('Structure DDF Lookup'!$D:$D,'Structure DDF Lookup'!$C:$C,'Structure Inputs'!R100,'Structure DDF Lookup'!$A:$A,'Structure Inputs'!$C100)/100,
IF('Structure Inputs'!$J100="Most Likely",SUMIFS('Structure DDF Lookup'!$E:$E,'Structure DDF Lookup'!$C:$C,'Structure Inputs'!R100,'Structure DDF Lookup'!$A:$A,'Structure Inputs'!$C100)/100,
IF('Structure Inputs'!$J100="Maximum",SUMIFS('Structure DDF Lookup'!$F:$F,'Structure DDF Lookup'!$C:$C,'Structure Inputs'!R100,'Structure DDF Lookup'!$A:$A,'Structure Inputs'!$C100)/100,)))))</f>
        <v>0</v>
      </c>
      <c r="M97" s="185">
        <f>IF('Structure Inputs'!S100="",,
(IF('Structure Inputs'!$J100="Minimum",SUMIFS('Structure DDF Lookup'!$D:$D,'Structure DDF Lookup'!$C:$C,'Structure Inputs'!S100,'Structure DDF Lookup'!$A:$A,'Structure Inputs'!$C100)/100,
IF('Structure Inputs'!$J100="Most Likely",SUMIFS('Structure DDF Lookup'!$E:$E,'Structure DDF Lookup'!$C:$C,'Structure Inputs'!S100,'Structure DDF Lookup'!$A:$A,'Structure Inputs'!$C100)/100,
IF('Structure Inputs'!$J100="Maximum",SUMIFS('Structure DDF Lookup'!$F:$F,'Structure DDF Lookup'!$C:$C,'Structure Inputs'!S100,'Structure DDF Lookup'!$A:$A,'Structure Inputs'!$C100)/100,)))))</f>
        <v>0</v>
      </c>
      <c r="N97" s="185">
        <f>IF('Structure Inputs'!T100="",,
(IF('Structure Inputs'!$J100="Minimum",SUMIFS('Structure DDF Lookup'!$D:$D,'Structure DDF Lookup'!$C:$C,'Structure Inputs'!T100,'Structure DDF Lookup'!$A:$A,'Structure Inputs'!$C100)/100,
IF('Structure Inputs'!$J100="Most Likely",SUMIFS('Structure DDF Lookup'!$E:$E,'Structure DDF Lookup'!$C:$C,'Structure Inputs'!T100,'Structure DDF Lookup'!$A:$A,'Structure Inputs'!$C100)/100,
IF('Structure Inputs'!$J100="Maximum",SUMIFS('Structure DDF Lookup'!$F:$F,'Structure DDF Lookup'!$C:$C,'Structure Inputs'!T100,'Structure DDF Lookup'!$A:$A,'Structure Inputs'!$C100)/100,)))))</f>
        <v>0</v>
      </c>
      <c r="O97" s="185">
        <f>IF('Structure Inputs'!U100="",,
(IF('Structure Inputs'!$J100="Minimum",SUMIFS('Structure DDF Lookup'!$D:$D,'Structure DDF Lookup'!$C:$C,'Structure Inputs'!U100,'Structure DDF Lookup'!$A:$A,'Structure Inputs'!$C100)/100,
IF('Structure Inputs'!$J100="Most Likely",SUMIFS('Structure DDF Lookup'!$E:$E,'Structure DDF Lookup'!$C:$C,'Structure Inputs'!U100,'Structure DDF Lookup'!$A:$A,'Structure Inputs'!$C100)/100,
IF('Structure Inputs'!$J100="Maximum",SUMIFS('Structure DDF Lookup'!$F:$F,'Structure DDF Lookup'!$C:$C,'Structure Inputs'!U100,'Structure DDF Lookup'!$A:$A,'Structure Inputs'!$C100)/100,)))))</f>
        <v>0</v>
      </c>
      <c r="P97" s="185">
        <f>IF('Structure Inputs'!V100="",,
(IF('Structure Inputs'!$J100="Minimum",SUMIFS('Structure DDF Lookup'!$D:$D,'Structure DDF Lookup'!$C:$C,'Structure Inputs'!V100,'Structure DDF Lookup'!$A:$A,'Structure Inputs'!$C100)/100,
IF('Structure Inputs'!$J100="Most Likely",SUMIFS('Structure DDF Lookup'!$E:$E,'Structure DDF Lookup'!$C:$C,'Structure Inputs'!V100,'Structure DDF Lookup'!$A:$A,'Structure Inputs'!$C100)/100,
IF('Structure Inputs'!$J100="Maximum",SUMIFS('Structure DDF Lookup'!$F:$F,'Structure DDF Lookup'!$C:$C,'Structure Inputs'!V100,'Structure DDF Lookup'!$A:$A,'Structure Inputs'!$C100)/100,)))))</f>
        <v>0</v>
      </c>
      <c r="Q97" s="185">
        <f>IF('Structure Inputs'!W100="",,
(IF('Structure Inputs'!$J100="Minimum",SUMIFS('Structure DDF Lookup'!$D:$D,'Structure DDF Lookup'!$C:$C,'Structure Inputs'!W100,'Structure DDF Lookup'!$A:$A,'Structure Inputs'!$C100)/100,
IF('Structure Inputs'!$J100="Most Likely",SUMIFS('Structure DDF Lookup'!$E:$E,'Structure DDF Lookup'!$C:$C,'Structure Inputs'!W100,'Structure DDF Lookup'!$A:$A,'Structure Inputs'!$C100)/100,
IF('Structure Inputs'!$J100="Maximum",SUMIFS('Structure DDF Lookup'!$F:$F,'Structure DDF Lookup'!$C:$C,'Structure Inputs'!W100,'Structure DDF Lookup'!$A:$A,'Structure Inputs'!$C100)/100,)))))</f>
        <v>0</v>
      </c>
      <c r="R97" s="185">
        <f>IF('Structure Inputs'!X100="",,
(IF('Structure Inputs'!$J100="Minimum",SUMIFS('Structure DDF Lookup'!$D:$D,'Structure DDF Lookup'!$C:$C,'Structure Inputs'!X100,'Structure DDF Lookup'!$A:$A,'Structure Inputs'!$C100)/100,
IF('Structure Inputs'!$J100="Most Likely",SUMIFS('Structure DDF Lookup'!$E:$E,'Structure DDF Lookup'!$C:$C,'Structure Inputs'!X100,'Structure DDF Lookup'!$A:$A,'Structure Inputs'!$C100)/100,
IF('Structure Inputs'!$J100="Maximum",SUMIFS('Structure DDF Lookup'!$F:$F,'Structure DDF Lookup'!$C:$C,'Structure Inputs'!X100,'Structure DDF Lookup'!$A:$A,'Structure Inputs'!$C100)/100,)))))</f>
        <v>0</v>
      </c>
      <c r="S97" s="185">
        <f>IF('Structure Inputs'!Y100="",,
(IF('Structure Inputs'!$J100="Minimum",SUMIFS('Structure DDF Lookup'!$D:$D,'Structure DDF Lookup'!$C:$C,'Structure Inputs'!Y100,'Structure DDF Lookup'!$A:$A,'Structure Inputs'!$C100)/100,
IF('Structure Inputs'!$J100="Most Likely",SUMIFS('Structure DDF Lookup'!$E:$E,'Structure DDF Lookup'!$C:$C,'Structure Inputs'!Y100,'Structure DDF Lookup'!$A:$A,'Structure Inputs'!$C100)/100,
IF('Structure Inputs'!$J100="Maximum",SUMIFS('Structure DDF Lookup'!$F:$F,'Structure DDF Lookup'!$C:$C,'Structure Inputs'!Y100,'Structure DDF Lookup'!$A:$A,'Structure Inputs'!$C100)/100,)))))</f>
        <v>0</v>
      </c>
      <c r="T97" s="185">
        <f>IF('Structure Inputs'!Z100="",,
(IF('Structure Inputs'!$J100="Minimum",SUMIFS('Structure DDF Lookup'!$D:$D,'Structure DDF Lookup'!$C:$C,'Structure Inputs'!Z100,'Structure DDF Lookup'!$A:$A,'Structure Inputs'!$C100)/100,
IF('Structure Inputs'!$J100="Most Likely",SUMIFS('Structure DDF Lookup'!$E:$E,'Structure DDF Lookup'!$C:$C,'Structure Inputs'!Z100,'Structure DDF Lookup'!$A:$A,'Structure Inputs'!$C100)/100,
IF('Structure Inputs'!$J100="Maximum",SUMIFS('Structure DDF Lookup'!$F:$F,'Structure DDF Lookup'!$C:$C,'Structure Inputs'!Z100,'Structure DDF Lookup'!$A:$A,'Structure Inputs'!$C100)/100,)))))</f>
        <v>0</v>
      </c>
      <c r="U97" s="185">
        <f>IF('Structure Inputs'!AA100="",,
(IF('Structure Inputs'!$J100="Minimum",SUMIFS('Structure DDF Lookup'!$D:$D,'Structure DDF Lookup'!$C:$C,'Structure Inputs'!AA100,'Structure DDF Lookup'!$A:$A,'Structure Inputs'!$C100)/100,
IF('Structure Inputs'!$J100="Most Likely",SUMIFS('Structure DDF Lookup'!$E:$E,'Structure DDF Lookup'!$C:$C,'Structure Inputs'!AA100,'Structure DDF Lookup'!$A:$A,'Structure Inputs'!$C100)/100,
IF('Structure Inputs'!$J100="Maximum",SUMIFS('Structure DDF Lookup'!$F:$F,'Structure DDF Lookup'!$C:$C,'Structure Inputs'!AA100,'Structure DDF Lookup'!$A:$A,'Structure Inputs'!$C100)/100,)))))</f>
        <v>0</v>
      </c>
      <c r="V97" s="185">
        <f>IF('Structure Inputs'!AB100="",,
(IF('Structure Inputs'!$J100="Minimum",SUMIFS('Structure DDF Lookup'!$D:$D,'Structure DDF Lookup'!$C:$C,'Structure Inputs'!AB100,'Structure DDF Lookup'!$A:$A,'Structure Inputs'!$C100)/100,
IF('Structure Inputs'!$J100="Most Likely",SUMIFS('Structure DDF Lookup'!$E:$E,'Structure DDF Lookup'!$C:$C,'Structure Inputs'!AB100,'Structure DDF Lookup'!$A:$A,'Structure Inputs'!$C100)/100,
IF('Structure Inputs'!$J100="Maximum",SUMIFS('Structure DDF Lookup'!$F:$F,'Structure DDF Lookup'!$C:$C,'Structure Inputs'!AB100,'Structure DDF Lookup'!$A:$A,'Structure Inputs'!$C100)/100,)))))</f>
        <v>0</v>
      </c>
      <c r="W97" s="185">
        <f>IF('Structure Inputs'!AC100="",,
(IF('Structure Inputs'!$J100="Minimum",SUMIFS('Structure DDF Lookup'!$D:$D,'Structure DDF Lookup'!$C:$C,'Structure Inputs'!AC100,'Structure DDF Lookup'!$A:$A,'Structure Inputs'!$C100)/100,
IF('Structure Inputs'!$J100="Most Likely",SUMIFS('Structure DDF Lookup'!$E:$E,'Structure DDF Lookup'!$C:$C,'Structure Inputs'!AC100,'Structure DDF Lookup'!$A:$A,'Structure Inputs'!$C100)/100,
IF('Structure Inputs'!$J100="Maximum",SUMIFS('Structure DDF Lookup'!$F:$F,'Structure DDF Lookup'!$C:$C,'Structure Inputs'!AC100,'Structure DDF Lookup'!$A:$A,'Structure Inputs'!$C100)/100,)))))</f>
        <v>0</v>
      </c>
      <c r="Y97" s="25">
        <f t="shared" si="16"/>
        <v>0</v>
      </c>
      <c r="Z97" s="25">
        <f t="shared" si="17"/>
        <v>0</v>
      </c>
      <c r="AA97" s="25">
        <f t="shared" si="18"/>
        <v>0</v>
      </c>
      <c r="AB97" s="25">
        <f t="shared" si="19"/>
        <v>0</v>
      </c>
      <c r="AC97" s="25">
        <f t="shared" si="20"/>
        <v>0</v>
      </c>
      <c r="AD97" s="25">
        <f t="shared" si="21"/>
        <v>0</v>
      </c>
      <c r="AE97" s="25">
        <f t="shared" si="22"/>
        <v>0</v>
      </c>
      <c r="AF97" s="25">
        <f t="shared" si="23"/>
        <v>0</v>
      </c>
      <c r="AG97" s="25">
        <f t="shared" si="24"/>
        <v>0</v>
      </c>
      <c r="AH97" s="25">
        <f t="shared" si="25"/>
        <v>0</v>
      </c>
      <c r="AI97" s="25">
        <f t="shared" si="26"/>
        <v>0</v>
      </c>
      <c r="AJ97" s="25">
        <f t="shared" si="27"/>
        <v>0</v>
      </c>
    </row>
    <row r="98" spans="1:36" x14ac:dyDescent="0.25">
      <c r="A98" s="17">
        <f t="shared" si="28"/>
        <v>97</v>
      </c>
      <c r="B98" s="27" t="str">
        <f>IF('Structure Inputs'!C101="","",'Structure Inputs'!C101)</f>
        <v/>
      </c>
      <c r="D98" s="42">
        <f>'Structure Inputs'!$D101</f>
        <v>0</v>
      </c>
      <c r="F98" s="18" t="str">
        <f>IF('Structure Inputs'!F101="","No","Yes")</f>
        <v>No</v>
      </c>
      <c r="H98" s="24">
        <f>IF($F98="Yes",'Structure Inputs'!$F101,SUMIFS('General Assumptions_Back End'!$C:$C,'General Assumptions_Back End'!$A:$A,$B98,'General Assumptions_Back End'!$B:$B,H$1))</f>
        <v>0</v>
      </c>
      <c r="J98" s="186">
        <f>SUMIFS('General Assumptions_Back End'!$C:$C,'General Assumptions_Back End'!$A:$A,$B98,'General Assumptions_Back End'!$B:$B,J$1)</f>
        <v>0</v>
      </c>
      <c r="L98" s="185">
        <f>IF('Structure Inputs'!R101="",,
(IF('Structure Inputs'!$J101="Minimum",SUMIFS('Structure DDF Lookup'!$D:$D,'Structure DDF Lookup'!$C:$C,'Structure Inputs'!R101,'Structure DDF Lookup'!$A:$A,'Structure Inputs'!$C101)/100,
IF('Structure Inputs'!$J101="Most Likely",SUMIFS('Structure DDF Lookup'!$E:$E,'Structure DDF Lookup'!$C:$C,'Structure Inputs'!R101,'Structure DDF Lookup'!$A:$A,'Structure Inputs'!$C101)/100,
IF('Structure Inputs'!$J101="Maximum",SUMIFS('Structure DDF Lookup'!$F:$F,'Structure DDF Lookup'!$C:$C,'Structure Inputs'!R101,'Structure DDF Lookup'!$A:$A,'Structure Inputs'!$C101)/100,)))))</f>
        <v>0</v>
      </c>
      <c r="M98" s="185">
        <f>IF('Structure Inputs'!S101="",,
(IF('Structure Inputs'!$J101="Minimum",SUMIFS('Structure DDF Lookup'!$D:$D,'Structure DDF Lookup'!$C:$C,'Structure Inputs'!S101,'Structure DDF Lookup'!$A:$A,'Structure Inputs'!$C101)/100,
IF('Structure Inputs'!$J101="Most Likely",SUMIFS('Structure DDF Lookup'!$E:$E,'Structure DDF Lookup'!$C:$C,'Structure Inputs'!S101,'Structure DDF Lookup'!$A:$A,'Structure Inputs'!$C101)/100,
IF('Structure Inputs'!$J101="Maximum",SUMIFS('Structure DDF Lookup'!$F:$F,'Structure DDF Lookup'!$C:$C,'Structure Inputs'!S101,'Structure DDF Lookup'!$A:$A,'Structure Inputs'!$C101)/100,)))))</f>
        <v>0</v>
      </c>
      <c r="N98" s="185">
        <f>IF('Structure Inputs'!T101="",,
(IF('Structure Inputs'!$J101="Minimum",SUMIFS('Structure DDF Lookup'!$D:$D,'Structure DDF Lookup'!$C:$C,'Structure Inputs'!T101,'Structure DDF Lookup'!$A:$A,'Structure Inputs'!$C101)/100,
IF('Structure Inputs'!$J101="Most Likely",SUMIFS('Structure DDF Lookup'!$E:$E,'Structure DDF Lookup'!$C:$C,'Structure Inputs'!T101,'Structure DDF Lookup'!$A:$A,'Structure Inputs'!$C101)/100,
IF('Structure Inputs'!$J101="Maximum",SUMIFS('Structure DDF Lookup'!$F:$F,'Structure DDF Lookup'!$C:$C,'Structure Inputs'!T101,'Structure DDF Lookup'!$A:$A,'Structure Inputs'!$C101)/100,)))))</f>
        <v>0</v>
      </c>
      <c r="O98" s="185">
        <f>IF('Structure Inputs'!U101="",,
(IF('Structure Inputs'!$J101="Minimum",SUMIFS('Structure DDF Lookup'!$D:$D,'Structure DDF Lookup'!$C:$C,'Structure Inputs'!U101,'Structure DDF Lookup'!$A:$A,'Structure Inputs'!$C101)/100,
IF('Structure Inputs'!$J101="Most Likely",SUMIFS('Structure DDF Lookup'!$E:$E,'Structure DDF Lookup'!$C:$C,'Structure Inputs'!U101,'Structure DDF Lookup'!$A:$A,'Structure Inputs'!$C101)/100,
IF('Structure Inputs'!$J101="Maximum",SUMIFS('Structure DDF Lookup'!$F:$F,'Structure DDF Lookup'!$C:$C,'Structure Inputs'!U101,'Structure DDF Lookup'!$A:$A,'Structure Inputs'!$C101)/100,)))))</f>
        <v>0</v>
      </c>
      <c r="P98" s="185">
        <f>IF('Structure Inputs'!V101="",,
(IF('Structure Inputs'!$J101="Minimum",SUMIFS('Structure DDF Lookup'!$D:$D,'Structure DDF Lookup'!$C:$C,'Structure Inputs'!V101,'Structure DDF Lookup'!$A:$A,'Structure Inputs'!$C101)/100,
IF('Structure Inputs'!$J101="Most Likely",SUMIFS('Structure DDF Lookup'!$E:$E,'Structure DDF Lookup'!$C:$C,'Structure Inputs'!V101,'Structure DDF Lookup'!$A:$A,'Structure Inputs'!$C101)/100,
IF('Structure Inputs'!$J101="Maximum",SUMIFS('Structure DDF Lookup'!$F:$F,'Structure DDF Lookup'!$C:$C,'Structure Inputs'!V101,'Structure DDF Lookup'!$A:$A,'Structure Inputs'!$C101)/100,)))))</f>
        <v>0</v>
      </c>
      <c r="Q98" s="185">
        <f>IF('Structure Inputs'!W101="",,
(IF('Structure Inputs'!$J101="Minimum",SUMIFS('Structure DDF Lookup'!$D:$D,'Structure DDF Lookup'!$C:$C,'Structure Inputs'!W101,'Structure DDF Lookup'!$A:$A,'Structure Inputs'!$C101)/100,
IF('Structure Inputs'!$J101="Most Likely",SUMIFS('Structure DDF Lookup'!$E:$E,'Structure DDF Lookup'!$C:$C,'Structure Inputs'!W101,'Structure DDF Lookup'!$A:$A,'Structure Inputs'!$C101)/100,
IF('Structure Inputs'!$J101="Maximum",SUMIFS('Structure DDF Lookup'!$F:$F,'Structure DDF Lookup'!$C:$C,'Structure Inputs'!W101,'Structure DDF Lookup'!$A:$A,'Structure Inputs'!$C101)/100,)))))</f>
        <v>0</v>
      </c>
      <c r="R98" s="185">
        <f>IF('Structure Inputs'!X101="",,
(IF('Structure Inputs'!$J101="Minimum",SUMIFS('Structure DDF Lookup'!$D:$D,'Structure DDF Lookup'!$C:$C,'Structure Inputs'!X101,'Structure DDF Lookup'!$A:$A,'Structure Inputs'!$C101)/100,
IF('Structure Inputs'!$J101="Most Likely",SUMIFS('Structure DDF Lookup'!$E:$E,'Structure DDF Lookup'!$C:$C,'Structure Inputs'!X101,'Structure DDF Lookup'!$A:$A,'Structure Inputs'!$C101)/100,
IF('Structure Inputs'!$J101="Maximum",SUMIFS('Structure DDF Lookup'!$F:$F,'Structure DDF Lookup'!$C:$C,'Structure Inputs'!X101,'Structure DDF Lookup'!$A:$A,'Structure Inputs'!$C101)/100,)))))</f>
        <v>0</v>
      </c>
      <c r="S98" s="185">
        <f>IF('Structure Inputs'!Y101="",,
(IF('Structure Inputs'!$J101="Minimum",SUMIFS('Structure DDF Lookup'!$D:$D,'Structure DDF Lookup'!$C:$C,'Structure Inputs'!Y101,'Structure DDF Lookup'!$A:$A,'Structure Inputs'!$C101)/100,
IF('Structure Inputs'!$J101="Most Likely",SUMIFS('Structure DDF Lookup'!$E:$E,'Structure DDF Lookup'!$C:$C,'Structure Inputs'!Y101,'Structure DDF Lookup'!$A:$A,'Structure Inputs'!$C101)/100,
IF('Structure Inputs'!$J101="Maximum",SUMIFS('Structure DDF Lookup'!$F:$F,'Structure DDF Lookup'!$C:$C,'Structure Inputs'!Y101,'Structure DDF Lookup'!$A:$A,'Structure Inputs'!$C101)/100,)))))</f>
        <v>0</v>
      </c>
      <c r="T98" s="185">
        <f>IF('Structure Inputs'!Z101="",,
(IF('Structure Inputs'!$J101="Minimum",SUMIFS('Structure DDF Lookup'!$D:$D,'Structure DDF Lookup'!$C:$C,'Structure Inputs'!Z101,'Structure DDF Lookup'!$A:$A,'Structure Inputs'!$C101)/100,
IF('Structure Inputs'!$J101="Most Likely",SUMIFS('Structure DDF Lookup'!$E:$E,'Structure DDF Lookup'!$C:$C,'Structure Inputs'!Z101,'Structure DDF Lookup'!$A:$A,'Structure Inputs'!$C101)/100,
IF('Structure Inputs'!$J101="Maximum",SUMIFS('Structure DDF Lookup'!$F:$F,'Structure DDF Lookup'!$C:$C,'Structure Inputs'!Z101,'Structure DDF Lookup'!$A:$A,'Structure Inputs'!$C101)/100,)))))</f>
        <v>0</v>
      </c>
      <c r="U98" s="185">
        <f>IF('Structure Inputs'!AA101="",,
(IF('Structure Inputs'!$J101="Minimum",SUMIFS('Structure DDF Lookup'!$D:$D,'Structure DDF Lookup'!$C:$C,'Structure Inputs'!AA101,'Structure DDF Lookup'!$A:$A,'Structure Inputs'!$C101)/100,
IF('Structure Inputs'!$J101="Most Likely",SUMIFS('Structure DDF Lookup'!$E:$E,'Structure DDF Lookup'!$C:$C,'Structure Inputs'!AA101,'Structure DDF Lookup'!$A:$A,'Structure Inputs'!$C101)/100,
IF('Structure Inputs'!$J101="Maximum",SUMIFS('Structure DDF Lookup'!$F:$F,'Structure DDF Lookup'!$C:$C,'Structure Inputs'!AA101,'Structure DDF Lookup'!$A:$A,'Structure Inputs'!$C101)/100,)))))</f>
        <v>0</v>
      </c>
      <c r="V98" s="185">
        <f>IF('Structure Inputs'!AB101="",,
(IF('Structure Inputs'!$J101="Minimum",SUMIFS('Structure DDF Lookup'!$D:$D,'Structure DDF Lookup'!$C:$C,'Structure Inputs'!AB101,'Structure DDF Lookup'!$A:$A,'Structure Inputs'!$C101)/100,
IF('Structure Inputs'!$J101="Most Likely",SUMIFS('Structure DDF Lookup'!$E:$E,'Structure DDF Lookup'!$C:$C,'Structure Inputs'!AB101,'Structure DDF Lookup'!$A:$A,'Structure Inputs'!$C101)/100,
IF('Structure Inputs'!$J101="Maximum",SUMIFS('Structure DDF Lookup'!$F:$F,'Structure DDF Lookup'!$C:$C,'Structure Inputs'!AB101,'Structure DDF Lookup'!$A:$A,'Structure Inputs'!$C101)/100,)))))</f>
        <v>0</v>
      </c>
      <c r="W98" s="185">
        <f>IF('Structure Inputs'!AC101="",,
(IF('Structure Inputs'!$J101="Minimum",SUMIFS('Structure DDF Lookup'!$D:$D,'Structure DDF Lookup'!$C:$C,'Structure Inputs'!AC101,'Structure DDF Lookup'!$A:$A,'Structure Inputs'!$C101)/100,
IF('Structure Inputs'!$J101="Most Likely",SUMIFS('Structure DDF Lookup'!$E:$E,'Structure DDF Lookup'!$C:$C,'Structure Inputs'!AC101,'Structure DDF Lookup'!$A:$A,'Structure Inputs'!$C101)/100,
IF('Structure Inputs'!$J101="Maximum",SUMIFS('Structure DDF Lookup'!$F:$F,'Structure DDF Lookup'!$C:$C,'Structure Inputs'!AC101,'Structure DDF Lookup'!$A:$A,'Structure Inputs'!$C101)/100,)))))</f>
        <v>0</v>
      </c>
      <c r="Y98" s="25">
        <f t="shared" si="16"/>
        <v>0</v>
      </c>
      <c r="Z98" s="25">
        <f t="shared" si="17"/>
        <v>0</v>
      </c>
      <c r="AA98" s="25">
        <f t="shared" si="18"/>
        <v>0</v>
      </c>
      <c r="AB98" s="25">
        <f t="shared" si="19"/>
        <v>0</v>
      </c>
      <c r="AC98" s="25">
        <f t="shared" si="20"/>
        <v>0</v>
      </c>
      <c r="AD98" s="25">
        <f t="shared" si="21"/>
        <v>0</v>
      </c>
      <c r="AE98" s="25">
        <f t="shared" si="22"/>
        <v>0</v>
      </c>
      <c r="AF98" s="25">
        <f t="shared" si="23"/>
        <v>0</v>
      </c>
      <c r="AG98" s="25">
        <f t="shared" si="24"/>
        <v>0</v>
      </c>
      <c r="AH98" s="25">
        <f t="shared" si="25"/>
        <v>0</v>
      </c>
      <c r="AI98" s="25">
        <f t="shared" si="26"/>
        <v>0</v>
      </c>
      <c r="AJ98" s="25">
        <f t="shared" si="27"/>
        <v>0</v>
      </c>
    </row>
    <row r="99" spans="1:36" x14ac:dyDescent="0.25">
      <c r="A99" s="17">
        <f t="shared" si="28"/>
        <v>98</v>
      </c>
      <c r="B99" s="27" t="str">
        <f>IF('Structure Inputs'!C102="","",'Structure Inputs'!C102)</f>
        <v/>
      </c>
      <c r="D99" s="42">
        <f>'Structure Inputs'!$D102</f>
        <v>0</v>
      </c>
      <c r="F99" s="18" t="str">
        <f>IF('Structure Inputs'!F102="","No","Yes")</f>
        <v>No</v>
      </c>
      <c r="H99" s="24">
        <f>IF($F99="Yes",'Structure Inputs'!$F102,SUMIFS('General Assumptions_Back End'!$C:$C,'General Assumptions_Back End'!$A:$A,$B99,'General Assumptions_Back End'!$B:$B,H$1))</f>
        <v>0</v>
      </c>
      <c r="J99" s="186">
        <f>SUMIFS('General Assumptions_Back End'!$C:$C,'General Assumptions_Back End'!$A:$A,$B99,'General Assumptions_Back End'!$B:$B,J$1)</f>
        <v>0</v>
      </c>
      <c r="L99" s="185">
        <f>IF('Structure Inputs'!R102="",,
(IF('Structure Inputs'!$J102="Minimum",SUMIFS('Structure DDF Lookup'!$D:$D,'Structure DDF Lookup'!$C:$C,'Structure Inputs'!R102,'Structure DDF Lookup'!$A:$A,'Structure Inputs'!$C102)/100,
IF('Structure Inputs'!$J102="Most Likely",SUMIFS('Structure DDF Lookup'!$E:$E,'Structure DDF Lookup'!$C:$C,'Structure Inputs'!R102,'Structure DDF Lookup'!$A:$A,'Structure Inputs'!$C102)/100,
IF('Structure Inputs'!$J102="Maximum",SUMIFS('Structure DDF Lookup'!$F:$F,'Structure DDF Lookup'!$C:$C,'Structure Inputs'!R102,'Structure DDF Lookup'!$A:$A,'Structure Inputs'!$C102)/100,)))))</f>
        <v>0</v>
      </c>
      <c r="M99" s="185">
        <f>IF('Structure Inputs'!S102="",,
(IF('Structure Inputs'!$J102="Minimum",SUMIFS('Structure DDF Lookup'!$D:$D,'Structure DDF Lookup'!$C:$C,'Structure Inputs'!S102,'Structure DDF Lookup'!$A:$A,'Structure Inputs'!$C102)/100,
IF('Structure Inputs'!$J102="Most Likely",SUMIFS('Structure DDF Lookup'!$E:$E,'Structure DDF Lookup'!$C:$C,'Structure Inputs'!S102,'Structure DDF Lookup'!$A:$A,'Structure Inputs'!$C102)/100,
IF('Structure Inputs'!$J102="Maximum",SUMIFS('Structure DDF Lookup'!$F:$F,'Structure DDF Lookup'!$C:$C,'Structure Inputs'!S102,'Structure DDF Lookup'!$A:$A,'Structure Inputs'!$C102)/100,)))))</f>
        <v>0</v>
      </c>
      <c r="N99" s="185">
        <f>IF('Structure Inputs'!T102="",,
(IF('Structure Inputs'!$J102="Minimum",SUMIFS('Structure DDF Lookup'!$D:$D,'Structure DDF Lookup'!$C:$C,'Structure Inputs'!T102,'Structure DDF Lookup'!$A:$A,'Structure Inputs'!$C102)/100,
IF('Structure Inputs'!$J102="Most Likely",SUMIFS('Structure DDF Lookup'!$E:$E,'Structure DDF Lookup'!$C:$C,'Structure Inputs'!T102,'Structure DDF Lookup'!$A:$A,'Structure Inputs'!$C102)/100,
IF('Structure Inputs'!$J102="Maximum",SUMIFS('Structure DDF Lookup'!$F:$F,'Structure DDF Lookup'!$C:$C,'Structure Inputs'!T102,'Structure DDF Lookup'!$A:$A,'Structure Inputs'!$C102)/100,)))))</f>
        <v>0</v>
      </c>
      <c r="O99" s="185">
        <f>IF('Structure Inputs'!U102="",,
(IF('Structure Inputs'!$J102="Minimum",SUMIFS('Structure DDF Lookup'!$D:$D,'Structure DDF Lookup'!$C:$C,'Structure Inputs'!U102,'Structure DDF Lookup'!$A:$A,'Structure Inputs'!$C102)/100,
IF('Structure Inputs'!$J102="Most Likely",SUMIFS('Structure DDF Lookup'!$E:$E,'Structure DDF Lookup'!$C:$C,'Structure Inputs'!U102,'Structure DDF Lookup'!$A:$A,'Structure Inputs'!$C102)/100,
IF('Structure Inputs'!$J102="Maximum",SUMIFS('Structure DDF Lookup'!$F:$F,'Structure DDF Lookup'!$C:$C,'Structure Inputs'!U102,'Structure DDF Lookup'!$A:$A,'Structure Inputs'!$C102)/100,)))))</f>
        <v>0</v>
      </c>
      <c r="P99" s="185">
        <f>IF('Structure Inputs'!V102="",,
(IF('Structure Inputs'!$J102="Minimum",SUMIFS('Structure DDF Lookup'!$D:$D,'Structure DDF Lookup'!$C:$C,'Structure Inputs'!V102,'Structure DDF Lookup'!$A:$A,'Structure Inputs'!$C102)/100,
IF('Structure Inputs'!$J102="Most Likely",SUMIFS('Structure DDF Lookup'!$E:$E,'Structure DDF Lookup'!$C:$C,'Structure Inputs'!V102,'Structure DDF Lookup'!$A:$A,'Structure Inputs'!$C102)/100,
IF('Structure Inputs'!$J102="Maximum",SUMIFS('Structure DDF Lookup'!$F:$F,'Structure DDF Lookup'!$C:$C,'Structure Inputs'!V102,'Structure DDF Lookup'!$A:$A,'Structure Inputs'!$C102)/100,)))))</f>
        <v>0</v>
      </c>
      <c r="Q99" s="185">
        <f>IF('Structure Inputs'!W102="",,
(IF('Structure Inputs'!$J102="Minimum",SUMIFS('Structure DDF Lookup'!$D:$D,'Structure DDF Lookup'!$C:$C,'Structure Inputs'!W102,'Structure DDF Lookup'!$A:$A,'Structure Inputs'!$C102)/100,
IF('Structure Inputs'!$J102="Most Likely",SUMIFS('Structure DDF Lookup'!$E:$E,'Structure DDF Lookup'!$C:$C,'Structure Inputs'!W102,'Structure DDF Lookup'!$A:$A,'Structure Inputs'!$C102)/100,
IF('Structure Inputs'!$J102="Maximum",SUMIFS('Structure DDF Lookup'!$F:$F,'Structure DDF Lookup'!$C:$C,'Structure Inputs'!W102,'Structure DDF Lookup'!$A:$A,'Structure Inputs'!$C102)/100,)))))</f>
        <v>0</v>
      </c>
      <c r="R99" s="185">
        <f>IF('Structure Inputs'!X102="",,
(IF('Structure Inputs'!$J102="Minimum",SUMIFS('Structure DDF Lookup'!$D:$D,'Structure DDF Lookup'!$C:$C,'Structure Inputs'!X102,'Structure DDF Lookup'!$A:$A,'Structure Inputs'!$C102)/100,
IF('Structure Inputs'!$J102="Most Likely",SUMIFS('Structure DDF Lookup'!$E:$E,'Structure DDF Lookup'!$C:$C,'Structure Inputs'!X102,'Structure DDF Lookup'!$A:$A,'Structure Inputs'!$C102)/100,
IF('Structure Inputs'!$J102="Maximum",SUMIFS('Structure DDF Lookup'!$F:$F,'Structure DDF Lookup'!$C:$C,'Structure Inputs'!X102,'Structure DDF Lookup'!$A:$A,'Structure Inputs'!$C102)/100,)))))</f>
        <v>0</v>
      </c>
      <c r="S99" s="185">
        <f>IF('Structure Inputs'!Y102="",,
(IF('Structure Inputs'!$J102="Minimum",SUMIFS('Structure DDF Lookup'!$D:$D,'Structure DDF Lookup'!$C:$C,'Structure Inputs'!Y102,'Structure DDF Lookup'!$A:$A,'Structure Inputs'!$C102)/100,
IF('Structure Inputs'!$J102="Most Likely",SUMIFS('Structure DDF Lookup'!$E:$E,'Structure DDF Lookup'!$C:$C,'Structure Inputs'!Y102,'Structure DDF Lookup'!$A:$A,'Structure Inputs'!$C102)/100,
IF('Structure Inputs'!$J102="Maximum",SUMIFS('Structure DDF Lookup'!$F:$F,'Structure DDF Lookup'!$C:$C,'Structure Inputs'!Y102,'Structure DDF Lookup'!$A:$A,'Structure Inputs'!$C102)/100,)))))</f>
        <v>0</v>
      </c>
      <c r="T99" s="185">
        <f>IF('Structure Inputs'!Z102="",,
(IF('Structure Inputs'!$J102="Minimum",SUMIFS('Structure DDF Lookup'!$D:$D,'Structure DDF Lookup'!$C:$C,'Structure Inputs'!Z102,'Structure DDF Lookup'!$A:$A,'Structure Inputs'!$C102)/100,
IF('Structure Inputs'!$J102="Most Likely",SUMIFS('Structure DDF Lookup'!$E:$E,'Structure DDF Lookup'!$C:$C,'Structure Inputs'!Z102,'Structure DDF Lookup'!$A:$A,'Structure Inputs'!$C102)/100,
IF('Structure Inputs'!$J102="Maximum",SUMIFS('Structure DDF Lookup'!$F:$F,'Structure DDF Lookup'!$C:$C,'Structure Inputs'!Z102,'Structure DDF Lookup'!$A:$A,'Structure Inputs'!$C102)/100,)))))</f>
        <v>0</v>
      </c>
      <c r="U99" s="185">
        <f>IF('Structure Inputs'!AA102="",,
(IF('Structure Inputs'!$J102="Minimum",SUMIFS('Structure DDF Lookup'!$D:$D,'Structure DDF Lookup'!$C:$C,'Structure Inputs'!AA102,'Structure DDF Lookup'!$A:$A,'Structure Inputs'!$C102)/100,
IF('Structure Inputs'!$J102="Most Likely",SUMIFS('Structure DDF Lookup'!$E:$E,'Structure DDF Lookup'!$C:$C,'Structure Inputs'!AA102,'Structure DDF Lookup'!$A:$A,'Structure Inputs'!$C102)/100,
IF('Structure Inputs'!$J102="Maximum",SUMIFS('Structure DDF Lookup'!$F:$F,'Structure DDF Lookup'!$C:$C,'Structure Inputs'!AA102,'Structure DDF Lookup'!$A:$A,'Structure Inputs'!$C102)/100,)))))</f>
        <v>0</v>
      </c>
      <c r="V99" s="185">
        <f>IF('Structure Inputs'!AB102="",,
(IF('Structure Inputs'!$J102="Minimum",SUMIFS('Structure DDF Lookup'!$D:$D,'Structure DDF Lookup'!$C:$C,'Structure Inputs'!AB102,'Structure DDF Lookup'!$A:$A,'Structure Inputs'!$C102)/100,
IF('Structure Inputs'!$J102="Most Likely",SUMIFS('Structure DDF Lookup'!$E:$E,'Structure DDF Lookup'!$C:$C,'Structure Inputs'!AB102,'Structure DDF Lookup'!$A:$A,'Structure Inputs'!$C102)/100,
IF('Structure Inputs'!$J102="Maximum",SUMIFS('Structure DDF Lookup'!$F:$F,'Structure DDF Lookup'!$C:$C,'Structure Inputs'!AB102,'Structure DDF Lookup'!$A:$A,'Structure Inputs'!$C102)/100,)))))</f>
        <v>0</v>
      </c>
      <c r="W99" s="185">
        <f>IF('Structure Inputs'!AC102="",,
(IF('Structure Inputs'!$J102="Minimum",SUMIFS('Structure DDF Lookup'!$D:$D,'Structure DDF Lookup'!$C:$C,'Structure Inputs'!AC102,'Structure DDF Lookup'!$A:$A,'Structure Inputs'!$C102)/100,
IF('Structure Inputs'!$J102="Most Likely",SUMIFS('Structure DDF Lookup'!$E:$E,'Structure DDF Lookup'!$C:$C,'Structure Inputs'!AC102,'Structure DDF Lookup'!$A:$A,'Structure Inputs'!$C102)/100,
IF('Structure Inputs'!$J102="Maximum",SUMIFS('Structure DDF Lookup'!$F:$F,'Structure DDF Lookup'!$C:$C,'Structure Inputs'!AC102,'Structure DDF Lookup'!$A:$A,'Structure Inputs'!$C102)/100,)))))</f>
        <v>0</v>
      </c>
      <c r="Y99" s="25">
        <f t="shared" si="16"/>
        <v>0</v>
      </c>
      <c r="Z99" s="25">
        <f t="shared" si="17"/>
        <v>0</v>
      </c>
      <c r="AA99" s="25">
        <f t="shared" si="18"/>
        <v>0</v>
      </c>
      <c r="AB99" s="25">
        <f t="shared" si="19"/>
        <v>0</v>
      </c>
      <c r="AC99" s="25">
        <f t="shared" si="20"/>
        <v>0</v>
      </c>
      <c r="AD99" s="25">
        <f t="shared" si="21"/>
        <v>0</v>
      </c>
      <c r="AE99" s="25">
        <f t="shared" si="22"/>
        <v>0</v>
      </c>
      <c r="AF99" s="25">
        <f t="shared" si="23"/>
        <v>0</v>
      </c>
      <c r="AG99" s="25">
        <f t="shared" si="24"/>
        <v>0</v>
      </c>
      <c r="AH99" s="25">
        <f t="shared" si="25"/>
        <v>0</v>
      </c>
      <c r="AI99" s="25">
        <f t="shared" si="26"/>
        <v>0</v>
      </c>
      <c r="AJ99" s="25">
        <f t="shared" si="27"/>
        <v>0</v>
      </c>
    </row>
    <row r="100" spans="1:36" x14ac:dyDescent="0.25">
      <c r="A100" s="17">
        <f t="shared" si="28"/>
        <v>99</v>
      </c>
      <c r="B100" s="27" t="str">
        <f>IF('Structure Inputs'!C103="","",'Structure Inputs'!C103)</f>
        <v/>
      </c>
      <c r="D100" s="42">
        <f>'Structure Inputs'!$D103</f>
        <v>0</v>
      </c>
      <c r="F100" s="18" t="str">
        <f>IF('Structure Inputs'!F103="","No","Yes")</f>
        <v>No</v>
      </c>
      <c r="H100" s="24">
        <f>IF($F100="Yes",'Structure Inputs'!$F103,SUMIFS('General Assumptions_Back End'!$C:$C,'General Assumptions_Back End'!$A:$A,$B100,'General Assumptions_Back End'!$B:$B,H$1))</f>
        <v>0</v>
      </c>
      <c r="J100" s="186">
        <f>SUMIFS('General Assumptions_Back End'!$C:$C,'General Assumptions_Back End'!$A:$A,$B100,'General Assumptions_Back End'!$B:$B,J$1)</f>
        <v>0</v>
      </c>
      <c r="L100" s="185">
        <f>IF('Structure Inputs'!R103="",,
(IF('Structure Inputs'!$J103="Minimum",SUMIFS('Structure DDF Lookup'!$D:$D,'Structure DDF Lookup'!$C:$C,'Structure Inputs'!R103,'Structure DDF Lookup'!$A:$A,'Structure Inputs'!$C103)/100,
IF('Structure Inputs'!$J103="Most Likely",SUMIFS('Structure DDF Lookup'!$E:$E,'Structure DDF Lookup'!$C:$C,'Structure Inputs'!R103,'Structure DDF Lookup'!$A:$A,'Structure Inputs'!$C103)/100,
IF('Structure Inputs'!$J103="Maximum",SUMIFS('Structure DDF Lookup'!$F:$F,'Structure DDF Lookup'!$C:$C,'Structure Inputs'!R103,'Structure DDF Lookup'!$A:$A,'Structure Inputs'!$C103)/100,)))))</f>
        <v>0</v>
      </c>
      <c r="M100" s="185">
        <f>IF('Structure Inputs'!S103="",,
(IF('Structure Inputs'!$J103="Minimum",SUMIFS('Structure DDF Lookup'!$D:$D,'Structure DDF Lookup'!$C:$C,'Structure Inputs'!S103,'Structure DDF Lookup'!$A:$A,'Structure Inputs'!$C103)/100,
IF('Structure Inputs'!$J103="Most Likely",SUMIFS('Structure DDF Lookup'!$E:$E,'Structure DDF Lookup'!$C:$C,'Structure Inputs'!S103,'Structure DDF Lookup'!$A:$A,'Structure Inputs'!$C103)/100,
IF('Structure Inputs'!$J103="Maximum",SUMIFS('Structure DDF Lookup'!$F:$F,'Structure DDF Lookup'!$C:$C,'Structure Inputs'!S103,'Structure DDF Lookup'!$A:$A,'Structure Inputs'!$C103)/100,)))))</f>
        <v>0</v>
      </c>
      <c r="N100" s="185">
        <f>IF('Structure Inputs'!T103="",,
(IF('Structure Inputs'!$J103="Minimum",SUMIFS('Structure DDF Lookup'!$D:$D,'Structure DDF Lookup'!$C:$C,'Structure Inputs'!T103,'Structure DDF Lookup'!$A:$A,'Structure Inputs'!$C103)/100,
IF('Structure Inputs'!$J103="Most Likely",SUMIFS('Structure DDF Lookup'!$E:$E,'Structure DDF Lookup'!$C:$C,'Structure Inputs'!T103,'Structure DDF Lookup'!$A:$A,'Structure Inputs'!$C103)/100,
IF('Structure Inputs'!$J103="Maximum",SUMIFS('Structure DDF Lookup'!$F:$F,'Structure DDF Lookup'!$C:$C,'Structure Inputs'!T103,'Structure DDF Lookup'!$A:$A,'Structure Inputs'!$C103)/100,)))))</f>
        <v>0</v>
      </c>
      <c r="O100" s="185">
        <f>IF('Structure Inputs'!U103="",,
(IF('Structure Inputs'!$J103="Minimum",SUMIFS('Structure DDF Lookup'!$D:$D,'Structure DDF Lookup'!$C:$C,'Structure Inputs'!U103,'Structure DDF Lookup'!$A:$A,'Structure Inputs'!$C103)/100,
IF('Structure Inputs'!$J103="Most Likely",SUMIFS('Structure DDF Lookup'!$E:$E,'Structure DDF Lookup'!$C:$C,'Structure Inputs'!U103,'Structure DDF Lookup'!$A:$A,'Structure Inputs'!$C103)/100,
IF('Structure Inputs'!$J103="Maximum",SUMIFS('Structure DDF Lookup'!$F:$F,'Structure DDF Lookup'!$C:$C,'Structure Inputs'!U103,'Structure DDF Lookup'!$A:$A,'Structure Inputs'!$C103)/100,)))))</f>
        <v>0</v>
      </c>
      <c r="P100" s="185">
        <f>IF('Structure Inputs'!V103="",,
(IF('Structure Inputs'!$J103="Minimum",SUMIFS('Structure DDF Lookup'!$D:$D,'Structure DDF Lookup'!$C:$C,'Structure Inputs'!V103,'Structure DDF Lookup'!$A:$A,'Structure Inputs'!$C103)/100,
IF('Structure Inputs'!$J103="Most Likely",SUMIFS('Structure DDF Lookup'!$E:$E,'Structure DDF Lookup'!$C:$C,'Structure Inputs'!V103,'Structure DDF Lookup'!$A:$A,'Structure Inputs'!$C103)/100,
IF('Structure Inputs'!$J103="Maximum",SUMIFS('Structure DDF Lookup'!$F:$F,'Structure DDF Lookup'!$C:$C,'Structure Inputs'!V103,'Structure DDF Lookup'!$A:$A,'Structure Inputs'!$C103)/100,)))))</f>
        <v>0</v>
      </c>
      <c r="Q100" s="185">
        <f>IF('Structure Inputs'!W103="",,
(IF('Structure Inputs'!$J103="Minimum",SUMIFS('Structure DDF Lookup'!$D:$D,'Structure DDF Lookup'!$C:$C,'Structure Inputs'!W103,'Structure DDF Lookup'!$A:$A,'Structure Inputs'!$C103)/100,
IF('Structure Inputs'!$J103="Most Likely",SUMIFS('Structure DDF Lookup'!$E:$E,'Structure DDF Lookup'!$C:$C,'Structure Inputs'!W103,'Structure DDF Lookup'!$A:$A,'Structure Inputs'!$C103)/100,
IF('Structure Inputs'!$J103="Maximum",SUMIFS('Structure DDF Lookup'!$F:$F,'Structure DDF Lookup'!$C:$C,'Structure Inputs'!W103,'Structure DDF Lookup'!$A:$A,'Structure Inputs'!$C103)/100,)))))</f>
        <v>0</v>
      </c>
      <c r="R100" s="185">
        <f>IF('Structure Inputs'!X103="",,
(IF('Structure Inputs'!$J103="Minimum",SUMIFS('Structure DDF Lookup'!$D:$D,'Structure DDF Lookup'!$C:$C,'Structure Inputs'!X103,'Structure DDF Lookup'!$A:$A,'Structure Inputs'!$C103)/100,
IF('Structure Inputs'!$J103="Most Likely",SUMIFS('Structure DDF Lookup'!$E:$E,'Structure DDF Lookup'!$C:$C,'Structure Inputs'!X103,'Structure DDF Lookup'!$A:$A,'Structure Inputs'!$C103)/100,
IF('Structure Inputs'!$J103="Maximum",SUMIFS('Structure DDF Lookup'!$F:$F,'Structure DDF Lookup'!$C:$C,'Structure Inputs'!X103,'Structure DDF Lookup'!$A:$A,'Structure Inputs'!$C103)/100,)))))</f>
        <v>0</v>
      </c>
      <c r="S100" s="185">
        <f>IF('Structure Inputs'!Y103="",,
(IF('Structure Inputs'!$J103="Minimum",SUMIFS('Structure DDF Lookup'!$D:$D,'Structure DDF Lookup'!$C:$C,'Structure Inputs'!Y103,'Structure DDF Lookup'!$A:$A,'Structure Inputs'!$C103)/100,
IF('Structure Inputs'!$J103="Most Likely",SUMIFS('Structure DDF Lookup'!$E:$E,'Structure DDF Lookup'!$C:$C,'Structure Inputs'!Y103,'Structure DDF Lookup'!$A:$A,'Structure Inputs'!$C103)/100,
IF('Structure Inputs'!$J103="Maximum",SUMIFS('Structure DDF Lookup'!$F:$F,'Structure DDF Lookup'!$C:$C,'Structure Inputs'!Y103,'Structure DDF Lookup'!$A:$A,'Structure Inputs'!$C103)/100,)))))</f>
        <v>0</v>
      </c>
      <c r="T100" s="185">
        <f>IF('Structure Inputs'!Z103="",,
(IF('Structure Inputs'!$J103="Minimum",SUMIFS('Structure DDF Lookup'!$D:$D,'Structure DDF Lookup'!$C:$C,'Structure Inputs'!Z103,'Structure DDF Lookup'!$A:$A,'Structure Inputs'!$C103)/100,
IF('Structure Inputs'!$J103="Most Likely",SUMIFS('Structure DDF Lookup'!$E:$E,'Structure DDF Lookup'!$C:$C,'Structure Inputs'!Z103,'Structure DDF Lookup'!$A:$A,'Structure Inputs'!$C103)/100,
IF('Structure Inputs'!$J103="Maximum",SUMIFS('Structure DDF Lookup'!$F:$F,'Structure DDF Lookup'!$C:$C,'Structure Inputs'!Z103,'Structure DDF Lookup'!$A:$A,'Structure Inputs'!$C103)/100,)))))</f>
        <v>0</v>
      </c>
      <c r="U100" s="185">
        <f>IF('Structure Inputs'!AA103="",,
(IF('Structure Inputs'!$J103="Minimum",SUMIFS('Structure DDF Lookup'!$D:$D,'Structure DDF Lookup'!$C:$C,'Structure Inputs'!AA103,'Structure DDF Lookup'!$A:$A,'Structure Inputs'!$C103)/100,
IF('Structure Inputs'!$J103="Most Likely",SUMIFS('Structure DDF Lookup'!$E:$E,'Structure DDF Lookup'!$C:$C,'Structure Inputs'!AA103,'Structure DDF Lookup'!$A:$A,'Structure Inputs'!$C103)/100,
IF('Structure Inputs'!$J103="Maximum",SUMIFS('Structure DDF Lookup'!$F:$F,'Structure DDF Lookup'!$C:$C,'Structure Inputs'!AA103,'Structure DDF Lookup'!$A:$A,'Structure Inputs'!$C103)/100,)))))</f>
        <v>0</v>
      </c>
      <c r="V100" s="185">
        <f>IF('Structure Inputs'!AB103="",,
(IF('Structure Inputs'!$J103="Minimum",SUMIFS('Structure DDF Lookup'!$D:$D,'Structure DDF Lookup'!$C:$C,'Structure Inputs'!AB103,'Structure DDF Lookup'!$A:$A,'Structure Inputs'!$C103)/100,
IF('Structure Inputs'!$J103="Most Likely",SUMIFS('Structure DDF Lookup'!$E:$E,'Structure DDF Lookup'!$C:$C,'Structure Inputs'!AB103,'Structure DDF Lookup'!$A:$A,'Structure Inputs'!$C103)/100,
IF('Structure Inputs'!$J103="Maximum",SUMIFS('Structure DDF Lookup'!$F:$F,'Structure DDF Lookup'!$C:$C,'Structure Inputs'!AB103,'Structure DDF Lookup'!$A:$A,'Structure Inputs'!$C103)/100,)))))</f>
        <v>0</v>
      </c>
      <c r="W100" s="185">
        <f>IF('Structure Inputs'!AC103="",,
(IF('Structure Inputs'!$J103="Minimum",SUMIFS('Structure DDF Lookup'!$D:$D,'Structure DDF Lookup'!$C:$C,'Structure Inputs'!AC103,'Structure DDF Lookup'!$A:$A,'Structure Inputs'!$C103)/100,
IF('Structure Inputs'!$J103="Most Likely",SUMIFS('Structure DDF Lookup'!$E:$E,'Structure DDF Lookup'!$C:$C,'Structure Inputs'!AC103,'Structure DDF Lookup'!$A:$A,'Structure Inputs'!$C103)/100,
IF('Structure Inputs'!$J103="Maximum",SUMIFS('Structure DDF Lookup'!$F:$F,'Structure DDF Lookup'!$C:$C,'Structure Inputs'!AC103,'Structure DDF Lookup'!$A:$A,'Structure Inputs'!$C103)/100,)))))</f>
        <v>0</v>
      </c>
      <c r="Y100" s="25">
        <f t="shared" si="16"/>
        <v>0</v>
      </c>
      <c r="Z100" s="25">
        <f t="shared" si="17"/>
        <v>0</v>
      </c>
      <c r="AA100" s="25">
        <f t="shared" si="18"/>
        <v>0</v>
      </c>
      <c r="AB100" s="25">
        <f t="shared" si="19"/>
        <v>0</v>
      </c>
      <c r="AC100" s="25">
        <f t="shared" si="20"/>
        <v>0</v>
      </c>
      <c r="AD100" s="25">
        <f t="shared" si="21"/>
        <v>0</v>
      </c>
      <c r="AE100" s="25">
        <f t="shared" si="22"/>
        <v>0</v>
      </c>
      <c r="AF100" s="25">
        <f t="shared" si="23"/>
        <v>0</v>
      </c>
      <c r="AG100" s="25">
        <f t="shared" si="24"/>
        <v>0</v>
      </c>
      <c r="AH100" s="25">
        <f t="shared" si="25"/>
        <v>0</v>
      </c>
      <c r="AI100" s="25">
        <f t="shared" si="26"/>
        <v>0</v>
      </c>
      <c r="AJ100" s="25">
        <f t="shared" si="27"/>
        <v>0</v>
      </c>
    </row>
    <row r="101" spans="1:36" x14ac:dyDescent="0.25">
      <c r="A101" s="17">
        <f t="shared" si="28"/>
        <v>100</v>
      </c>
      <c r="B101" s="27" t="str">
        <f>IF('Structure Inputs'!C104="","",'Structure Inputs'!C104)</f>
        <v/>
      </c>
      <c r="D101" s="42">
        <f>'Structure Inputs'!$D104</f>
        <v>0</v>
      </c>
      <c r="F101" s="18" t="str">
        <f>IF('Structure Inputs'!F104="","No","Yes")</f>
        <v>No</v>
      </c>
      <c r="H101" s="24">
        <f>IF($F101="Yes",'Structure Inputs'!$F104,SUMIFS('General Assumptions_Back End'!$C:$C,'General Assumptions_Back End'!$A:$A,$B101,'General Assumptions_Back End'!$B:$B,H$1))</f>
        <v>0</v>
      </c>
      <c r="J101" s="186">
        <f>SUMIFS('General Assumptions_Back End'!$C:$C,'General Assumptions_Back End'!$A:$A,$B101,'General Assumptions_Back End'!$B:$B,J$1)</f>
        <v>0</v>
      </c>
      <c r="L101" s="185">
        <f>IF('Structure Inputs'!R104="",,
(IF('Structure Inputs'!$J104="Minimum",SUMIFS('Structure DDF Lookup'!$D:$D,'Structure DDF Lookup'!$C:$C,'Structure Inputs'!R104,'Structure DDF Lookup'!$A:$A,'Structure Inputs'!$C104)/100,
IF('Structure Inputs'!$J104="Most Likely",SUMIFS('Structure DDF Lookup'!$E:$E,'Structure DDF Lookup'!$C:$C,'Structure Inputs'!R104,'Structure DDF Lookup'!$A:$A,'Structure Inputs'!$C104)/100,
IF('Structure Inputs'!$J104="Maximum",SUMIFS('Structure DDF Lookup'!$F:$F,'Structure DDF Lookup'!$C:$C,'Structure Inputs'!R104,'Structure DDF Lookup'!$A:$A,'Structure Inputs'!$C104)/100,)))))</f>
        <v>0</v>
      </c>
      <c r="M101" s="185">
        <f>IF('Structure Inputs'!S104="",,
(IF('Structure Inputs'!$J104="Minimum",SUMIFS('Structure DDF Lookup'!$D:$D,'Structure DDF Lookup'!$C:$C,'Structure Inputs'!S104,'Structure DDF Lookup'!$A:$A,'Structure Inputs'!$C104)/100,
IF('Structure Inputs'!$J104="Most Likely",SUMIFS('Structure DDF Lookup'!$E:$E,'Structure DDF Lookup'!$C:$C,'Structure Inputs'!S104,'Structure DDF Lookup'!$A:$A,'Structure Inputs'!$C104)/100,
IF('Structure Inputs'!$J104="Maximum",SUMIFS('Structure DDF Lookup'!$F:$F,'Structure DDF Lookup'!$C:$C,'Structure Inputs'!S104,'Structure DDF Lookup'!$A:$A,'Structure Inputs'!$C104)/100,)))))</f>
        <v>0</v>
      </c>
      <c r="N101" s="185">
        <f>IF('Structure Inputs'!T104="",,
(IF('Structure Inputs'!$J104="Minimum",SUMIFS('Structure DDF Lookup'!$D:$D,'Structure DDF Lookup'!$C:$C,'Structure Inputs'!T104,'Structure DDF Lookup'!$A:$A,'Structure Inputs'!$C104)/100,
IF('Structure Inputs'!$J104="Most Likely",SUMIFS('Structure DDF Lookup'!$E:$E,'Structure DDF Lookup'!$C:$C,'Structure Inputs'!T104,'Structure DDF Lookup'!$A:$A,'Structure Inputs'!$C104)/100,
IF('Structure Inputs'!$J104="Maximum",SUMIFS('Structure DDF Lookup'!$F:$F,'Structure DDF Lookup'!$C:$C,'Structure Inputs'!T104,'Structure DDF Lookup'!$A:$A,'Structure Inputs'!$C104)/100,)))))</f>
        <v>0</v>
      </c>
      <c r="O101" s="185">
        <f>IF('Structure Inputs'!U104="",,
(IF('Structure Inputs'!$J104="Minimum",SUMIFS('Structure DDF Lookup'!$D:$D,'Structure DDF Lookup'!$C:$C,'Structure Inputs'!U104,'Structure DDF Lookup'!$A:$A,'Structure Inputs'!$C104)/100,
IF('Structure Inputs'!$J104="Most Likely",SUMIFS('Structure DDF Lookup'!$E:$E,'Structure DDF Lookup'!$C:$C,'Structure Inputs'!U104,'Structure DDF Lookup'!$A:$A,'Structure Inputs'!$C104)/100,
IF('Structure Inputs'!$J104="Maximum",SUMIFS('Structure DDF Lookup'!$F:$F,'Structure DDF Lookup'!$C:$C,'Structure Inputs'!U104,'Structure DDF Lookup'!$A:$A,'Structure Inputs'!$C104)/100,)))))</f>
        <v>0</v>
      </c>
      <c r="P101" s="185">
        <f>IF('Structure Inputs'!V104="",,
(IF('Structure Inputs'!$J104="Minimum",SUMIFS('Structure DDF Lookup'!$D:$D,'Structure DDF Lookup'!$C:$C,'Structure Inputs'!V104,'Structure DDF Lookup'!$A:$A,'Structure Inputs'!$C104)/100,
IF('Structure Inputs'!$J104="Most Likely",SUMIFS('Structure DDF Lookup'!$E:$E,'Structure DDF Lookup'!$C:$C,'Structure Inputs'!V104,'Structure DDF Lookup'!$A:$A,'Structure Inputs'!$C104)/100,
IF('Structure Inputs'!$J104="Maximum",SUMIFS('Structure DDF Lookup'!$F:$F,'Structure DDF Lookup'!$C:$C,'Structure Inputs'!V104,'Structure DDF Lookup'!$A:$A,'Structure Inputs'!$C104)/100,)))))</f>
        <v>0</v>
      </c>
      <c r="Q101" s="185">
        <f>IF('Structure Inputs'!W104="",,
(IF('Structure Inputs'!$J104="Minimum",SUMIFS('Structure DDF Lookup'!$D:$D,'Structure DDF Lookup'!$C:$C,'Structure Inputs'!W104,'Structure DDF Lookup'!$A:$A,'Structure Inputs'!$C104)/100,
IF('Structure Inputs'!$J104="Most Likely",SUMIFS('Structure DDF Lookup'!$E:$E,'Structure DDF Lookup'!$C:$C,'Structure Inputs'!W104,'Structure DDF Lookup'!$A:$A,'Structure Inputs'!$C104)/100,
IF('Structure Inputs'!$J104="Maximum",SUMIFS('Structure DDF Lookup'!$F:$F,'Structure DDF Lookup'!$C:$C,'Structure Inputs'!W104,'Structure DDF Lookup'!$A:$A,'Structure Inputs'!$C104)/100,)))))</f>
        <v>0</v>
      </c>
      <c r="R101" s="185">
        <f>IF('Structure Inputs'!X104="",,
(IF('Structure Inputs'!$J104="Minimum",SUMIFS('Structure DDF Lookup'!$D:$D,'Structure DDF Lookup'!$C:$C,'Structure Inputs'!X104,'Structure DDF Lookup'!$A:$A,'Structure Inputs'!$C104)/100,
IF('Structure Inputs'!$J104="Most Likely",SUMIFS('Structure DDF Lookup'!$E:$E,'Structure DDF Lookup'!$C:$C,'Structure Inputs'!X104,'Structure DDF Lookup'!$A:$A,'Structure Inputs'!$C104)/100,
IF('Structure Inputs'!$J104="Maximum",SUMIFS('Structure DDF Lookup'!$F:$F,'Structure DDF Lookup'!$C:$C,'Structure Inputs'!X104,'Structure DDF Lookup'!$A:$A,'Structure Inputs'!$C104)/100,)))))</f>
        <v>0</v>
      </c>
      <c r="S101" s="185">
        <f>IF('Structure Inputs'!Y104="",,
(IF('Structure Inputs'!$J104="Minimum",SUMIFS('Structure DDF Lookup'!$D:$D,'Structure DDF Lookup'!$C:$C,'Structure Inputs'!Y104,'Structure DDF Lookup'!$A:$A,'Structure Inputs'!$C104)/100,
IF('Structure Inputs'!$J104="Most Likely",SUMIFS('Structure DDF Lookup'!$E:$E,'Structure DDF Lookup'!$C:$C,'Structure Inputs'!Y104,'Structure DDF Lookup'!$A:$A,'Structure Inputs'!$C104)/100,
IF('Structure Inputs'!$J104="Maximum",SUMIFS('Structure DDF Lookup'!$F:$F,'Structure DDF Lookup'!$C:$C,'Structure Inputs'!Y104,'Structure DDF Lookup'!$A:$A,'Structure Inputs'!$C104)/100,)))))</f>
        <v>0</v>
      </c>
      <c r="T101" s="185">
        <f>IF('Structure Inputs'!Z104="",,
(IF('Structure Inputs'!$J104="Minimum",SUMIFS('Structure DDF Lookup'!$D:$D,'Structure DDF Lookup'!$C:$C,'Structure Inputs'!Z104,'Structure DDF Lookup'!$A:$A,'Structure Inputs'!$C104)/100,
IF('Structure Inputs'!$J104="Most Likely",SUMIFS('Structure DDF Lookup'!$E:$E,'Structure DDF Lookup'!$C:$C,'Structure Inputs'!Z104,'Structure DDF Lookup'!$A:$A,'Structure Inputs'!$C104)/100,
IF('Structure Inputs'!$J104="Maximum",SUMIFS('Structure DDF Lookup'!$F:$F,'Structure DDF Lookup'!$C:$C,'Structure Inputs'!Z104,'Structure DDF Lookup'!$A:$A,'Structure Inputs'!$C104)/100,)))))</f>
        <v>0</v>
      </c>
      <c r="U101" s="185">
        <f>IF('Structure Inputs'!AA104="",,
(IF('Structure Inputs'!$J104="Minimum",SUMIFS('Structure DDF Lookup'!$D:$D,'Structure DDF Lookup'!$C:$C,'Structure Inputs'!AA104,'Structure DDF Lookup'!$A:$A,'Structure Inputs'!$C104)/100,
IF('Structure Inputs'!$J104="Most Likely",SUMIFS('Structure DDF Lookup'!$E:$E,'Structure DDF Lookup'!$C:$C,'Structure Inputs'!AA104,'Structure DDF Lookup'!$A:$A,'Structure Inputs'!$C104)/100,
IF('Structure Inputs'!$J104="Maximum",SUMIFS('Structure DDF Lookup'!$F:$F,'Structure DDF Lookup'!$C:$C,'Structure Inputs'!AA104,'Structure DDF Lookup'!$A:$A,'Structure Inputs'!$C104)/100,)))))</f>
        <v>0</v>
      </c>
      <c r="V101" s="185">
        <f>IF('Structure Inputs'!AB104="",,
(IF('Structure Inputs'!$J104="Minimum",SUMIFS('Structure DDF Lookup'!$D:$D,'Structure DDF Lookup'!$C:$C,'Structure Inputs'!AB104,'Structure DDF Lookup'!$A:$A,'Structure Inputs'!$C104)/100,
IF('Structure Inputs'!$J104="Most Likely",SUMIFS('Structure DDF Lookup'!$E:$E,'Structure DDF Lookup'!$C:$C,'Structure Inputs'!AB104,'Structure DDF Lookup'!$A:$A,'Structure Inputs'!$C104)/100,
IF('Structure Inputs'!$J104="Maximum",SUMIFS('Structure DDF Lookup'!$F:$F,'Structure DDF Lookup'!$C:$C,'Structure Inputs'!AB104,'Structure DDF Lookup'!$A:$A,'Structure Inputs'!$C104)/100,)))))</f>
        <v>0</v>
      </c>
      <c r="W101" s="185">
        <f>IF('Structure Inputs'!AC104="",,
(IF('Structure Inputs'!$J104="Minimum",SUMIFS('Structure DDF Lookup'!$D:$D,'Structure DDF Lookup'!$C:$C,'Structure Inputs'!AC104,'Structure DDF Lookup'!$A:$A,'Structure Inputs'!$C104)/100,
IF('Structure Inputs'!$J104="Most Likely",SUMIFS('Structure DDF Lookup'!$E:$E,'Structure DDF Lookup'!$C:$C,'Structure Inputs'!AC104,'Structure DDF Lookup'!$A:$A,'Structure Inputs'!$C104)/100,
IF('Structure Inputs'!$J104="Maximum",SUMIFS('Structure DDF Lookup'!$F:$F,'Structure DDF Lookup'!$C:$C,'Structure Inputs'!AC104,'Structure DDF Lookup'!$A:$A,'Structure Inputs'!$C104)/100,)))))</f>
        <v>0</v>
      </c>
      <c r="Y101" s="25">
        <f t="shared" si="16"/>
        <v>0</v>
      </c>
      <c r="Z101" s="25">
        <f t="shared" si="17"/>
        <v>0</v>
      </c>
      <c r="AA101" s="25">
        <f t="shared" si="18"/>
        <v>0</v>
      </c>
      <c r="AB101" s="25">
        <f t="shared" si="19"/>
        <v>0</v>
      </c>
      <c r="AC101" s="25">
        <f t="shared" si="20"/>
        <v>0</v>
      </c>
      <c r="AD101" s="25">
        <f t="shared" si="21"/>
        <v>0</v>
      </c>
      <c r="AE101" s="25">
        <f t="shared" si="22"/>
        <v>0</v>
      </c>
      <c r="AF101" s="25">
        <f t="shared" si="23"/>
        <v>0</v>
      </c>
      <c r="AG101" s="25">
        <f t="shared" si="24"/>
        <v>0</v>
      </c>
      <c r="AH101" s="25">
        <f t="shared" si="25"/>
        <v>0</v>
      </c>
      <c r="AI101" s="25">
        <f t="shared" si="26"/>
        <v>0</v>
      </c>
      <c r="AJ101" s="25">
        <f t="shared" si="27"/>
        <v>0</v>
      </c>
    </row>
  </sheetData>
  <sheetProtection algorithmName="SHA-512" hashValue="Bbozy5lGtfST1mswMLRQIFX9gqRl+Tgxt0OZKTthWAntYSCFrqMRNS+pJYNlETpYtACwMdKYrUHukTM49NxmcA==" saltValue="Sf+XukuaV6XAURs0OJYgf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7B04A-1B8E-4094-B2DF-CAFC128D445F}">
  <sheetPr codeName="Sheet11">
    <tabColor theme="9" tint="0.79998168889431442"/>
    <pageSetUpPr autoPageBreaks="0"/>
  </sheetPr>
  <dimension ref="A1:AL101"/>
  <sheetViews>
    <sheetView workbookViewId="0"/>
  </sheetViews>
  <sheetFormatPr defaultColWidth="0" defaultRowHeight="15" zeroHeight="1" x14ac:dyDescent="0.25"/>
  <cols>
    <col min="1" max="1" width="3.7109375" bestFit="1" customWidth="1"/>
    <col min="2" max="2" width="31.42578125" bestFit="1" customWidth="1"/>
    <col min="3" max="3" width="2.7109375" style="187" customWidth="1"/>
    <col min="4" max="4" width="10.42578125" customWidth="1"/>
    <col min="5" max="5" width="2.7109375" style="187" customWidth="1"/>
    <col min="6" max="6" width="10.42578125" customWidth="1"/>
    <col min="7" max="7" width="2.7109375" style="187" customWidth="1"/>
    <col min="8" max="8" width="10.42578125" customWidth="1"/>
    <col min="9" max="9" width="2.7109375" style="187" customWidth="1"/>
    <col min="10" max="11" width="10.42578125" customWidth="1"/>
    <col min="12" max="12" width="2.7109375" style="187" customWidth="1"/>
    <col min="13" max="24" width="10.42578125" customWidth="1"/>
    <col min="25" max="25" width="2.7109375" style="187" customWidth="1"/>
    <col min="26" max="37" width="10.42578125" customWidth="1"/>
    <col min="38" max="38" width="2.7109375" style="187" customWidth="1"/>
    <col min="39" max="16384" width="8.5703125" hidden="1"/>
  </cols>
  <sheetData>
    <row r="1" spans="1:37" ht="58.5" x14ac:dyDescent="0.25">
      <c r="A1" s="15" t="s">
        <v>211</v>
      </c>
      <c r="B1" s="14" t="s">
        <v>397</v>
      </c>
      <c r="D1" s="16" t="s">
        <v>214</v>
      </c>
      <c r="F1" s="16" t="s">
        <v>398</v>
      </c>
      <c r="H1" s="16" t="s">
        <v>399</v>
      </c>
      <c r="J1" s="16" t="s">
        <v>400</v>
      </c>
      <c r="K1" s="16" t="s">
        <v>425</v>
      </c>
      <c r="M1" s="16" t="s">
        <v>401</v>
      </c>
      <c r="N1" s="16" t="s">
        <v>402</v>
      </c>
      <c r="O1" s="16" t="s">
        <v>403</v>
      </c>
      <c r="P1" s="16" t="s">
        <v>404</v>
      </c>
      <c r="Q1" s="16" t="s">
        <v>405</v>
      </c>
      <c r="R1" s="16" t="s">
        <v>406</v>
      </c>
      <c r="S1" s="16" t="s">
        <v>407</v>
      </c>
      <c r="T1" s="16" t="s">
        <v>408</v>
      </c>
      <c r="U1" s="16" t="s">
        <v>409</v>
      </c>
      <c r="V1" s="16" t="s">
        <v>410</v>
      </c>
      <c r="W1" s="16" t="s">
        <v>411</v>
      </c>
      <c r="X1" s="16" t="s">
        <v>412</v>
      </c>
      <c r="Z1" s="16" t="s">
        <v>413</v>
      </c>
      <c r="AA1" s="16" t="s">
        <v>414</v>
      </c>
      <c r="AB1" s="16" t="s">
        <v>415</v>
      </c>
      <c r="AC1" s="16" t="s">
        <v>416</v>
      </c>
      <c r="AD1" s="16" t="s">
        <v>417</v>
      </c>
      <c r="AE1" s="16" t="s">
        <v>418</v>
      </c>
      <c r="AF1" s="16" t="s">
        <v>419</v>
      </c>
      <c r="AG1" s="16" t="s">
        <v>420</v>
      </c>
      <c r="AH1" s="16" t="s">
        <v>421</v>
      </c>
      <c r="AI1" s="16" t="s">
        <v>422</v>
      </c>
      <c r="AJ1" s="16" t="s">
        <v>423</v>
      </c>
      <c r="AK1" s="16" t="s">
        <v>424</v>
      </c>
    </row>
    <row r="2" spans="1:37" x14ac:dyDescent="0.25">
      <c r="A2" s="17">
        <v>1</v>
      </c>
      <c r="B2" s="27" t="str">
        <f>IF('Structure Inputs'!C5="","",'Structure Inputs'!C5)</f>
        <v/>
      </c>
      <c r="D2" s="42">
        <f>'Structure Inputs'!$D5</f>
        <v>0</v>
      </c>
      <c r="F2" s="18" t="str">
        <f>IF('Structure Inputs'!F5="","No","Yes")</f>
        <v>No</v>
      </c>
      <c r="H2" s="24">
        <f>IF($F2="Yes",'Structure Inputs'!$F5,SUMIFS('General Assumptions_Back End'!$C:$C,'General Assumptions_Back End'!$A:$A,$B2,'General Assumptions_Back End'!$B:$B,H$1))</f>
        <v>0</v>
      </c>
      <c r="J2" s="25">
        <f>SUMIFS('General Assumptions_Back End'!$C:$C,'General Assumptions_Back End'!$A:$A,$B2,'General Assumptions_Back End'!$B:$B,J$1)</f>
        <v>0</v>
      </c>
      <c r="K2" s="185">
        <f>SUMIFS('General Assumptions_Back End'!$C:$C,'General Assumptions_Back End'!$A:$A,$B2,'General Assumptions_Back End'!$B:$B,K$1)</f>
        <v>0</v>
      </c>
      <c r="M2" s="18">
        <f>IF('Structure Inputs'!R5="",,
IF('Structure Inputs'!$J5="Minimum",SUMIFS('Contents DDF Lookup'!$D:$D,'Contents DDF Lookup'!$C:$C,'Structure Inputs'!R5,'Contents DDF Lookup'!$A:$A,'Structure Inputs'!$C5)/100,
IF('Structure Inputs'!$J5="Most Likely",SUMIFS('Contents DDF Lookup'!$E:$E,'Contents DDF Lookup'!$C:$C,'Structure Inputs'!R5,'Contents DDF Lookup'!$A:$A,'Structure Inputs'!$C5)/100,
IF('Structure Inputs'!$J5="Maximum",SUMIFS('Contents DDF Lookup'!$F:$F,'Contents DDF Lookup'!$C:$C,'Structure Inputs'!R5,'Contents DDF Lookup'!$A:$A,'Structure Inputs'!$C5)/100,))))</f>
        <v>0</v>
      </c>
      <c r="N2" s="18">
        <f>IF('Structure Inputs'!S5="",,
IF('Structure Inputs'!$J5="Minimum",SUMIFS('Contents DDF Lookup'!$D:$D,'Contents DDF Lookup'!$C:$C,'Structure Inputs'!S5,'Contents DDF Lookup'!$A:$A,'Structure Inputs'!$C5)/100,
IF('Structure Inputs'!$J5="Most Likely",SUMIFS('Contents DDF Lookup'!$E:$E,'Contents DDF Lookup'!$C:$C,'Structure Inputs'!S5,'Contents DDF Lookup'!$A:$A,'Structure Inputs'!$C5)/100,
IF('Structure Inputs'!$J5="Maximum",SUMIFS('Contents DDF Lookup'!$F:$F,'Contents DDF Lookup'!$C:$C,'Structure Inputs'!S5,'Contents DDF Lookup'!$A:$A,'Structure Inputs'!$C5)/100,))))</f>
        <v>0</v>
      </c>
      <c r="O2" s="18">
        <f>IF('Structure Inputs'!T5="",,
IF('Structure Inputs'!$J5="Minimum",SUMIFS('Contents DDF Lookup'!$D:$D,'Contents DDF Lookup'!$C:$C,'Structure Inputs'!T5,'Contents DDF Lookup'!$A:$A,'Structure Inputs'!$C5)/100,
IF('Structure Inputs'!$J5="Most Likely",SUMIFS('Contents DDF Lookup'!$E:$E,'Contents DDF Lookup'!$C:$C,'Structure Inputs'!T5,'Contents DDF Lookup'!$A:$A,'Structure Inputs'!$C5)/100,
IF('Structure Inputs'!$J5="Maximum",SUMIFS('Contents DDF Lookup'!$F:$F,'Contents DDF Lookup'!$C:$C,'Structure Inputs'!T5,'Contents DDF Lookup'!$A:$A,'Structure Inputs'!$C5)/100,))))</f>
        <v>0</v>
      </c>
      <c r="P2" s="18">
        <f>IF('Structure Inputs'!U5="",,
IF('Structure Inputs'!$J5="Minimum",SUMIFS('Contents DDF Lookup'!$D:$D,'Contents DDF Lookup'!$C:$C,'Structure Inputs'!U5,'Contents DDF Lookup'!$A:$A,'Structure Inputs'!$C5)/100,
IF('Structure Inputs'!$J5="Most Likely",SUMIFS('Contents DDF Lookup'!$E:$E,'Contents DDF Lookup'!$C:$C,'Structure Inputs'!U5,'Contents DDF Lookup'!$A:$A,'Structure Inputs'!$C5)/100,
IF('Structure Inputs'!$J5="Maximum",SUMIFS('Contents DDF Lookup'!$F:$F,'Contents DDF Lookup'!$C:$C,'Structure Inputs'!U5,'Contents DDF Lookup'!$A:$A,'Structure Inputs'!$C5)/100,))))</f>
        <v>0</v>
      </c>
      <c r="Q2" s="18">
        <f>IF('Structure Inputs'!V5="",,
IF('Structure Inputs'!$J5="Minimum",SUMIFS('Contents DDF Lookup'!$D:$D,'Contents DDF Lookup'!$C:$C,'Structure Inputs'!V5,'Contents DDF Lookup'!$A:$A,'Structure Inputs'!$C5)/100,
IF('Structure Inputs'!$J5="Most Likely",SUMIFS('Contents DDF Lookup'!$E:$E,'Contents DDF Lookup'!$C:$C,'Structure Inputs'!V5,'Contents DDF Lookup'!$A:$A,'Structure Inputs'!$C5)/100,
IF('Structure Inputs'!$J5="Maximum",SUMIFS('Contents DDF Lookup'!$F:$F,'Contents DDF Lookup'!$C:$C,'Structure Inputs'!V5,'Contents DDF Lookup'!$A:$A,'Structure Inputs'!$C5)/100,))))</f>
        <v>0</v>
      </c>
      <c r="R2" s="18">
        <f>IF('Structure Inputs'!W5="",,
IF('Structure Inputs'!$J5="Minimum",SUMIFS('Contents DDF Lookup'!$D:$D,'Contents DDF Lookup'!$C:$C,'Structure Inputs'!W5,'Contents DDF Lookup'!$A:$A,'Structure Inputs'!$C5)/100,
IF('Structure Inputs'!$J5="Most Likely",SUMIFS('Contents DDF Lookup'!$E:$E,'Contents DDF Lookup'!$C:$C,'Structure Inputs'!W5,'Contents DDF Lookup'!$A:$A,'Structure Inputs'!$C5)/100,
IF('Structure Inputs'!$J5="Maximum",SUMIFS('Contents DDF Lookup'!$F:$F,'Contents DDF Lookup'!$C:$C,'Structure Inputs'!W5,'Contents DDF Lookup'!$A:$A,'Structure Inputs'!$C5)/100,))))</f>
        <v>0</v>
      </c>
      <c r="S2" s="18">
        <f>IF('Structure Inputs'!X5="",,
IF('Structure Inputs'!$J5="Minimum",SUMIFS('Contents DDF Lookup'!$D:$D,'Contents DDF Lookup'!$C:$C,'Structure Inputs'!X5,'Contents DDF Lookup'!$A:$A,'Structure Inputs'!$C5)/100,
IF('Structure Inputs'!$J5="Most Likely",SUMIFS('Contents DDF Lookup'!$E:$E,'Contents DDF Lookup'!$C:$C,'Structure Inputs'!X5,'Contents DDF Lookup'!$A:$A,'Structure Inputs'!$C5)/100,
IF('Structure Inputs'!$J5="Maximum",SUMIFS('Contents DDF Lookup'!$F:$F,'Contents DDF Lookup'!$C:$C,'Structure Inputs'!X5,'Contents DDF Lookup'!$A:$A,'Structure Inputs'!$C5)/100,))))</f>
        <v>0</v>
      </c>
      <c r="T2" s="18">
        <f>IF('Structure Inputs'!Y5="",,
IF('Structure Inputs'!$J5="Minimum",SUMIFS('Contents DDF Lookup'!$D:$D,'Contents DDF Lookup'!$C:$C,'Structure Inputs'!Y5,'Contents DDF Lookup'!$A:$A,'Structure Inputs'!$C5)/100,
IF('Structure Inputs'!$J5="Most Likely",SUMIFS('Contents DDF Lookup'!$E:$E,'Contents DDF Lookup'!$C:$C,'Structure Inputs'!Y5,'Contents DDF Lookup'!$A:$A,'Structure Inputs'!$C5)/100,
IF('Structure Inputs'!$J5="Maximum",SUMIFS('Contents DDF Lookup'!$F:$F,'Contents DDF Lookup'!$C:$C,'Structure Inputs'!Y5,'Contents DDF Lookup'!$A:$A,'Structure Inputs'!$C5)/100,))))</f>
        <v>0</v>
      </c>
      <c r="U2" s="18">
        <f>IF('Structure Inputs'!Z5="",,
IF('Structure Inputs'!$J5="Minimum",SUMIFS('Contents DDF Lookup'!$D:$D,'Contents DDF Lookup'!$C:$C,'Structure Inputs'!Z5,'Contents DDF Lookup'!$A:$A,'Structure Inputs'!$C5)/100,
IF('Structure Inputs'!$J5="Most Likely",SUMIFS('Contents DDF Lookup'!$E:$E,'Contents DDF Lookup'!$C:$C,'Structure Inputs'!Z5,'Contents DDF Lookup'!$A:$A,'Structure Inputs'!$C5)/100,
IF('Structure Inputs'!$J5="Maximum",SUMIFS('Contents DDF Lookup'!$F:$F,'Contents DDF Lookup'!$C:$C,'Structure Inputs'!Z5,'Contents DDF Lookup'!$A:$A,'Structure Inputs'!$C5)/100,))))</f>
        <v>0</v>
      </c>
      <c r="V2" s="18">
        <f>IF('Structure Inputs'!AA5="",,
IF('Structure Inputs'!$J5="Minimum",SUMIFS('Contents DDF Lookup'!$D:$D,'Contents DDF Lookup'!$C:$C,'Structure Inputs'!AA5,'Contents DDF Lookup'!$A:$A,'Structure Inputs'!$C5)/100,
IF('Structure Inputs'!$J5="Most Likely",SUMIFS('Contents DDF Lookup'!$E:$E,'Contents DDF Lookup'!$C:$C,'Structure Inputs'!AA5,'Contents DDF Lookup'!$A:$A,'Structure Inputs'!$C5)/100,
IF('Structure Inputs'!$J5="Maximum",SUMIFS('Contents DDF Lookup'!$F:$F,'Contents DDF Lookup'!$C:$C,'Structure Inputs'!AA5,'Contents DDF Lookup'!$A:$A,'Structure Inputs'!$C5)/100,))))</f>
        <v>0</v>
      </c>
      <c r="W2" s="18">
        <f>IF('Structure Inputs'!AB5="",,
IF('Structure Inputs'!$J5="Minimum",SUMIFS('Contents DDF Lookup'!$D:$D,'Contents DDF Lookup'!$C:$C,'Structure Inputs'!AB5,'Contents DDF Lookup'!$A:$A,'Structure Inputs'!$C5)/100,
IF('Structure Inputs'!$J5="Most Likely",SUMIFS('Contents DDF Lookup'!$E:$E,'Contents DDF Lookup'!$C:$C,'Structure Inputs'!AB5,'Contents DDF Lookup'!$A:$A,'Structure Inputs'!$C5)/100,
IF('Structure Inputs'!$J5="Maximum",SUMIFS('Contents DDF Lookup'!$F:$F,'Contents DDF Lookup'!$C:$C,'Structure Inputs'!AB5,'Contents DDF Lookup'!$A:$A,'Structure Inputs'!$C5)/100,))))</f>
        <v>0</v>
      </c>
      <c r="X2" s="18">
        <f>IF('Structure Inputs'!AC5="",,
IF('Structure Inputs'!$J5="Minimum",SUMIFS('Contents DDF Lookup'!$D:$D,'Contents DDF Lookup'!$C:$C,'Structure Inputs'!AC5,'Contents DDF Lookup'!$A:$A,'Structure Inputs'!$C5)/100,
IF('Structure Inputs'!$J5="Most Likely",SUMIFS('Contents DDF Lookup'!$E:$E,'Contents DDF Lookup'!$C:$C,'Structure Inputs'!AC5,'Contents DDF Lookup'!$A:$A,'Structure Inputs'!$C5)/100,
IF('Structure Inputs'!$J5="Maximum",SUMIFS('Contents DDF Lookup'!$F:$F,'Contents DDF Lookup'!$C:$C,'Structure Inputs'!AC5,'Contents DDF Lookup'!$A:$A,'Structure Inputs'!$C5)/100,))))</f>
        <v>0</v>
      </c>
      <c r="Z2" s="25">
        <f>$D2*$H2*$J2*$K2*M2</f>
        <v>0</v>
      </c>
      <c r="AA2" s="25">
        <f t="shared" ref="AA2:AA65" si="0">$D2*$H2*$J2*$K2*N2</f>
        <v>0</v>
      </c>
      <c r="AB2" s="25">
        <f t="shared" ref="AB2:AB65" si="1">$D2*$H2*$J2*$K2*O2</f>
        <v>0</v>
      </c>
      <c r="AC2" s="25">
        <f t="shared" ref="AC2:AC65" si="2">$D2*$H2*$J2*$K2*P2</f>
        <v>0</v>
      </c>
      <c r="AD2" s="25">
        <f t="shared" ref="AD2:AD65" si="3">$D2*$H2*$J2*$K2*Q2</f>
        <v>0</v>
      </c>
      <c r="AE2" s="25">
        <f t="shared" ref="AE2:AE65" si="4">$D2*$H2*$J2*$K2*R2</f>
        <v>0</v>
      </c>
      <c r="AF2" s="25">
        <f t="shared" ref="AF2:AF65" si="5">$D2*$H2*$J2*$K2*S2</f>
        <v>0</v>
      </c>
      <c r="AG2" s="25">
        <f t="shared" ref="AG2:AG65" si="6">$D2*$H2*$J2*$K2*T2</f>
        <v>0</v>
      </c>
      <c r="AH2" s="25">
        <f t="shared" ref="AH2:AH65" si="7">$D2*$H2*$J2*$K2*U2</f>
        <v>0</v>
      </c>
      <c r="AI2" s="25">
        <f t="shared" ref="AI2:AI65" si="8">$D2*$H2*$J2*$K2*V2</f>
        <v>0</v>
      </c>
      <c r="AJ2" s="25">
        <f t="shared" ref="AJ2:AJ65" si="9">$D2*$H2*$J2*$K2*W2</f>
        <v>0</v>
      </c>
      <c r="AK2" s="25">
        <f t="shared" ref="AK2:AK65" si="10">$D2*$H2*$J2*$K2*X2</f>
        <v>0</v>
      </c>
    </row>
    <row r="3" spans="1:37" x14ac:dyDescent="0.25">
      <c r="A3" s="17">
        <f t="shared" ref="A3:A34" si="11">A2+1</f>
        <v>2</v>
      </c>
      <c r="B3" s="27" t="str">
        <f>IF('Structure Inputs'!C6="","",'Structure Inputs'!C6)</f>
        <v/>
      </c>
      <c r="D3" s="42">
        <f>'Structure Inputs'!$D6</f>
        <v>0</v>
      </c>
      <c r="F3" s="18" t="str">
        <f>IF('Structure Inputs'!F6="","No","Yes")</f>
        <v>No</v>
      </c>
      <c r="H3" s="24">
        <f>IF($F3="Yes",'Structure Inputs'!$F6,SUMIFS('General Assumptions_Back End'!$C:$C,'General Assumptions_Back End'!$A:$A,$B3,'General Assumptions_Back End'!$B:$B,H$1))</f>
        <v>0</v>
      </c>
      <c r="J3" s="25">
        <f>SUMIFS('General Assumptions_Back End'!$C:$C,'General Assumptions_Back End'!$A:$A,$B3,'General Assumptions_Back End'!$B:$B,J$1)</f>
        <v>0</v>
      </c>
      <c r="K3" s="185">
        <f>SUMIFS('General Assumptions_Back End'!$C:$C,'General Assumptions_Back End'!$A:$A,$B3,'General Assumptions_Back End'!$B:$B,K$1)</f>
        <v>0</v>
      </c>
      <c r="M3" s="18">
        <f>IF('Structure Inputs'!R6="",,
IF('Structure Inputs'!$J6="Minimum",SUMIFS('Contents DDF Lookup'!$D:$D,'Contents DDF Lookup'!$C:$C,'Structure Inputs'!R6,'Contents DDF Lookup'!$A:$A,'Structure Inputs'!$C6)/100,
IF('Structure Inputs'!$J6="Most Likely",SUMIFS('Contents DDF Lookup'!$E:$E,'Contents DDF Lookup'!$C:$C,'Structure Inputs'!R6,'Contents DDF Lookup'!$A:$A,'Structure Inputs'!$C6)/100,
IF('Structure Inputs'!$J6="Maximum",SUMIFS('Contents DDF Lookup'!$F:$F,'Contents DDF Lookup'!$C:$C,'Structure Inputs'!R6,'Contents DDF Lookup'!$A:$A,'Structure Inputs'!$C6)/100,))))</f>
        <v>0</v>
      </c>
      <c r="N3" s="18">
        <f>IF('Structure Inputs'!S6="",,
IF('Structure Inputs'!$J6="Minimum",SUMIFS('Contents DDF Lookup'!$D:$D,'Contents DDF Lookup'!$C:$C,'Structure Inputs'!S6,'Contents DDF Lookup'!$A:$A,'Structure Inputs'!$C6)/100,
IF('Structure Inputs'!$J6="Most Likely",SUMIFS('Contents DDF Lookup'!$E:$E,'Contents DDF Lookup'!$C:$C,'Structure Inputs'!S6,'Contents DDF Lookup'!$A:$A,'Structure Inputs'!$C6)/100,
IF('Structure Inputs'!$J6="Maximum",SUMIFS('Contents DDF Lookup'!$F:$F,'Contents DDF Lookup'!$C:$C,'Structure Inputs'!S6,'Contents DDF Lookup'!$A:$A,'Structure Inputs'!$C6)/100,))))</f>
        <v>0</v>
      </c>
      <c r="O3" s="18">
        <f>IF('Structure Inputs'!T6="",,
IF('Structure Inputs'!$J6="Minimum",SUMIFS('Contents DDF Lookup'!$D:$D,'Contents DDF Lookup'!$C:$C,'Structure Inputs'!T6,'Contents DDF Lookup'!$A:$A,'Structure Inputs'!$C6)/100,
IF('Structure Inputs'!$J6="Most Likely",SUMIFS('Contents DDF Lookup'!$E:$E,'Contents DDF Lookup'!$C:$C,'Structure Inputs'!T6,'Contents DDF Lookup'!$A:$A,'Structure Inputs'!$C6)/100,
IF('Structure Inputs'!$J6="Maximum",SUMIFS('Contents DDF Lookup'!$F:$F,'Contents DDF Lookup'!$C:$C,'Structure Inputs'!T6,'Contents DDF Lookup'!$A:$A,'Structure Inputs'!$C6)/100,))))</f>
        <v>0</v>
      </c>
      <c r="P3" s="18">
        <f>IF('Structure Inputs'!U6="",,
IF('Structure Inputs'!$J6="Minimum",SUMIFS('Contents DDF Lookup'!$D:$D,'Contents DDF Lookup'!$C:$C,'Structure Inputs'!U6,'Contents DDF Lookup'!$A:$A,'Structure Inputs'!$C6)/100,
IF('Structure Inputs'!$J6="Most Likely",SUMIFS('Contents DDF Lookup'!$E:$E,'Contents DDF Lookup'!$C:$C,'Structure Inputs'!U6,'Contents DDF Lookup'!$A:$A,'Structure Inputs'!$C6)/100,
IF('Structure Inputs'!$J6="Maximum",SUMIFS('Contents DDF Lookup'!$F:$F,'Contents DDF Lookup'!$C:$C,'Structure Inputs'!U6,'Contents DDF Lookup'!$A:$A,'Structure Inputs'!$C6)/100,))))</f>
        <v>0</v>
      </c>
      <c r="Q3" s="18">
        <f>IF('Structure Inputs'!V6="",,
IF('Structure Inputs'!$J6="Minimum",SUMIFS('Contents DDF Lookup'!$D:$D,'Contents DDF Lookup'!$C:$C,'Structure Inputs'!V6,'Contents DDF Lookup'!$A:$A,'Structure Inputs'!$C6)/100,
IF('Structure Inputs'!$J6="Most Likely",SUMIFS('Contents DDF Lookup'!$E:$E,'Contents DDF Lookup'!$C:$C,'Structure Inputs'!V6,'Contents DDF Lookup'!$A:$A,'Structure Inputs'!$C6)/100,
IF('Structure Inputs'!$J6="Maximum",SUMIFS('Contents DDF Lookup'!$F:$F,'Contents DDF Lookup'!$C:$C,'Structure Inputs'!V6,'Contents DDF Lookup'!$A:$A,'Structure Inputs'!$C6)/100,))))</f>
        <v>0</v>
      </c>
      <c r="R3" s="18">
        <f>IF('Structure Inputs'!W6="",,
IF('Structure Inputs'!$J6="Minimum",SUMIFS('Contents DDF Lookup'!$D:$D,'Contents DDF Lookup'!$C:$C,'Structure Inputs'!W6,'Contents DDF Lookup'!$A:$A,'Structure Inputs'!$C6)/100,
IF('Structure Inputs'!$J6="Most Likely",SUMIFS('Contents DDF Lookup'!$E:$E,'Contents DDF Lookup'!$C:$C,'Structure Inputs'!W6,'Contents DDF Lookup'!$A:$A,'Structure Inputs'!$C6)/100,
IF('Structure Inputs'!$J6="Maximum",SUMIFS('Contents DDF Lookup'!$F:$F,'Contents DDF Lookup'!$C:$C,'Structure Inputs'!W6,'Contents DDF Lookup'!$A:$A,'Structure Inputs'!$C6)/100,))))</f>
        <v>0</v>
      </c>
      <c r="S3" s="18">
        <f>IF('Structure Inputs'!X6="",,
IF('Structure Inputs'!$J6="Minimum",SUMIFS('Contents DDF Lookup'!$D:$D,'Contents DDF Lookup'!$C:$C,'Structure Inputs'!X6,'Contents DDF Lookup'!$A:$A,'Structure Inputs'!$C6)/100,
IF('Structure Inputs'!$J6="Most Likely",SUMIFS('Contents DDF Lookup'!$E:$E,'Contents DDF Lookup'!$C:$C,'Structure Inputs'!X6,'Contents DDF Lookup'!$A:$A,'Structure Inputs'!$C6)/100,
IF('Structure Inputs'!$J6="Maximum",SUMIFS('Contents DDF Lookup'!$F:$F,'Contents DDF Lookup'!$C:$C,'Structure Inputs'!X6,'Contents DDF Lookup'!$A:$A,'Structure Inputs'!$C6)/100,))))</f>
        <v>0</v>
      </c>
      <c r="T3" s="18">
        <f>IF('Structure Inputs'!Y6="",,
IF('Structure Inputs'!$J6="Minimum",SUMIFS('Contents DDF Lookup'!$D:$D,'Contents DDF Lookup'!$C:$C,'Structure Inputs'!Y6,'Contents DDF Lookup'!$A:$A,'Structure Inputs'!$C6)/100,
IF('Structure Inputs'!$J6="Most Likely",SUMIFS('Contents DDF Lookup'!$E:$E,'Contents DDF Lookup'!$C:$C,'Structure Inputs'!Y6,'Contents DDF Lookup'!$A:$A,'Structure Inputs'!$C6)/100,
IF('Structure Inputs'!$J6="Maximum",SUMIFS('Contents DDF Lookup'!$F:$F,'Contents DDF Lookup'!$C:$C,'Structure Inputs'!Y6,'Contents DDF Lookup'!$A:$A,'Structure Inputs'!$C6)/100,))))</f>
        <v>0</v>
      </c>
      <c r="U3" s="18">
        <f>IF('Structure Inputs'!Z6="",,
IF('Structure Inputs'!$J6="Minimum",SUMIFS('Contents DDF Lookup'!$D:$D,'Contents DDF Lookup'!$C:$C,'Structure Inputs'!Z6,'Contents DDF Lookup'!$A:$A,'Structure Inputs'!$C6)/100,
IF('Structure Inputs'!$J6="Most Likely",SUMIFS('Contents DDF Lookup'!$E:$E,'Contents DDF Lookup'!$C:$C,'Structure Inputs'!Z6,'Contents DDF Lookup'!$A:$A,'Structure Inputs'!$C6)/100,
IF('Structure Inputs'!$J6="Maximum",SUMIFS('Contents DDF Lookup'!$F:$F,'Contents DDF Lookup'!$C:$C,'Structure Inputs'!Z6,'Contents DDF Lookup'!$A:$A,'Structure Inputs'!$C6)/100,))))</f>
        <v>0</v>
      </c>
      <c r="V3" s="18">
        <f>IF('Structure Inputs'!AA6="",,
IF('Structure Inputs'!$J6="Minimum",SUMIFS('Contents DDF Lookup'!$D:$D,'Contents DDF Lookup'!$C:$C,'Structure Inputs'!AA6,'Contents DDF Lookup'!$A:$A,'Structure Inputs'!$C6)/100,
IF('Structure Inputs'!$J6="Most Likely",SUMIFS('Contents DDF Lookup'!$E:$E,'Contents DDF Lookup'!$C:$C,'Structure Inputs'!AA6,'Contents DDF Lookup'!$A:$A,'Structure Inputs'!$C6)/100,
IF('Structure Inputs'!$J6="Maximum",SUMIFS('Contents DDF Lookup'!$F:$F,'Contents DDF Lookup'!$C:$C,'Structure Inputs'!AA6,'Contents DDF Lookup'!$A:$A,'Structure Inputs'!$C6)/100,))))</f>
        <v>0</v>
      </c>
      <c r="W3" s="18">
        <f>IF('Structure Inputs'!AB6="",,
IF('Structure Inputs'!$J6="Minimum",SUMIFS('Contents DDF Lookup'!$D:$D,'Contents DDF Lookup'!$C:$C,'Structure Inputs'!AB6,'Contents DDF Lookup'!$A:$A,'Structure Inputs'!$C6)/100,
IF('Structure Inputs'!$J6="Most Likely",SUMIFS('Contents DDF Lookup'!$E:$E,'Contents DDF Lookup'!$C:$C,'Structure Inputs'!AB6,'Contents DDF Lookup'!$A:$A,'Structure Inputs'!$C6)/100,
IF('Structure Inputs'!$J6="Maximum",SUMIFS('Contents DDF Lookup'!$F:$F,'Contents DDF Lookup'!$C:$C,'Structure Inputs'!AB6,'Contents DDF Lookup'!$A:$A,'Structure Inputs'!$C6)/100,))))</f>
        <v>0</v>
      </c>
      <c r="X3" s="18">
        <f>IF('Structure Inputs'!AC6="",,
IF('Structure Inputs'!$J6="Minimum",SUMIFS('Contents DDF Lookup'!$D:$D,'Contents DDF Lookup'!$C:$C,'Structure Inputs'!AC6,'Contents DDF Lookup'!$A:$A,'Structure Inputs'!$C6)/100,
IF('Structure Inputs'!$J6="Most Likely",SUMIFS('Contents DDF Lookup'!$E:$E,'Contents DDF Lookup'!$C:$C,'Structure Inputs'!AC6,'Contents DDF Lookup'!$A:$A,'Structure Inputs'!$C6)/100,
IF('Structure Inputs'!$J6="Maximum",SUMIFS('Contents DDF Lookup'!$F:$F,'Contents DDF Lookup'!$C:$C,'Structure Inputs'!AC6,'Contents DDF Lookup'!$A:$A,'Structure Inputs'!$C6)/100,))))</f>
        <v>0</v>
      </c>
      <c r="Z3" s="25">
        <f t="shared" ref="Z3:Z66" si="12">$D3*$H3*$J3*$K3*M3</f>
        <v>0</v>
      </c>
      <c r="AA3" s="25">
        <f t="shared" si="0"/>
        <v>0</v>
      </c>
      <c r="AB3" s="25">
        <f t="shared" si="1"/>
        <v>0</v>
      </c>
      <c r="AC3" s="25">
        <f t="shared" si="2"/>
        <v>0</v>
      </c>
      <c r="AD3" s="25">
        <f t="shared" si="3"/>
        <v>0</v>
      </c>
      <c r="AE3" s="25">
        <f t="shared" si="4"/>
        <v>0</v>
      </c>
      <c r="AF3" s="25">
        <f t="shared" si="5"/>
        <v>0</v>
      </c>
      <c r="AG3" s="25">
        <f t="shared" si="6"/>
        <v>0</v>
      </c>
      <c r="AH3" s="25">
        <f t="shared" si="7"/>
        <v>0</v>
      </c>
      <c r="AI3" s="25">
        <f t="shared" si="8"/>
        <v>0</v>
      </c>
      <c r="AJ3" s="25">
        <f t="shared" si="9"/>
        <v>0</v>
      </c>
      <c r="AK3" s="25">
        <f t="shared" si="10"/>
        <v>0</v>
      </c>
    </row>
    <row r="4" spans="1:37" x14ac:dyDescent="0.25">
      <c r="A4" s="17">
        <f t="shared" si="11"/>
        <v>3</v>
      </c>
      <c r="B4" s="27" t="str">
        <f>IF('Structure Inputs'!C7="","",'Structure Inputs'!C7)</f>
        <v/>
      </c>
      <c r="D4" s="42">
        <f>'Structure Inputs'!$D7</f>
        <v>0</v>
      </c>
      <c r="F4" s="18" t="str">
        <f>IF('Structure Inputs'!F7="","No","Yes")</f>
        <v>No</v>
      </c>
      <c r="H4" s="24">
        <f>IF($F4="Yes",'Structure Inputs'!$F7,SUMIFS('General Assumptions_Back End'!$C:$C,'General Assumptions_Back End'!$A:$A,$B4,'General Assumptions_Back End'!$B:$B,H$1))</f>
        <v>0</v>
      </c>
      <c r="J4" s="25">
        <f>SUMIFS('General Assumptions_Back End'!$C:$C,'General Assumptions_Back End'!$A:$A,$B4,'General Assumptions_Back End'!$B:$B,J$1)</f>
        <v>0</v>
      </c>
      <c r="K4" s="185">
        <f>SUMIFS('General Assumptions_Back End'!$C:$C,'General Assumptions_Back End'!$A:$A,$B4,'General Assumptions_Back End'!$B:$B,K$1)</f>
        <v>0</v>
      </c>
      <c r="M4" s="18">
        <f>IF('Structure Inputs'!R7="",,
IF('Structure Inputs'!$J7="Minimum",SUMIFS('Contents DDF Lookup'!$D:$D,'Contents DDF Lookup'!$C:$C,'Structure Inputs'!R7,'Contents DDF Lookup'!$A:$A,'Structure Inputs'!$C7)/100,
IF('Structure Inputs'!$J7="Most Likely",SUMIFS('Contents DDF Lookup'!$E:$E,'Contents DDF Lookup'!$C:$C,'Structure Inputs'!R7,'Contents DDF Lookup'!$A:$A,'Structure Inputs'!$C7)/100,
IF('Structure Inputs'!$J7="Maximum",SUMIFS('Contents DDF Lookup'!$F:$F,'Contents DDF Lookup'!$C:$C,'Structure Inputs'!R7,'Contents DDF Lookup'!$A:$A,'Structure Inputs'!$C7)/100,))))</f>
        <v>0</v>
      </c>
      <c r="N4" s="18">
        <f>IF('Structure Inputs'!S7="",,
IF('Structure Inputs'!$J7="Minimum",SUMIFS('Contents DDF Lookup'!$D:$D,'Contents DDF Lookup'!$C:$C,'Structure Inputs'!S7,'Contents DDF Lookup'!$A:$A,'Structure Inputs'!$C7)/100,
IF('Structure Inputs'!$J7="Most Likely",SUMIFS('Contents DDF Lookup'!$E:$E,'Contents DDF Lookup'!$C:$C,'Structure Inputs'!S7,'Contents DDF Lookup'!$A:$A,'Structure Inputs'!$C7)/100,
IF('Structure Inputs'!$J7="Maximum",SUMIFS('Contents DDF Lookup'!$F:$F,'Contents DDF Lookup'!$C:$C,'Structure Inputs'!S7,'Contents DDF Lookup'!$A:$A,'Structure Inputs'!$C7)/100,))))</f>
        <v>0</v>
      </c>
      <c r="O4" s="18">
        <f>IF('Structure Inputs'!T7="",,
IF('Structure Inputs'!$J7="Minimum",SUMIFS('Contents DDF Lookup'!$D:$D,'Contents DDF Lookup'!$C:$C,'Structure Inputs'!T7,'Contents DDF Lookup'!$A:$A,'Structure Inputs'!$C7)/100,
IF('Structure Inputs'!$J7="Most Likely",SUMIFS('Contents DDF Lookup'!$E:$E,'Contents DDF Lookup'!$C:$C,'Structure Inputs'!T7,'Contents DDF Lookup'!$A:$A,'Structure Inputs'!$C7)/100,
IF('Structure Inputs'!$J7="Maximum",SUMIFS('Contents DDF Lookup'!$F:$F,'Contents DDF Lookup'!$C:$C,'Structure Inputs'!T7,'Contents DDF Lookup'!$A:$A,'Structure Inputs'!$C7)/100,))))</f>
        <v>0</v>
      </c>
      <c r="P4" s="18">
        <f>IF('Structure Inputs'!U7="",,
IF('Structure Inputs'!$J7="Minimum",SUMIFS('Contents DDF Lookup'!$D:$D,'Contents DDF Lookup'!$C:$C,'Structure Inputs'!U7,'Contents DDF Lookup'!$A:$A,'Structure Inputs'!$C7)/100,
IF('Structure Inputs'!$J7="Most Likely",SUMIFS('Contents DDF Lookup'!$E:$E,'Contents DDF Lookup'!$C:$C,'Structure Inputs'!U7,'Contents DDF Lookup'!$A:$A,'Structure Inputs'!$C7)/100,
IF('Structure Inputs'!$J7="Maximum",SUMIFS('Contents DDF Lookup'!$F:$F,'Contents DDF Lookup'!$C:$C,'Structure Inputs'!U7,'Contents DDF Lookup'!$A:$A,'Structure Inputs'!$C7)/100,))))</f>
        <v>0</v>
      </c>
      <c r="Q4" s="18">
        <f>IF('Structure Inputs'!V7="",,
IF('Structure Inputs'!$J7="Minimum",SUMIFS('Contents DDF Lookup'!$D:$D,'Contents DDF Lookup'!$C:$C,'Structure Inputs'!V7,'Contents DDF Lookup'!$A:$A,'Structure Inputs'!$C7)/100,
IF('Structure Inputs'!$J7="Most Likely",SUMIFS('Contents DDF Lookup'!$E:$E,'Contents DDF Lookup'!$C:$C,'Structure Inputs'!V7,'Contents DDF Lookup'!$A:$A,'Structure Inputs'!$C7)/100,
IF('Structure Inputs'!$J7="Maximum",SUMIFS('Contents DDF Lookup'!$F:$F,'Contents DDF Lookup'!$C:$C,'Structure Inputs'!V7,'Contents DDF Lookup'!$A:$A,'Structure Inputs'!$C7)/100,))))</f>
        <v>0</v>
      </c>
      <c r="R4" s="18">
        <f>IF('Structure Inputs'!W7="",,
IF('Structure Inputs'!$J7="Minimum",SUMIFS('Contents DDF Lookup'!$D:$D,'Contents DDF Lookup'!$C:$C,'Structure Inputs'!W7,'Contents DDF Lookup'!$A:$A,'Structure Inputs'!$C7)/100,
IF('Structure Inputs'!$J7="Most Likely",SUMIFS('Contents DDF Lookup'!$E:$E,'Contents DDF Lookup'!$C:$C,'Structure Inputs'!W7,'Contents DDF Lookup'!$A:$A,'Structure Inputs'!$C7)/100,
IF('Structure Inputs'!$J7="Maximum",SUMIFS('Contents DDF Lookup'!$F:$F,'Contents DDF Lookup'!$C:$C,'Structure Inputs'!W7,'Contents DDF Lookup'!$A:$A,'Structure Inputs'!$C7)/100,))))</f>
        <v>0</v>
      </c>
      <c r="S4" s="18">
        <f>IF('Structure Inputs'!X7="",,
IF('Structure Inputs'!$J7="Minimum",SUMIFS('Contents DDF Lookup'!$D:$D,'Contents DDF Lookup'!$C:$C,'Structure Inputs'!X7,'Contents DDF Lookup'!$A:$A,'Structure Inputs'!$C7)/100,
IF('Structure Inputs'!$J7="Most Likely",SUMIFS('Contents DDF Lookup'!$E:$E,'Contents DDF Lookup'!$C:$C,'Structure Inputs'!X7,'Contents DDF Lookup'!$A:$A,'Structure Inputs'!$C7)/100,
IF('Structure Inputs'!$J7="Maximum",SUMIFS('Contents DDF Lookup'!$F:$F,'Contents DDF Lookup'!$C:$C,'Structure Inputs'!X7,'Contents DDF Lookup'!$A:$A,'Structure Inputs'!$C7)/100,))))</f>
        <v>0</v>
      </c>
      <c r="T4" s="18">
        <f>IF('Structure Inputs'!Y7="",,
IF('Structure Inputs'!$J7="Minimum",SUMIFS('Contents DDF Lookup'!$D:$D,'Contents DDF Lookup'!$C:$C,'Structure Inputs'!Y7,'Contents DDF Lookup'!$A:$A,'Structure Inputs'!$C7)/100,
IF('Structure Inputs'!$J7="Most Likely",SUMIFS('Contents DDF Lookup'!$E:$E,'Contents DDF Lookup'!$C:$C,'Structure Inputs'!Y7,'Contents DDF Lookup'!$A:$A,'Structure Inputs'!$C7)/100,
IF('Structure Inputs'!$J7="Maximum",SUMIFS('Contents DDF Lookup'!$F:$F,'Contents DDF Lookup'!$C:$C,'Structure Inputs'!Y7,'Contents DDF Lookup'!$A:$A,'Structure Inputs'!$C7)/100,))))</f>
        <v>0</v>
      </c>
      <c r="U4" s="18">
        <f>IF('Structure Inputs'!Z7="",,
IF('Structure Inputs'!$J7="Minimum",SUMIFS('Contents DDF Lookup'!$D:$D,'Contents DDF Lookup'!$C:$C,'Structure Inputs'!Z7,'Contents DDF Lookup'!$A:$A,'Structure Inputs'!$C7)/100,
IF('Structure Inputs'!$J7="Most Likely",SUMIFS('Contents DDF Lookup'!$E:$E,'Contents DDF Lookup'!$C:$C,'Structure Inputs'!Z7,'Contents DDF Lookup'!$A:$A,'Structure Inputs'!$C7)/100,
IF('Structure Inputs'!$J7="Maximum",SUMIFS('Contents DDF Lookup'!$F:$F,'Contents DDF Lookup'!$C:$C,'Structure Inputs'!Z7,'Contents DDF Lookup'!$A:$A,'Structure Inputs'!$C7)/100,))))</f>
        <v>0</v>
      </c>
      <c r="V4" s="18">
        <f>IF('Structure Inputs'!AA7="",,
IF('Structure Inputs'!$J7="Minimum",SUMIFS('Contents DDF Lookup'!$D:$D,'Contents DDF Lookup'!$C:$C,'Structure Inputs'!AA7,'Contents DDF Lookup'!$A:$A,'Structure Inputs'!$C7)/100,
IF('Structure Inputs'!$J7="Most Likely",SUMIFS('Contents DDF Lookup'!$E:$E,'Contents DDF Lookup'!$C:$C,'Structure Inputs'!AA7,'Contents DDF Lookup'!$A:$A,'Structure Inputs'!$C7)/100,
IF('Structure Inputs'!$J7="Maximum",SUMIFS('Contents DDF Lookup'!$F:$F,'Contents DDF Lookup'!$C:$C,'Structure Inputs'!AA7,'Contents DDF Lookup'!$A:$A,'Structure Inputs'!$C7)/100,))))</f>
        <v>0</v>
      </c>
      <c r="W4" s="18">
        <f>IF('Structure Inputs'!AB7="",,
IF('Structure Inputs'!$J7="Minimum",SUMIFS('Contents DDF Lookup'!$D:$D,'Contents DDF Lookup'!$C:$C,'Structure Inputs'!AB7,'Contents DDF Lookup'!$A:$A,'Structure Inputs'!$C7)/100,
IF('Structure Inputs'!$J7="Most Likely",SUMIFS('Contents DDF Lookup'!$E:$E,'Contents DDF Lookup'!$C:$C,'Structure Inputs'!AB7,'Contents DDF Lookup'!$A:$A,'Structure Inputs'!$C7)/100,
IF('Structure Inputs'!$J7="Maximum",SUMIFS('Contents DDF Lookup'!$F:$F,'Contents DDF Lookup'!$C:$C,'Structure Inputs'!AB7,'Contents DDF Lookup'!$A:$A,'Structure Inputs'!$C7)/100,))))</f>
        <v>0</v>
      </c>
      <c r="X4" s="18">
        <f>IF('Structure Inputs'!AC7="",,
IF('Structure Inputs'!$J7="Minimum",SUMIFS('Contents DDF Lookup'!$D:$D,'Contents DDF Lookup'!$C:$C,'Structure Inputs'!AC7,'Contents DDF Lookup'!$A:$A,'Structure Inputs'!$C7)/100,
IF('Structure Inputs'!$J7="Most Likely",SUMIFS('Contents DDF Lookup'!$E:$E,'Contents DDF Lookup'!$C:$C,'Structure Inputs'!AC7,'Contents DDF Lookup'!$A:$A,'Structure Inputs'!$C7)/100,
IF('Structure Inputs'!$J7="Maximum",SUMIFS('Contents DDF Lookup'!$F:$F,'Contents DDF Lookup'!$C:$C,'Structure Inputs'!AC7,'Contents DDF Lookup'!$A:$A,'Structure Inputs'!$C7)/100,))))</f>
        <v>0</v>
      </c>
      <c r="Z4" s="25">
        <f t="shared" si="12"/>
        <v>0</v>
      </c>
      <c r="AA4" s="25">
        <f t="shared" si="0"/>
        <v>0</v>
      </c>
      <c r="AB4" s="25">
        <f t="shared" si="1"/>
        <v>0</v>
      </c>
      <c r="AC4" s="25">
        <f t="shared" si="2"/>
        <v>0</v>
      </c>
      <c r="AD4" s="25">
        <f t="shared" si="3"/>
        <v>0</v>
      </c>
      <c r="AE4" s="25">
        <f t="shared" si="4"/>
        <v>0</v>
      </c>
      <c r="AF4" s="25">
        <f t="shared" si="5"/>
        <v>0</v>
      </c>
      <c r="AG4" s="25">
        <f t="shared" si="6"/>
        <v>0</v>
      </c>
      <c r="AH4" s="25">
        <f t="shared" si="7"/>
        <v>0</v>
      </c>
      <c r="AI4" s="25">
        <f t="shared" si="8"/>
        <v>0</v>
      </c>
      <c r="AJ4" s="25">
        <f t="shared" si="9"/>
        <v>0</v>
      </c>
      <c r="AK4" s="25">
        <f t="shared" si="10"/>
        <v>0</v>
      </c>
    </row>
    <row r="5" spans="1:37" x14ac:dyDescent="0.25">
      <c r="A5" s="17">
        <f t="shared" si="11"/>
        <v>4</v>
      </c>
      <c r="B5" s="27" t="str">
        <f>IF('Structure Inputs'!C8="","",'Structure Inputs'!C8)</f>
        <v/>
      </c>
      <c r="D5" s="42">
        <f>'Structure Inputs'!$D8</f>
        <v>0</v>
      </c>
      <c r="F5" s="18" t="str">
        <f>IF('Structure Inputs'!F8="","No","Yes")</f>
        <v>No</v>
      </c>
      <c r="H5" s="24">
        <f>IF($F5="Yes",'Structure Inputs'!$F8,SUMIFS('General Assumptions_Back End'!$C:$C,'General Assumptions_Back End'!$A:$A,$B5,'General Assumptions_Back End'!$B:$B,H$1))</f>
        <v>0</v>
      </c>
      <c r="J5" s="25">
        <f>SUMIFS('General Assumptions_Back End'!$C:$C,'General Assumptions_Back End'!$A:$A,$B5,'General Assumptions_Back End'!$B:$B,J$1)</f>
        <v>0</v>
      </c>
      <c r="K5" s="185">
        <f>SUMIFS('General Assumptions_Back End'!$C:$C,'General Assumptions_Back End'!$A:$A,$B5,'General Assumptions_Back End'!$B:$B,K$1)</f>
        <v>0</v>
      </c>
      <c r="M5" s="18">
        <f>IF('Structure Inputs'!R8="",,
IF('Structure Inputs'!$J8="Minimum",SUMIFS('Contents DDF Lookup'!$D:$D,'Contents DDF Lookup'!$C:$C,'Structure Inputs'!R8,'Contents DDF Lookup'!$A:$A,'Structure Inputs'!$C8)/100,
IF('Structure Inputs'!$J8="Most Likely",SUMIFS('Contents DDF Lookup'!$E:$E,'Contents DDF Lookup'!$C:$C,'Structure Inputs'!R8,'Contents DDF Lookup'!$A:$A,'Structure Inputs'!$C8)/100,
IF('Structure Inputs'!$J8="Maximum",SUMIFS('Contents DDF Lookup'!$F:$F,'Contents DDF Lookup'!$C:$C,'Structure Inputs'!R8,'Contents DDF Lookup'!$A:$A,'Structure Inputs'!$C8)/100,))))</f>
        <v>0</v>
      </c>
      <c r="N5" s="18">
        <f>IF('Structure Inputs'!S8="",,
IF('Structure Inputs'!$J8="Minimum",SUMIFS('Contents DDF Lookup'!$D:$D,'Contents DDF Lookup'!$C:$C,'Structure Inputs'!S8,'Contents DDF Lookup'!$A:$A,'Structure Inputs'!$C8)/100,
IF('Structure Inputs'!$J8="Most Likely",SUMIFS('Contents DDF Lookup'!$E:$E,'Contents DDF Lookup'!$C:$C,'Structure Inputs'!S8,'Contents DDF Lookup'!$A:$A,'Structure Inputs'!$C8)/100,
IF('Structure Inputs'!$J8="Maximum",SUMIFS('Contents DDF Lookup'!$F:$F,'Contents DDF Lookup'!$C:$C,'Structure Inputs'!S8,'Contents DDF Lookup'!$A:$A,'Structure Inputs'!$C8)/100,))))</f>
        <v>0</v>
      </c>
      <c r="O5" s="18">
        <f>IF('Structure Inputs'!T8="",,
IF('Structure Inputs'!$J8="Minimum",SUMIFS('Contents DDF Lookup'!$D:$D,'Contents DDF Lookup'!$C:$C,'Structure Inputs'!T8,'Contents DDF Lookup'!$A:$A,'Structure Inputs'!$C8)/100,
IF('Structure Inputs'!$J8="Most Likely",SUMIFS('Contents DDF Lookup'!$E:$E,'Contents DDF Lookup'!$C:$C,'Structure Inputs'!T8,'Contents DDF Lookup'!$A:$A,'Structure Inputs'!$C8)/100,
IF('Structure Inputs'!$J8="Maximum",SUMIFS('Contents DDF Lookup'!$F:$F,'Contents DDF Lookup'!$C:$C,'Structure Inputs'!T8,'Contents DDF Lookup'!$A:$A,'Structure Inputs'!$C8)/100,))))</f>
        <v>0</v>
      </c>
      <c r="P5" s="18">
        <f>IF('Structure Inputs'!U8="",,
IF('Structure Inputs'!$J8="Minimum",SUMIFS('Contents DDF Lookup'!$D:$D,'Contents DDF Lookup'!$C:$C,'Structure Inputs'!U8,'Contents DDF Lookup'!$A:$A,'Structure Inputs'!$C8)/100,
IF('Structure Inputs'!$J8="Most Likely",SUMIFS('Contents DDF Lookup'!$E:$E,'Contents DDF Lookup'!$C:$C,'Structure Inputs'!U8,'Contents DDF Lookup'!$A:$A,'Structure Inputs'!$C8)/100,
IF('Structure Inputs'!$J8="Maximum",SUMIFS('Contents DDF Lookup'!$F:$F,'Contents DDF Lookup'!$C:$C,'Structure Inputs'!U8,'Contents DDF Lookup'!$A:$A,'Structure Inputs'!$C8)/100,))))</f>
        <v>0</v>
      </c>
      <c r="Q5" s="18">
        <f>IF('Structure Inputs'!V8="",,
IF('Structure Inputs'!$J8="Minimum",SUMIFS('Contents DDF Lookup'!$D:$D,'Contents DDF Lookup'!$C:$C,'Structure Inputs'!V8,'Contents DDF Lookup'!$A:$A,'Structure Inputs'!$C8)/100,
IF('Structure Inputs'!$J8="Most Likely",SUMIFS('Contents DDF Lookup'!$E:$E,'Contents DDF Lookup'!$C:$C,'Structure Inputs'!V8,'Contents DDF Lookup'!$A:$A,'Structure Inputs'!$C8)/100,
IF('Structure Inputs'!$J8="Maximum",SUMIFS('Contents DDF Lookup'!$F:$F,'Contents DDF Lookup'!$C:$C,'Structure Inputs'!V8,'Contents DDF Lookup'!$A:$A,'Structure Inputs'!$C8)/100,))))</f>
        <v>0</v>
      </c>
      <c r="R5" s="18">
        <f>IF('Structure Inputs'!W8="",,
IF('Structure Inputs'!$J8="Minimum",SUMIFS('Contents DDF Lookup'!$D:$D,'Contents DDF Lookup'!$C:$C,'Structure Inputs'!W8,'Contents DDF Lookup'!$A:$A,'Structure Inputs'!$C8)/100,
IF('Structure Inputs'!$J8="Most Likely",SUMIFS('Contents DDF Lookup'!$E:$E,'Contents DDF Lookup'!$C:$C,'Structure Inputs'!W8,'Contents DDF Lookup'!$A:$A,'Structure Inputs'!$C8)/100,
IF('Structure Inputs'!$J8="Maximum",SUMIFS('Contents DDF Lookup'!$F:$F,'Contents DDF Lookup'!$C:$C,'Structure Inputs'!W8,'Contents DDF Lookup'!$A:$A,'Structure Inputs'!$C8)/100,))))</f>
        <v>0</v>
      </c>
      <c r="S5" s="18">
        <f>IF('Structure Inputs'!X8="",,
IF('Structure Inputs'!$J8="Minimum",SUMIFS('Contents DDF Lookup'!$D:$D,'Contents DDF Lookup'!$C:$C,'Structure Inputs'!X8,'Contents DDF Lookup'!$A:$A,'Structure Inputs'!$C8)/100,
IF('Structure Inputs'!$J8="Most Likely",SUMIFS('Contents DDF Lookup'!$E:$E,'Contents DDF Lookup'!$C:$C,'Structure Inputs'!X8,'Contents DDF Lookup'!$A:$A,'Structure Inputs'!$C8)/100,
IF('Structure Inputs'!$J8="Maximum",SUMIFS('Contents DDF Lookup'!$F:$F,'Contents DDF Lookup'!$C:$C,'Structure Inputs'!X8,'Contents DDF Lookup'!$A:$A,'Structure Inputs'!$C8)/100,))))</f>
        <v>0</v>
      </c>
      <c r="T5" s="18">
        <f>IF('Structure Inputs'!Y8="",,
IF('Structure Inputs'!$J8="Minimum",SUMIFS('Contents DDF Lookup'!$D:$D,'Contents DDF Lookup'!$C:$C,'Structure Inputs'!Y8,'Contents DDF Lookup'!$A:$A,'Structure Inputs'!$C8)/100,
IF('Structure Inputs'!$J8="Most Likely",SUMIFS('Contents DDF Lookup'!$E:$E,'Contents DDF Lookup'!$C:$C,'Structure Inputs'!Y8,'Contents DDF Lookup'!$A:$A,'Structure Inputs'!$C8)/100,
IF('Structure Inputs'!$J8="Maximum",SUMIFS('Contents DDF Lookup'!$F:$F,'Contents DDF Lookup'!$C:$C,'Structure Inputs'!Y8,'Contents DDF Lookup'!$A:$A,'Structure Inputs'!$C8)/100,))))</f>
        <v>0</v>
      </c>
      <c r="U5" s="18">
        <f>IF('Structure Inputs'!Z8="",,
IF('Structure Inputs'!$J8="Minimum",SUMIFS('Contents DDF Lookup'!$D:$D,'Contents DDF Lookup'!$C:$C,'Structure Inputs'!Z8,'Contents DDF Lookup'!$A:$A,'Structure Inputs'!$C8)/100,
IF('Structure Inputs'!$J8="Most Likely",SUMIFS('Contents DDF Lookup'!$E:$E,'Contents DDF Lookup'!$C:$C,'Structure Inputs'!Z8,'Contents DDF Lookup'!$A:$A,'Structure Inputs'!$C8)/100,
IF('Structure Inputs'!$J8="Maximum",SUMIFS('Contents DDF Lookup'!$F:$F,'Contents DDF Lookup'!$C:$C,'Structure Inputs'!Z8,'Contents DDF Lookup'!$A:$A,'Structure Inputs'!$C8)/100,))))</f>
        <v>0</v>
      </c>
      <c r="V5" s="18">
        <f>IF('Structure Inputs'!AA8="",,
IF('Structure Inputs'!$J8="Minimum",SUMIFS('Contents DDF Lookup'!$D:$D,'Contents DDF Lookup'!$C:$C,'Structure Inputs'!AA8,'Contents DDF Lookup'!$A:$A,'Structure Inputs'!$C8)/100,
IF('Structure Inputs'!$J8="Most Likely",SUMIFS('Contents DDF Lookup'!$E:$E,'Contents DDF Lookup'!$C:$C,'Structure Inputs'!AA8,'Contents DDF Lookup'!$A:$A,'Structure Inputs'!$C8)/100,
IF('Structure Inputs'!$J8="Maximum",SUMIFS('Contents DDF Lookup'!$F:$F,'Contents DDF Lookup'!$C:$C,'Structure Inputs'!AA8,'Contents DDF Lookup'!$A:$A,'Structure Inputs'!$C8)/100,))))</f>
        <v>0</v>
      </c>
      <c r="W5" s="18">
        <f>IF('Structure Inputs'!AB8="",,
IF('Structure Inputs'!$J8="Minimum",SUMIFS('Contents DDF Lookup'!$D:$D,'Contents DDF Lookup'!$C:$C,'Structure Inputs'!AB8,'Contents DDF Lookup'!$A:$A,'Structure Inputs'!$C8)/100,
IF('Structure Inputs'!$J8="Most Likely",SUMIFS('Contents DDF Lookup'!$E:$E,'Contents DDF Lookup'!$C:$C,'Structure Inputs'!AB8,'Contents DDF Lookup'!$A:$A,'Structure Inputs'!$C8)/100,
IF('Structure Inputs'!$J8="Maximum",SUMIFS('Contents DDF Lookup'!$F:$F,'Contents DDF Lookup'!$C:$C,'Structure Inputs'!AB8,'Contents DDF Lookup'!$A:$A,'Structure Inputs'!$C8)/100,))))</f>
        <v>0</v>
      </c>
      <c r="X5" s="18">
        <f>IF('Structure Inputs'!AC8="",,
IF('Structure Inputs'!$J8="Minimum",SUMIFS('Contents DDF Lookup'!$D:$D,'Contents DDF Lookup'!$C:$C,'Structure Inputs'!AC8,'Contents DDF Lookup'!$A:$A,'Structure Inputs'!$C8)/100,
IF('Structure Inputs'!$J8="Most Likely",SUMIFS('Contents DDF Lookup'!$E:$E,'Contents DDF Lookup'!$C:$C,'Structure Inputs'!AC8,'Contents DDF Lookup'!$A:$A,'Structure Inputs'!$C8)/100,
IF('Structure Inputs'!$J8="Maximum",SUMIFS('Contents DDF Lookup'!$F:$F,'Contents DDF Lookup'!$C:$C,'Structure Inputs'!AC8,'Contents DDF Lookup'!$A:$A,'Structure Inputs'!$C8)/100,))))</f>
        <v>0</v>
      </c>
      <c r="Z5" s="25">
        <f t="shared" si="12"/>
        <v>0</v>
      </c>
      <c r="AA5" s="25">
        <f t="shared" si="0"/>
        <v>0</v>
      </c>
      <c r="AB5" s="25">
        <f t="shared" si="1"/>
        <v>0</v>
      </c>
      <c r="AC5" s="25">
        <f t="shared" si="2"/>
        <v>0</v>
      </c>
      <c r="AD5" s="25">
        <f t="shared" si="3"/>
        <v>0</v>
      </c>
      <c r="AE5" s="25">
        <f t="shared" si="4"/>
        <v>0</v>
      </c>
      <c r="AF5" s="25">
        <f t="shared" si="5"/>
        <v>0</v>
      </c>
      <c r="AG5" s="25">
        <f t="shared" si="6"/>
        <v>0</v>
      </c>
      <c r="AH5" s="25">
        <f t="shared" si="7"/>
        <v>0</v>
      </c>
      <c r="AI5" s="25">
        <f t="shared" si="8"/>
        <v>0</v>
      </c>
      <c r="AJ5" s="25">
        <f t="shared" si="9"/>
        <v>0</v>
      </c>
      <c r="AK5" s="25">
        <f t="shared" si="10"/>
        <v>0</v>
      </c>
    </row>
    <row r="6" spans="1:37" x14ac:dyDescent="0.25">
      <c r="A6" s="17">
        <f t="shared" si="11"/>
        <v>5</v>
      </c>
      <c r="B6" s="27" t="str">
        <f>IF('Structure Inputs'!C9="","",'Structure Inputs'!C9)</f>
        <v/>
      </c>
      <c r="D6" s="42">
        <f>'Structure Inputs'!$D9</f>
        <v>0</v>
      </c>
      <c r="F6" s="18" t="str">
        <f>IF('Structure Inputs'!F9="","No","Yes")</f>
        <v>No</v>
      </c>
      <c r="H6" s="24">
        <f>IF($F6="Yes",'Structure Inputs'!$F9,SUMIFS('General Assumptions_Back End'!$C:$C,'General Assumptions_Back End'!$A:$A,$B6,'General Assumptions_Back End'!$B:$B,H$1))</f>
        <v>0</v>
      </c>
      <c r="J6" s="25">
        <f>SUMIFS('General Assumptions_Back End'!$C:$C,'General Assumptions_Back End'!$A:$A,$B6,'General Assumptions_Back End'!$B:$B,J$1)</f>
        <v>0</v>
      </c>
      <c r="K6" s="185">
        <f>SUMIFS('General Assumptions_Back End'!$C:$C,'General Assumptions_Back End'!$A:$A,$B6,'General Assumptions_Back End'!$B:$B,K$1)</f>
        <v>0</v>
      </c>
      <c r="M6" s="18">
        <f>IF('Structure Inputs'!R9="",,
IF('Structure Inputs'!$J9="Minimum",SUMIFS('Contents DDF Lookup'!$D:$D,'Contents DDF Lookup'!$C:$C,'Structure Inputs'!R9,'Contents DDF Lookup'!$A:$A,'Structure Inputs'!$C9)/100,
IF('Structure Inputs'!$J9="Most Likely",SUMIFS('Contents DDF Lookup'!$E:$E,'Contents DDF Lookup'!$C:$C,'Structure Inputs'!R9,'Contents DDF Lookup'!$A:$A,'Structure Inputs'!$C9)/100,
IF('Structure Inputs'!$J9="Maximum",SUMIFS('Contents DDF Lookup'!$F:$F,'Contents DDF Lookup'!$C:$C,'Structure Inputs'!R9,'Contents DDF Lookup'!$A:$A,'Structure Inputs'!$C9)/100,))))</f>
        <v>0</v>
      </c>
      <c r="N6" s="18">
        <f>IF('Structure Inputs'!S9="",,
IF('Structure Inputs'!$J9="Minimum",SUMIFS('Contents DDF Lookup'!$D:$D,'Contents DDF Lookup'!$C:$C,'Structure Inputs'!S9,'Contents DDF Lookup'!$A:$A,'Structure Inputs'!$C9)/100,
IF('Structure Inputs'!$J9="Most Likely",SUMIFS('Contents DDF Lookup'!$E:$E,'Contents DDF Lookup'!$C:$C,'Structure Inputs'!S9,'Contents DDF Lookup'!$A:$A,'Structure Inputs'!$C9)/100,
IF('Structure Inputs'!$J9="Maximum",SUMIFS('Contents DDF Lookup'!$F:$F,'Contents DDF Lookup'!$C:$C,'Structure Inputs'!S9,'Contents DDF Lookup'!$A:$A,'Structure Inputs'!$C9)/100,))))</f>
        <v>0</v>
      </c>
      <c r="O6" s="18">
        <f>IF('Structure Inputs'!T9="",,
IF('Structure Inputs'!$J9="Minimum",SUMIFS('Contents DDF Lookup'!$D:$D,'Contents DDF Lookup'!$C:$C,'Structure Inputs'!T9,'Contents DDF Lookup'!$A:$A,'Structure Inputs'!$C9)/100,
IF('Structure Inputs'!$J9="Most Likely",SUMIFS('Contents DDF Lookup'!$E:$E,'Contents DDF Lookup'!$C:$C,'Structure Inputs'!T9,'Contents DDF Lookup'!$A:$A,'Structure Inputs'!$C9)/100,
IF('Structure Inputs'!$J9="Maximum",SUMIFS('Contents DDF Lookup'!$F:$F,'Contents DDF Lookup'!$C:$C,'Structure Inputs'!T9,'Contents DDF Lookup'!$A:$A,'Structure Inputs'!$C9)/100,))))</f>
        <v>0</v>
      </c>
      <c r="P6" s="18">
        <f>IF('Structure Inputs'!U9="",,
IF('Structure Inputs'!$J9="Minimum",SUMIFS('Contents DDF Lookup'!$D:$D,'Contents DDF Lookup'!$C:$C,'Structure Inputs'!U9,'Contents DDF Lookup'!$A:$A,'Structure Inputs'!$C9)/100,
IF('Structure Inputs'!$J9="Most Likely",SUMIFS('Contents DDF Lookup'!$E:$E,'Contents DDF Lookup'!$C:$C,'Structure Inputs'!U9,'Contents DDF Lookup'!$A:$A,'Structure Inputs'!$C9)/100,
IF('Structure Inputs'!$J9="Maximum",SUMIFS('Contents DDF Lookup'!$F:$F,'Contents DDF Lookup'!$C:$C,'Structure Inputs'!U9,'Contents DDF Lookup'!$A:$A,'Structure Inputs'!$C9)/100,))))</f>
        <v>0</v>
      </c>
      <c r="Q6" s="18">
        <f>IF('Structure Inputs'!V9="",,
IF('Structure Inputs'!$J9="Minimum",SUMIFS('Contents DDF Lookup'!$D:$D,'Contents DDF Lookup'!$C:$C,'Structure Inputs'!V9,'Contents DDF Lookup'!$A:$A,'Structure Inputs'!$C9)/100,
IF('Structure Inputs'!$J9="Most Likely",SUMIFS('Contents DDF Lookup'!$E:$E,'Contents DDF Lookup'!$C:$C,'Structure Inputs'!V9,'Contents DDF Lookup'!$A:$A,'Structure Inputs'!$C9)/100,
IF('Structure Inputs'!$J9="Maximum",SUMIFS('Contents DDF Lookup'!$F:$F,'Contents DDF Lookup'!$C:$C,'Structure Inputs'!V9,'Contents DDF Lookup'!$A:$A,'Structure Inputs'!$C9)/100,))))</f>
        <v>0</v>
      </c>
      <c r="R6" s="18">
        <f>IF('Structure Inputs'!W9="",,
IF('Structure Inputs'!$J9="Minimum",SUMIFS('Contents DDF Lookup'!$D:$D,'Contents DDF Lookup'!$C:$C,'Structure Inputs'!W9,'Contents DDF Lookup'!$A:$A,'Structure Inputs'!$C9)/100,
IF('Structure Inputs'!$J9="Most Likely",SUMIFS('Contents DDF Lookup'!$E:$E,'Contents DDF Lookup'!$C:$C,'Structure Inputs'!W9,'Contents DDF Lookup'!$A:$A,'Structure Inputs'!$C9)/100,
IF('Structure Inputs'!$J9="Maximum",SUMIFS('Contents DDF Lookup'!$F:$F,'Contents DDF Lookup'!$C:$C,'Structure Inputs'!W9,'Contents DDF Lookup'!$A:$A,'Structure Inputs'!$C9)/100,))))</f>
        <v>0</v>
      </c>
      <c r="S6" s="18">
        <f>IF('Structure Inputs'!X9="",,
IF('Structure Inputs'!$J9="Minimum",SUMIFS('Contents DDF Lookup'!$D:$D,'Contents DDF Lookup'!$C:$C,'Structure Inputs'!X9,'Contents DDF Lookup'!$A:$A,'Structure Inputs'!$C9)/100,
IF('Structure Inputs'!$J9="Most Likely",SUMIFS('Contents DDF Lookup'!$E:$E,'Contents DDF Lookup'!$C:$C,'Structure Inputs'!X9,'Contents DDF Lookup'!$A:$A,'Structure Inputs'!$C9)/100,
IF('Structure Inputs'!$J9="Maximum",SUMIFS('Contents DDF Lookup'!$F:$F,'Contents DDF Lookup'!$C:$C,'Structure Inputs'!X9,'Contents DDF Lookup'!$A:$A,'Structure Inputs'!$C9)/100,))))</f>
        <v>0</v>
      </c>
      <c r="T6" s="18">
        <f>IF('Structure Inputs'!Y9="",,
IF('Structure Inputs'!$J9="Minimum",SUMIFS('Contents DDF Lookup'!$D:$D,'Contents DDF Lookup'!$C:$C,'Structure Inputs'!Y9,'Contents DDF Lookup'!$A:$A,'Structure Inputs'!$C9)/100,
IF('Structure Inputs'!$J9="Most Likely",SUMIFS('Contents DDF Lookup'!$E:$E,'Contents DDF Lookup'!$C:$C,'Structure Inputs'!Y9,'Contents DDF Lookup'!$A:$A,'Structure Inputs'!$C9)/100,
IF('Structure Inputs'!$J9="Maximum",SUMIFS('Contents DDF Lookup'!$F:$F,'Contents DDF Lookup'!$C:$C,'Structure Inputs'!Y9,'Contents DDF Lookup'!$A:$A,'Structure Inputs'!$C9)/100,))))</f>
        <v>0</v>
      </c>
      <c r="U6" s="18">
        <f>IF('Structure Inputs'!Z9="",,
IF('Structure Inputs'!$J9="Minimum",SUMIFS('Contents DDF Lookup'!$D:$D,'Contents DDF Lookup'!$C:$C,'Structure Inputs'!Z9,'Contents DDF Lookup'!$A:$A,'Structure Inputs'!$C9)/100,
IF('Structure Inputs'!$J9="Most Likely",SUMIFS('Contents DDF Lookup'!$E:$E,'Contents DDF Lookup'!$C:$C,'Structure Inputs'!Z9,'Contents DDF Lookup'!$A:$A,'Structure Inputs'!$C9)/100,
IF('Structure Inputs'!$J9="Maximum",SUMIFS('Contents DDF Lookup'!$F:$F,'Contents DDF Lookup'!$C:$C,'Structure Inputs'!Z9,'Contents DDF Lookup'!$A:$A,'Structure Inputs'!$C9)/100,))))</f>
        <v>0</v>
      </c>
      <c r="V6" s="18">
        <f>IF('Structure Inputs'!AA9="",,
IF('Structure Inputs'!$J9="Minimum",SUMIFS('Contents DDF Lookup'!$D:$D,'Contents DDF Lookup'!$C:$C,'Structure Inputs'!AA9,'Contents DDF Lookup'!$A:$A,'Structure Inputs'!$C9)/100,
IF('Structure Inputs'!$J9="Most Likely",SUMIFS('Contents DDF Lookup'!$E:$E,'Contents DDF Lookup'!$C:$C,'Structure Inputs'!AA9,'Contents DDF Lookup'!$A:$A,'Structure Inputs'!$C9)/100,
IF('Structure Inputs'!$J9="Maximum",SUMIFS('Contents DDF Lookup'!$F:$F,'Contents DDF Lookup'!$C:$C,'Structure Inputs'!AA9,'Contents DDF Lookup'!$A:$A,'Structure Inputs'!$C9)/100,))))</f>
        <v>0</v>
      </c>
      <c r="W6" s="18">
        <f>IF('Structure Inputs'!AB9="",,
IF('Structure Inputs'!$J9="Minimum",SUMIFS('Contents DDF Lookup'!$D:$D,'Contents DDF Lookup'!$C:$C,'Structure Inputs'!AB9,'Contents DDF Lookup'!$A:$A,'Structure Inputs'!$C9)/100,
IF('Structure Inputs'!$J9="Most Likely",SUMIFS('Contents DDF Lookup'!$E:$E,'Contents DDF Lookup'!$C:$C,'Structure Inputs'!AB9,'Contents DDF Lookup'!$A:$A,'Structure Inputs'!$C9)/100,
IF('Structure Inputs'!$J9="Maximum",SUMIFS('Contents DDF Lookup'!$F:$F,'Contents DDF Lookup'!$C:$C,'Structure Inputs'!AB9,'Contents DDF Lookup'!$A:$A,'Structure Inputs'!$C9)/100,))))</f>
        <v>0</v>
      </c>
      <c r="X6" s="18">
        <f>IF('Structure Inputs'!AC9="",,
IF('Structure Inputs'!$J9="Minimum",SUMIFS('Contents DDF Lookup'!$D:$D,'Contents DDF Lookup'!$C:$C,'Structure Inputs'!AC9,'Contents DDF Lookup'!$A:$A,'Structure Inputs'!$C9)/100,
IF('Structure Inputs'!$J9="Most Likely",SUMIFS('Contents DDF Lookup'!$E:$E,'Contents DDF Lookup'!$C:$C,'Structure Inputs'!AC9,'Contents DDF Lookup'!$A:$A,'Structure Inputs'!$C9)/100,
IF('Structure Inputs'!$J9="Maximum",SUMIFS('Contents DDF Lookup'!$F:$F,'Contents DDF Lookup'!$C:$C,'Structure Inputs'!AC9,'Contents DDF Lookup'!$A:$A,'Structure Inputs'!$C9)/100,))))</f>
        <v>0</v>
      </c>
      <c r="Z6" s="25">
        <f t="shared" si="12"/>
        <v>0</v>
      </c>
      <c r="AA6" s="25">
        <f t="shared" si="0"/>
        <v>0</v>
      </c>
      <c r="AB6" s="25">
        <f t="shared" si="1"/>
        <v>0</v>
      </c>
      <c r="AC6" s="25">
        <f t="shared" si="2"/>
        <v>0</v>
      </c>
      <c r="AD6" s="25">
        <f t="shared" si="3"/>
        <v>0</v>
      </c>
      <c r="AE6" s="25">
        <f t="shared" si="4"/>
        <v>0</v>
      </c>
      <c r="AF6" s="25">
        <f t="shared" si="5"/>
        <v>0</v>
      </c>
      <c r="AG6" s="25">
        <f t="shared" si="6"/>
        <v>0</v>
      </c>
      <c r="AH6" s="25">
        <f t="shared" si="7"/>
        <v>0</v>
      </c>
      <c r="AI6" s="25">
        <f t="shared" si="8"/>
        <v>0</v>
      </c>
      <c r="AJ6" s="25">
        <f t="shared" si="9"/>
        <v>0</v>
      </c>
      <c r="AK6" s="25">
        <f t="shared" si="10"/>
        <v>0</v>
      </c>
    </row>
    <row r="7" spans="1:37" x14ac:dyDescent="0.25">
      <c r="A7" s="17">
        <f t="shared" si="11"/>
        <v>6</v>
      </c>
      <c r="B7" s="27" t="str">
        <f>IF('Structure Inputs'!C10="","",'Structure Inputs'!C10)</f>
        <v/>
      </c>
      <c r="D7" s="42">
        <f>'Structure Inputs'!$D10</f>
        <v>0</v>
      </c>
      <c r="F7" s="18" t="str">
        <f>IF('Structure Inputs'!F10="","No","Yes")</f>
        <v>No</v>
      </c>
      <c r="H7" s="24">
        <f>IF($F7="Yes",'Structure Inputs'!$F10,SUMIFS('General Assumptions_Back End'!$C:$C,'General Assumptions_Back End'!$A:$A,$B7,'General Assumptions_Back End'!$B:$B,H$1))</f>
        <v>0</v>
      </c>
      <c r="J7" s="25">
        <f>SUMIFS('General Assumptions_Back End'!$C:$C,'General Assumptions_Back End'!$A:$A,$B7,'General Assumptions_Back End'!$B:$B,J$1)</f>
        <v>0</v>
      </c>
      <c r="K7" s="185">
        <f>SUMIFS('General Assumptions_Back End'!$C:$C,'General Assumptions_Back End'!$A:$A,$B7,'General Assumptions_Back End'!$B:$B,K$1)</f>
        <v>0</v>
      </c>
      <c r="M7" s="18">
        <f>IF('Structure Inputs'!R10="",,
IF('Structure Inputs'!$J10="Minimum",SUMIFS('Contents DDF Lookup'!$D:$D,'Contents DDF Lookup'!$C:$C,'Structure Inputs'!R10,'Contents DDF Lookup'!$A:$A,'Structure Inputs'!$C10)/100,
IF('Structure Inputs'!$J10="Most Likely",SUMIFS('Contents DDF Lookup'!$E:$E,'Contents DDF Lookup'!$C:$C,'Structure Inputs'!R10,'Contents DDF Lookup'!$A:$A,'Structure Inputs'!$C10)/100,
IF('Structure Inputs'!$J10="Maximum",SUMIFS('Contents DDF Lookup'!$F:$F,'Contents DDF Lookup'!$C:$C,'Structure Inputs'!R10,'Contents DDF Lookup'!$A:$A,'Structure Inputs'!$C10)/100,))))</f>
        <v>0</v>
      </c>
      <c r="N7" s="18">
        <f>IF('Structure Inputs'!S10="",,
IF('Structure Inputs'!$J10="Minimum",SUMIFS('Contents DDF Lookup'!$D:$D,'Contents DDF Lookup'!$C:$C,'Structure Inputs'!S10,'Contents DDF Lookup'!$A:$A,'Structure Inputs'!$C10)/100,
IF('Structure Inputs'!$J10="Most Likely",SUMIFS('Contents DDF Lookup'!$E:$E,'Contents DDF Lookup'!$C:$C,'Structure Inputs'!S10,'Contents DDF Lookup'!$A:$A,'Structure Inputs'!$C10)/100,
IF('Structure Inputs'!$J10="Maximum",SUMIFS('Contents DDF Lookup'!$F:$F,'Contents DDF Lookup'!$C:$C,'Structure Inputs'!S10,'Contents DDF Lookup'!$A:$A,'Structure Inputs'!$C10)/100,))))</f>
        <v>0</v>
      </c>
      <c r="O7" s="18">
        <f>IF('Structure Inputs'!T10="",,
IF('Structure Inputs'!$J10="Minimum",SUMIFS('Contents DDF Lookup'!$D:$D,'Contents DDF Lookup'!$C:$C,'Structure Inputs'!T10,'Contents DDF Lookup'!$A:$A,'Structure Inputs'!$C10)/100,
IF('Structure Inputs'!$J10="Most Likely",SUMIFS('Contents DDF Lookup'!$E:$E,'Contents DDF Lookup'!$C:$C,'Structure Inputs'!T10,'Contents DDF Lookup'!$A:$A,'Structure Inputs'!$C10)/100,
IF('Structure Inputs'!$J10="Maximum",SUMIFS('Contents DDF Lookup'!$F:$F,'Contents DDF Lookup'!$C:$C,'Structure Inputs'!T10,'Contents DDF Lookup'!$A:$A,'Structure Inputs'!$C10)/100,))))</f>
        <v>0</v>
      </c>
      <c r="P7" s="18">
        <f>IF('Structure Inputs'!U10="",,
IF('Structure Inputs'!$J10="Minimum",SUMIFS('Contents DDF Lookup'!$D:$D,'Contents DDF Lookup'!$C:$C,'Structure Inputs'!U10,'Contents DDF Lookup'!$A:$A,'Structure Inputs'!$C10)/100,
IF('Structure Inputs'!$J10="Most Likely",SUMIFS('Contents DDF Lookup'!$E:$E,'Contents DDF Lookup'!$C:$C,'Structure Inputs'!U10,'Contents DDF Lookup'!$A:$A,'Structure Inputs'!$C10)/100,
IF('Structure Inputs'!$J10="Maximum",SUMIFS('Contents DDF Lookup'!$F:$F,'Contents DDF Lookup'!$C:$C,'Structure Inputs'!U10,'Contents DDF Lookup'!$A:$A,'Structure Inputs'!$C10)/100,))))</f>
        <v>0</v>
      </c>
      <c r="Q7" s="18">
        <f>IF('Structure Inputs'!V10="",,
IF('Structure Inputs'!$J10="Minimum",SUMIFS('Contents DDF Lookup'!$D:$D,'Contents DDF Lookup'!$C:$C,'Structure Inputs'!V10,'Contents DDF Lookup'!$A:$A,'Structure Inputs'!$C10)/100,
IF('Structure Inputs'!$J10="Most Likely",SUMIFS('Contents DDF Lookup'!$E:$E,'Contents DDF Lookup'!$C:$C,'Structure Inputs'!V10,'Contents DDF Lookup'!$A:$A,'Structure Inputs'!$C10)/100,
IF('Structure Inputs'!$J10="Maximum",SUMIFS('Contents DDF Lookup'!$F:$F,'Contents DDF Lookup'!$C:$C,'Structure Inputs'!V10,'Contents DDF Lookup'!$A:$A,'Structure Inputs'!$C10)/100,))))</f>
        <v>0</v>
      </c>
      <c r="R7" s="18">
        <f>IF('Structure Inputs'!W10="",,
IF('Structure Inputs'!$J10="Minimum",SUMIFS('Contents DDF Lookup'!$D:$D,'Contents DDF Lookup'!$C:$C,'Structure Inputs'!W10,'Contents DDF Lookup'!$A:$A,'Structure Inputs'!$C10)/100,
IF('Structure Inputs'!$J10="Most Likely",SUMIFS('Contents DDF Lookup'!$E:$E,'Contents DDF Lookup'!$C:$C,'Structure Inputs'!W10,'Contents DDF Lookup'!$A:$A,'Structure Inputs'!$C10)/100,
IF('Structure Inputs'!$J10="Maximum",SUMIFS('Contents DDF Lookup'!$F:$F,'Contents DDF Lookup'!$C:$C,'Structure Inputs'!W10,'Contents DDF Lookup'!$A:$A,'Structure Inputs'!$C10)/100,))))</f>
        <v>0</v>
      </c>
      <c r="S7" s="18">
        <f>IF('Structure Inputs'!X10="",,
IF('Structure Inputs'!$J10="Minimum",SUMIFS('Contents DDF Lookup'!$D:$D,'Contents DDF Lookup'!$C:$C,'Structure Inputs'!X10,'Contents DDF Lookup'!$A:$A,'Structure Inputs'!$C10)/100,
IF('Structure Inputs'!$J10="Most Likely",SUMIFS('Contents DDF Lookup'!$E:$E,'Contents DDF Lookup'!$C:$C,'Structure Inputs'!X10,'Contents DDF Lookup'!$A:$A,'Structure Inputs'!$C10)/100,
IF('Structure Inputs'!$J10="Maximum",SUMIFS('Contents DDF Lookup'!$F:$F,'Contents DDF Lookup'!$C:$C,'Structure Inputs'!X10,'Contents DDF Lookup'!$A:$A,'Structure Inputs'!$C10)/100,))))</f>
        <v>0</v>
      </c>
      <c r="T7" s="18">
        <f>IF('Structure Inputs'!Y10="",,
IF('Structure Inputs'!$J10="Minimum",SUMIFS('Contents DDF Lookup'!$D:$D,'Contents DDF Lookup'!$C:$C,'Structure Inputs'!Y10,'Contents DDF Lookup'!$A:$A,'Structure Inputs'!$C10)/100,
IF('Structure Inputs'!$J10="Most Likely",SUMIFS('Contents DDF Lookup'!$E:$E,'Contents DDF Lookup'!$C:$C,'Structure Inputs'!Y10,'Contents DDF Lookup'!$A:$A,'Structure Inputs'!$C10)/100,
IF('Structure Inputs'!$J10="Maximum",SUMIFS('Contents DDF Lookup'!$F:$F,'Contents DDF Lookup'!$C:$C,'Structure Inputs'!Y10,'Contents DDF Lookup'!$A:$A,'Structure Inputs'!$C10)/100,))))</f>
        <v>0</v>
      </c>
      <c r="U7" s="18">
        <f>IF('Structure Inputs'!Z10="",,
IF('Structure Inputs'!$J10="Minimum",SUMIFS('Contents DDF Lookup'!$D:$D,'Contents DDF Lookup'!$C:$C,'Structure Inputs'!Z10,'Contents DDF Lookup'!$A:$A,'Structure Inputs'!$C10)/100,
IF('Structure Inputs'!$J10="Most Likely",SUMIFS('Contents DDF Lookup'!$E:$E,'Contents DDF Lookup'!$C:$C,'Structure Inputs'!Z10,'Contents DDF Lookup'!$A:$A,'Structure Inputs'!$C10)/100,
IF('Structure Inputs'!$J10="Maximum",SUMIFS('Contents DDF Lookup'!$F:$F,'Contents DDF Lookup'!$C:$C,'Structure Inputs'!Z10,'Contents DDF Lookup'!$A:$A,'Structure Inputs'!$C10)/100,))))</f>
        <v>0</v>
      </c>
      <c r="V7" s="18">
        <f>IF('Structure Inputs'!AA10="",,
IF('Structure Inputs'!$J10="Minimum",SUMIFS('Contents DDF Lookup'!$D:$D,'Contents DDF Lookup'!$C:$C,'Structure Inputs'!AA10,'Contents DDF Lookup'!$A:$A,'Structure Inputs'!$C10)/100,
IF('Structure Inputs'!$J10="Most Likely",SUMIFS('Contents DDF Lookup'!$E:$E,'Contents DDF Lookup'!$C:$C,'Structure Inputs'!AA10,'Contents DDF Lookup'!$A:$A,'Structure Inputs'!$C10)/100,
IF('Structure Inputs'!$J10="Maximum",SUMIFS('Contents DDF Lookup'!$F:$F,'Contents DDF Lookup'!$C:$C,'Structure Inputs'!AA10,'Contents DDF Lookup'!$A:$A,'Structure Inputs'!$C10)/100,))))</f>
        <v>0</v>
      </c>
      <c r="W7" s="18">
        <f>IF('Structure Inputs'!AB10="",,
IF('Structure Inputs'!$J10="Minimum",SUMIFS('Contents DDF Lookup'!$D:$D,'Contents DDF Lookup'!$C:$C,'Structure Inputs'!AB10,'Contents DDF Lookup'!$A:$A,'Structure Inputs'!$C10)/100,
IF('Structure Inputs'!$J10="Most Likely",SUMIFS('Contents DDF Lookup'!$E:$E,'Contents DDF Lookup'!$C:$C,'Structure Inputs'!AB10,'Contents DDF Lookup'!$A:$A,'Structure Inputs'!$C10)/100,
IF('Structure Inputs'!$J10="Maximum",SUMIFS('Contents DDF Lookup'!$F:$F,'Contents DDF Lookup'!$C:$C,'Structure Inputs'!AB10,'Contents DDF Lookup'!$A:$A,'Structure Inputs'!$C10)/100,))))</f>
        <v>0</v>
      </c>
      <c r="X7" s="18">
        <f>IF('Structure Inputs'!AC10="",,
IF('Structure Inputs'!$J10="Minimum",SUMIFS('Contents DDF Lookup'!$D:$D,'Contents DDF Lookup'!$C:$C,'Structure Inputs'!AC10,'Contents DDF Lookup'!$A:$A,'Structure Inputs'!$C10)/100,
IF('Structure Inputs'!$J10="Most Likely",SUMIFS('Contents DDF Lookup'!$E:$E,'Contents DDF Lookup'!$C:$C,'Structure Inputs'!AC10,'Contents DDF Lookup'!$A:$A,'Structure Inputs'!$C10)/100,
IF('Structure Inputs'!$J10="Maximum",SUMIFS('Contents DDF Lookup'!$F:$F,'Contents DDF Lookup'!$C:$C,'Structure Inputs'!AC10,'Contents DDF Lookup'!$A:$A,'Structure Inputs'!$C10)/100,))))</f>
        <v>0</v>
      </c>
      <c r="Z7" s="25">
        <f t="shared" si="12"/>
        <v>0</v>
      </c>
      <c r="AA7" s="25">
        <f t="shared" si="0"/>
        <v>0</v>
      </c>
      <c r="AB7" s="25">
        <f t="shared" si="1"/>
        <v>0</v>
      </c>
      <c r="AC7" s="25">
        <f t="shared" si="2"/>
        <v>0</v>
      </c>
      <c r="AD7" s="25">
        <f t="shared" si="3"/>
        <v>0</v>
      </c>
      <c r="AE7" s="25">
        <f t="shared" si="4"/>
        <v>0</v>
      </c>
      <c r="AF7" s="25">
        <f t="shared" si="5"/>
        <v>0</v>
      </c>
      <c r="AG7" s="25">
        <f t="shared" si="6"/>
        <v>0</v>
      </c>
      <c r="AH7" s="25">
        <f t="shared" si="7"/>
        <v>0</v>
      </c>
      <c r="AI7" s="25">
        <f t="shared" si="8"/>
        <v>0</v>
      </c>
      <c r="AJ7" s="25">
        <f t="shared" si="9"/>
        <v>0</v>
      </c>
      <c r="AK7" s="25">
        <f t="shared" si="10"/>
        <v>0</v>
      </c>
    </row>
    <row r="8" spans="1:37" x14ac:dyDescent="0.25">
      <c r="A8" s="17">
        <f t="shared" si="11"/>
        <v>7</v>
      </c>
      <c r="B8" s="27" t="str">
        <f>IF('Structure Inputs'!C11="","",'Structure Inputs'!C11)</f>
        <v/>
      </c>
      <c r="D8" s="42">
        <f>'Structure Inputs'!$D11</f>
        <v>0</v>
      </c>
      <c r="F8" s="18" t="str">
        <f>IF('Structure Inputs'!F11="","No","Yes")</f>
        <v>No</v>
      </c>
      <c r="H8" s="24">
        <f>IF($F8="Yes",'Structure Inputs'!$F11,SUMIFS('General Assumptions_Back End'!$C:$C,'General Assumptions_Back End'!$A:$A,$B8,'General Assumptions_Back End'!$B:$B,H$1))</f>
        <v>0</v>
      </c>
      <c r="J8" s="25">
        <f>SUMIFS('General Assumptions_Back End'!$C:$C,'General Assumptions_Back End'!$A:$A,$B8,'General Assumptions_Back End'!$B:$B,J$1)</f>
        <v>0</v>
      </c>
      <c r="K8" s="185">
        <f>SUMIFS('General Assumptions_Back End'!$C:$C,'General Assumptions_Back End'!$A:$A,$B8,'General Assumptions_Back End'!$B:$B,K$1)</f>
        <v>0</v>
      </c>
      <c r="M8" s="18">
        <f>IF('Structure Inputs'!R11="",,
IF('Structure Inputs'!$J11="Minimum",SUMIFS('Contents DDF Lookup'!$D:$D,'Contents DDF Lookup'!$C:$C,'Structure Inputs'!R11,'Contents DDF Lookup'!$A:$A,'Structure Inputs'!$C11)/100,
IF('Structure Inputs'!$J11="Most Likely",SUMIFS('Contents DDF Lookup'!$E:$E,'Contents DDF Lookup'!$C:$C,'Structure Inputs'!R11,'Contents DDF Lookup'!$A:$A,'Structure Inputs'!$C11)/100,
IF('Structure Inputs'!$J11="Maximum",SUMIFS('Contents DDF Lookup'!$F:$F,'Contents DDF Lookup'!$C:$C,'Structure Inputs'!R11,'Contents DDF Lookup'!$A:$A,'Structure Inputs'!$C11)/100,))))</f>
        <v>0</v>
      </c>
      <c r="N8" s="18">
        <f>IF('Structure Inputs'!S11="",,
IF('Structure Inputs'!$J11="Minimum",SUMIFS('Contents DDF Lookup'!$D:$D,'Contents DDF Lookup'!$C:$C,'Structure Inputs'!S11,'Contents DDF Lookup'!$A:$A,'Structure Inputs'!$C11)/100,
IF('Structure Inputs'!$J11="Most Likely",SUMIFS('Contents DDF Lookup'!$E:$E,'Contents DDF Lookup'!$C:$C,'Structure Inputs'!S11,'Contents DDF Lookup'!$A:$A,'Structure Inputs'!$C11)/100,
IF('Structure Inputs'!$J11="Maximum",SUMIFS('Contents DDF Lookup'!$F:$F,'Contents DDF Lookup'!$C:$C,'Structure Inputs'!S11,'Contents DDF Lookup'!$A:$A,'Structure Inputs'!$C11)/100,))))</f>
        <v>0</v>
      </c>
      <c r="O8" s="18">
        <f>IF('Structure Inputs'!T11="",,
IF('Structure Inputs'!$J11="Minimum",SUMIFS('Contents DDF Lookup'!$D:$D,'Contents DDF Lookup'!$C:$C,'Structure Inputs'!T11,'Contents DDF Lookup'!$A:$A,'Structure Inputs'!$C11)/100,
IF('Structure Inputs'!$J11="Most Likely",SUMIFS('Contents DDF Lookup'!$E:$E,'Contents DDF Lookup'!$C:$C,'Structure Inputs'!T11,'Contents DDF Lookup'!$A:$A,'Structure Inputs'!$C11)/100,
IF('Structure Inputs'!$J11="Maximum",SUMIFS('Contents DDF Lookup'!$F:$F,'Contents DDF Lookup'!$C:$C,'Structure Inputs'!T11,'Contents DDF Lookup'!$A:$A,'Structure Inputs'!$C11)/100,))))</f>
        <v>0</v>
      </c>
      <c r="P8" s="18">
        <f>IF('Structure Inputs'!U11="",,
IF('Structure Inputs'!$J11="Minimum",SUMIFS('Contents DDF Lookup'!$D:$D,'Contents DDF Lookup'!$C:$C,'Structure Inputs'!U11,'Contents DDF Lookup'!$A:$A,'Structure Inputs'!$C11)/100,
IF('Structure Inputs'!$J11="Most Likely",SUMIFS('Contents DDF Lookup'!$E:$E,'Contents DDF Lookup'!$C:$C,'Structure Inputs'!U11,'Contents DDF Lookup'!$A:$A,'Structure Inputs'!$C11)/100,
IF('Structure Inputs'!$J11="Maximum",SUMIFS('Contents DDF Lookup'!$F:$F,'Contents DDF Lookup'!$C:$C,'Structure Inputs'!U11,'Contents DDF Lookup'!$A:$A,'Structure Inputs'!$C11)/100,))))</f>
        <v>0</v>
      </c>
      <c r="Q8" s="18">
        <f>IF('Structure Inputs'!V11="",,
IF('Structure Inputs'!$J11="Minimum",SUMIFS('Contents DDF Lookup'!$D:$D,'Contents DDF Lookup'!$C:$C,'Structure Inputs'!V11,'Contents DDF Lookup'!$A:$A,'Structure Inputs'!$C11)/100,
IF('Structure Inputs'!$J11="Most Likely",SUMIFS('Contents DDF Lookup'!$E:$E,'Contents DDF Lookup'!$C:$C,'Structure Inputs'!V11,'Contents DDF Lookup'!$A:$A,'Structure Inputs'!$C11)/100,
IF('Structure Inputs'!$J11="Maximum",SUMIFS('Contents DDF Lookup'!$F:$F,'Contents DDF Lookup'!$C:$C,'Structure Inputs'!V11,'Contents DDF Lookup'!$A:$A,'Structure Inputs'!$C11)/100,))))</f>
        <v>0</v>
      </c>
      <c r="R8" s="18">
        <f>IF('Structure Inputs'!W11="",,
IF('Structure Inputs'!$J11="Minimum",SUMIFS('Contents DDF Lookup'!$D:$D,'Contents DDF Lookup'!$C:$C,'Structure Inputs'!W11,'Contents DDF Lookup'!$A:$A,'Structure Inputs'!$C11)/100,
IF('Structure Inputs'!$J11="Most Likely",SUMIFS('Contents DDF Lookup'!$E:$E,'Contents DDF Lookup'!$C:$C,'Structure Inputs'!W11,'Contents DDF Lookup'!$A:$A,'Structure Inputs'!$C11)/100,
IF('Structure Inputs'!$J11="Maximum",SUMIFS('Contents DDF Lookup'!$F:$F,'Contents DDF Lookup'!$C:$C,'Structure Inputs'!W11,'Contents DDF Lookup'!$A:$A,'Structure Inputs'!$C11)/100,))))</f>
        <v>0</v>
      </c>
      <c r="S8" s="18">
        <f>IF('Structure Inputs'!X11="",,
IF('Structure Inputs'!$J11="Minimum",SUMIFS('Contents DDF Lookup'!$D:$D,'Contents DDF Lookup'!$C:$C,'Structure Inputs'!X11,'Contents DDF Lookup'!$A:$A,'Structure Inputs'!$C11)/100,
IF('Structure Inputs'!$J11="Most Likely",SUMIFS('Contents DDF Lookup'!$E:$E,'Contents DDF Lookup'!$C:$C,'Structure Inputs'!X11,'Contents DDF Lookup'!$A:$A,'Structure Inputs'!$C11)/100,
IF('Structure Inputs'!$J11="Maximum",SUMIFS('Contents DDF Lookup'!$F:$F,'Contents DDF Lookup'!$C:$C,'Structure Inputs'!X11,'Contents DDF Lookup'!$A:$A,'Structure Inputs'!$C11)/100,))))</f>
        <v>0</v>
      </c>
      <c r="T8" s="18">
        <f>IF('Structure Inputs'!Y11="",,
IF('Structure Inputs'!$J11="Minimum",SUMIFS('Contents DDF Lookup'!$D:$D,'Contents DDF Lookup'!$C:$C,'Structure Inputs'!Y11,'Contents DDF Lookup'!$A:$A,'Structure Inputs'!$C11)/100,
IF('Structure Inputs'!$J11="Most Likely",SUMIFS('Contents DDF Lookup'!$E:$E,'Contents DDF Lookup'!$C:$C,'Structure Inputs'!Y11,'Contents DDF Lookup'!$A:$A,'Structure Inputs'!$C11)/100,
IF('Structure Inputs'!$J11="Maximum",SUMIFS('Contents DDF Lookup'!$F:$F,'Contents DDF Lookup'!$C:$C,'Structure Inputs'!Y11,'Contents DDF Lookup'!$A:$A,'Structure Inputs'!$C11)/100,))))</f>
        <v>0</v>
      </c>
      <c r="U8" s="18">
        <f>IF('Structure Inputs'!Z11="",,
IF('Structure Inputs'!$J11="Minimum",SUMIFS('Contents DDF Lookup'!$D:$D,'Contents DDF Lookup'!$C:$C,'Structure Inputs'!Z11,'Contents DDF Lookup'!$A:$A,'Structure Inputs'!$C11)/100,
IF('Structure Inputs'!$J11="Most Likely",SUMIFS('Contents DDF Lookup'!$E:$E,'Contents DDF Lookup'!$C:$C,'Structure Inputs'!Z11,'Contents DDF Lookup'!$A:$A,'Structure Inputs'!$C11)/100,
IF('Structure Inputs'!$J11="Maximum",SUMIFS('Contents DDF Lookup'!$F:$F,'Contents DDF Lookup'!$C:$C,'Structure Inputs'!Z11,'Contents DDF Lookup'!$A:$A,'Structure Inputs'!$C11)/100,))))</f>
        <v>0</v>
      </c>
      <c r="V8" s="18">
        <f>IF('Structure Inputs'!AA11="",,
IF('Structure Inputs'!$J11="Minimum",SUMIFS('Contents DDF Lookup'!$D:$D,'Contents DDF Lookup'!$C:$C,'Structure Inputs'!AA11,'Contents DDF Lookup'!$A:$A,'Structure Inputs'!$C11)/100,
IF('Structure Inputs'!$J11="Most Likely",SUMIFS('Contents DDF Lookup'!$E:$E,'Contents DDF Lookup'!$C:$C,'Structure Inputs'!AA11,'Contents DDF Lookup'!$A:$A,'Structure Inputs'!$C11)/100,
IF('Structure Inputs'!$J11="Maximum",SUMIFS('Contents DDF Lookup'!$F:$F,'Contents DDF Lookup'!$C:$C,'Structure Inputs'!AA11,'Contents DDF Lookup'!$A:$A,'Structure Inputs'!$C11)/100,))))</f>
        <v>0</v>
      </c>
      <c r="W8" s="18">
        <f>IF('Structure Inputs'!AB11="",,
IF('Structure Inputs'!$J11="Minimum",SUMIFS('Contents DDF Lookup'!$D:$D,'Contents DDF Lookup'!$C:$C,'Structure Inputs'!AB11,'Contents DDF Lookup'!$A:$A,'Structure Inputs'!$C11)/100,
IF('Structure Inputs'!$J11="Most Likely",SUMIFS('Contents DDF Lookup'!$E:$E,'Contents DDF Lookup'!$C:$C,'Structure Inputs'!AB11,'Contents DDF Lookup'!$A:$A,'Structure Inputs'!$C11)/100,
IF('Structure Inputs'!$J11="Maximum",SUMIFS('Contents DDF Lookup'!$F:$F,'Contents DDF Lookup'!$C:$C,'Structure Inputs'!AB11,'Contents DDF Lookup'!$A:$A,'Structure Inputs'!$C11)/100,))))</f>
        <v>0</v>
      </c>
      <c r="X8" s="18">
        <f>IF('Structure Inputs'!AC11="",,
IF('Structure Inputs'!$J11="Minimum",SUMIFS('Contents DDF Lookup'!$D:$D,'Contents DDF Lookup'!$C:$C,'Structure Inputs'!AC11,'Contents DDF Lookup'!$A:$A,'Structure Inputs'!$C11)/100,
IF('Structure Inputs'!$J11="Most Likely",SUMIFS('Contents DDF Lookup'!$E:$E,'Contents DDF Lookup'!$C:$C,'Structure Inputs'!AC11,'Contents DDF Lookup'!$A:$A,'Structure Inputs'!$C11)/100,
IF('Structure Inputs'!$J11="Maximum",SUMIFS('Contents DDF Lookup'!$F:$F,'Contents DDF Lookup'!$C:$C,'Structure Inputs'!AC11,'Contents DDF Lookup'!$A:$A,'Structure Inputs'!$C11)/100,))))</f>
        <v>0</v>
      </c>
      <c r="Z8" s="25">
        <f t="shared" si="12"/>
        <v>0</v>
      </c>
      <c r="AA8" s="25">
        <f t="shared" si="0"/>
        <v>0</v>
      </c>
      <c r="AB8" s="25">
        <f t="shared" si="1"/>
        <v>0</v>
      </c>
      <c r="AC8" s="25">
        <f t="shared" si="2"/>
        <v>0</v>
      </c>
      <c r="AD8" s="25">
        <f t="shared" si="3"/>
        <v>0</v>
      </c>
      <c r="AE8" s="25">
        <f t="shared" si="4"/>
        <v>0</v>
      </c>
      <c r="AF8" s="25">
        <f t="shared" si="5"/>
        <v>0</v>
      </c>
      <c r="AG8" s="25">
        <f t="shared" si="6"/>
        <v>0</v>
      </c>
      <c r="AH8" s="25">
        <f t="shared" si="7"/>
        <v>0</v>
      </c>
      <c r="AI8" s="25">
        <f t="shared" si="8"/>
        <v>0</v>
      </c>
      <c r="AJ8" s="25">
        <f t="shared" si="9"/>
        <v>0</v>
      </c>
      <c r="AK8" s="25">
        <f t="shared" si="10"/>
        <v>0</v>
      </c>
    </row>
    <row r="9" spans="1:37" x14ac:dyDescent="0.25">
      <c r="A9" s="17">
        <f t="shared" si="11"/>
        <v>8</v>
      </c>
      <c r="B9" s="27" t="str">
        <f>IF('Structure Inputs'!C12="","",'Structure Inputs'!C12)</f>
        <v/>
      </c>
      <c r="D9" s="42">
        <f>'Structure Inputs'!$D12</f>
        <v>0</v>
      </c>
      <c r="F9" s="18" t="str">
        <f>IF('Structure Inputs'!F12="","No","Yes")</f>
        <v>No</v>
      </c>
      <c r="H9" s="24">
        <f>IF($F9="Yes",'Structure Inputs'!$F12,SUMIFS('General Assumptions_Back End'!$C:$C,'General Assumptions_Back End'!$A:$A,$B9,'General Assumptions_Back End'!$B:$B,H$1))</f>
        <v>0</v>
      </c>
      <c r="J9" s="25">
        <f>SUMIFS('General Assumptions_Back End'!$C:$C,'General Assumptions_Back End'!$A:$A,$B9,'General Assumptions_Back End'!$B:$B,J$1)</f>
        <v>0</v>
      </c>
      <c r="K9" s="185">
        <f>SUMIFS('General Assumptions_Back End'!$C:$C,'General Assumptions_Back End'!$A:$A,$B9,'General Assumptions_Back End'!$B:$B,K$1)</f>
        <v>0</v>
      </c>
      <c r="M9" s="18">
        <f>IF('Structure Inputs'!R12="",,
IF('Structure Inputs'!$J12="Minimum",SUMIFS('Contents DDF Lookup'!$D:$D,'Contents DDF Lookup'!$C:$C,'Structure Inputs'!R12,'Contents DDF Lookup'!$A:$A,'Structure Inputs'!$C12)/100,
IF('Structure Inputs'!$J12="Most Likely",SUMIFS('Contents DDF Lookup'!$E:$E,'Contents DDF Lookup'!$C:$C,'Structure Inputs'!R12,'Contents DDF Lookup'!$A:$A,'Structure Inputs'!$C12)/100,
IF('Structure Inputs'!$J12="Maximum",SUMIFS('Contents DDF Lookup'!$F:$F,'Contents DDF Lookup'!$C:$C,'Structure Inputs'!R12,'Contents DDF Lookup'!$A:$A,'Structure Inputs'!$C12)/100,))))</f>
        <v>0</v>
      </c>
      <c r="N9" s="18">
        <f>IF('Structure Inputs'!S12="",,
IF('Structure Inputs'!$J12="Minimum",SUMIFS('Contents DDF Lookup'!$D:$D,'Contents DDF Lookup'!$C:$C,'Structure Inputs'!S12,'Contents DDF Lookup'!$A:$A,'Structure Inputs'!$C12)/100,
IF('Structure Inputs'!$J12="Most Likely",SUMIFS('Contents DDF Lookup'!$E:$E,'Contents DDF Lookup'!$C:$C,'Structure Inputs'!S12,'Contents DDF Lookup'!$A:$A,'Structure Inputs'!$C12)/100,
IF('Structure Inputs'!$J12="Maximum",SUMIFS('Contents DDF Lookup'!$F:$F,'Contents DDF Lookup'!$C:$C,'Structure Inputs'!S12,'Contents DDF Lookup'!$A:$A,'Structure Inputs'!$C12)/100,))))</f>
        <v>0</v>
      </c>
      <c r="O9" s="18">
        <f>IF('Structure Inputs'!T12="",,
IF('Structure Inputs'!$J12="Minimum",SUMIFS('Contents DDF Lookup'!$D:$D,'Contents DDF Lookup'!$C:$C,'Structure Inputs'!T12,'Contents DDF Lookup'!$A:$A,'Structure Inputs'!$C12)/100,
IF('Structure Inputs'!$J12="Most Likely",SUMIFS('Contents DDF Lookup'!$E:$E,'Contents DDF Lookup'!$C:$C,'Structure Inputs'!T12,'Contents DDF Lookup'!$A:$A,'Structure Inputs'!$C12)/100,
IF('Structure Inputs'!$J12="Maximum",SUMIFS('Contents DDF Lookup'!$F:$F,'Contents DDF Lookup'!$C:$C,'Structure Inputs'!T12,'Contents DDF Lookup'!$A:$A,'Structure Inputs'!$C12)/100,))))</f>
        <v>0</v>
      </c>
      <c r="P9" s="18">
        <f>IF('Structure Inputs'!U12="",,
IF('Structure Inputs'!$J12="Minimum",SUMIFS('Contents DDF Lookup'!$D:$D,'Contents DDF Lookup'!$C:$C,'Structure Inputs'!U12,'Contents DDF Lookup'!$A:$A,'Structure Inputs'!$C12)/100,
IF('Structure Inputs'!$J12="Most Likely",SUMIFS('Contents DDF Lookup'!$E:$E,'Contents DDF Lookup'!$C:$C,'Structure Inputs'!U12,'Contents DDF Lookup'!$A:$A,'Structure Inputs'!$C12)/100,
IF('Structure Inputs'!$J12="Maximum",SUMIFS('Contents DDF Lookup'!$F:$F,'Contents DDF Lookup'!$C:$C,'Structure Inputs'!U12,'Contents DDF Lookup'!$A:$A,'Structure Inputs'!$C12)/100,))))</f>
        <v>0</v>
      </c>
      <c r="Q9" s="18">
        <f>IF('Structure Inputs'!V12="",,
IF('Structure Inputs'!$J12="Minimum",SUMIFS('Contents DDF Lookup'!$D:$D,'Contents DDF Lookup'!$C:$C,'Structure Inputs'!V12,'Contents DDF Lookup'!$A:$A,'Structure Inputs'!$C12)/100,
IF('Structure Inputs'!$J12="Most Likely",SUMIFS('Contents DDF Lookup'!$E:$E,'Contents DDF Lookup'!$C:$C,'Structure Inputs'!V12,'Contents DDF Lookup'!$A:$A,'Structure Inputs'!$C12)/100,
IF('Structure Inputs'!$J12="Maximum",SUMIFS('Contents DDF Lookup'!$F:$F,'Contents DDF Lookup'!$C:$C,'Structure Inputs'!V12,'Contents DDF Lookup'!$A:$A,'Structure Inputs'!$C12)/100,))))</f>
        <v>0</v>
      </c>
      <c r="R9" s="18">
        <f>IF('Structure Inputs'!W12="",,
IF('Structure Inputs'!$J12="Minimum",SUMIFS('Contents DDF Lookup'!$D:$D,'Contents DDF Lookup'!$C:$C,'Structure Inputs'!W12,'Contents DDF Lookup'!$A:$A,'Structure Inputs'!$C12)/100,
IF('Structure Inputs'!$J12="Most Likely",SUMIFS('Contents DDF Lookup'!$E:$E,'Contents DDF Lookup'!$C:$C,'Structure Inputs'!W12,'Contents DDF Lookup'!$A:$A,'Structure Inputs'!$C12)/100,
IF('Structure Inputs'!$J12="Maximum",SUMIFS('Contents DDF Lookup'!$F:$F,'Contents DDF Lookup'!$C:$C,'Structure Inputs'!W12,'Contents DDF Lookup'!$A:$A,'Structure Inputs'!$C12)/100,))))</f>
        <v>0</v>
      </c>
      <c r="S9" s="18">
        <f>IF('Structure Inputs'!X12="",,
IF('Structure Inputs'!$J12="Minimum",SUMIFS('Contents DDF Lookup'!$D:$D,'Contents DDF Lookup'!$C:$C,'Structure Inputs'!X12,'Contents DDF Lookup'!$A:$A,'Structure Inputs'!$C12)/100,
IF('Structure Inputs'!$J12="Most Likely",SUMIFS('Contents DDF Lookup'!$E:$E,'Contents DDF Lookup'!$C:$C,'Structure Inputs'!X12,'Contents DDF Lookup'!$A:$A,'Structure Inputs'!$C12)/100,
IF('Structure Inputs'!$J12="Maximum",SUMIFS('Contents DDF Lookup'!$F:$F,'Contents DDF Lookup'!$C:$C,'Structure Inputs'!X12,'Contents DDF Lookup'!$A:$A,'Structure Inputs'!$C12)/100,))))</f>
        <v>0</v>
      </c>
      <c r="T9" s="18">
        <f>IF('Structure Inputs'!Y12="",,
IF('Structure Inputs'!$J12="Minimum",SUMIFS('Contents DDF Lookup'!$D:$D,'Contents DDF Lookup'!$C:$C,'Structure Inputs'!Y12,'Contents DDF Lookup'!$A:$A,'Structure Inputs'!$C12)/100,
IF('Structure Inputs'!$J12="Most Likely",SUMIFS('Contents DDF Lookup'!$E:$E,'Contents DDF Lookup'!$C:$C,'Structure Inputs'!Y12,'Contents DDF Lookup'!$A:$A,'Structure Inputs'!$C12)/100,
IF('Structure Inputs'!$J12="Maximum",SUMIFS('Contents DDF Lookup'!$F:$F,'Contents DDF Lookup'!$C:$C,'Structure Inputs'!Y12,'Contents DDF Lookup'!$A:$A,'Structure Inputs'!$C12)/100,))))</f>
        <v>0</v>
      </c>
      <c r="U9" s="18">
        <f>IF('Structure Inputs'!Z12="",,
IF('Structure Inputs'!$J12="Minimum",SUMIFS('Contents DDF Lookup'!$D:$D,'Contents DDF Lookup'!$C:$C,'Structure Inputs'!Z12,'Contents DDF Lookup'!$A:$A,'Structure Inputs'!$C12)/100,
IF('Structure Inputs'!$J12="Most Likely",SUMIFS('Contents DDF Lookup'!$E:$E,'Contents DDF Lookup'!$C:$C,'Structure Inputs'!Z12,'Contents DDF Lookup'!$A:$A,'Structure Inputs'!$C12)/100,
IF('Structure Inputs'!$J12="Maximum",SUMIFS('Contents DDF Lookup'!$F:$F,'Contents DDF Lookup'!$C:$C,'Structure Inputs'!Z12,'Contents DDF Lookup'!$A:$A,'Structure Inputs'!$C12)/100,))))</f>
        <v>0</v>
      </c>
      <c r="V9" s="18">
        <f>IF('Structure Inputs'!AA12="",,
IF('Structure Inputs'!$J12="Minimum",SUMIFS('Contents DDF Lookup'!$D:$D,'Contents DDF Lookup'!$C:$C,'Structure Inputs'!AA12,'Contents DDF Lookup'!$A:$A,'Structure Inputs'!$C12)/100,
IF('Structure Inputs'!$J12="Most Likely",SUMIFS('Contents DDF Lookup'!$E:$E,'Contents DDF Lookup'!$C:$C,'Structure Inputs'!AA12,'Contents DDF Lookup'!$A:$A,'Structure Inputs'!$C12)/100,
IF('Structure Inputs'!$J12="Maximum",SUMIFS('Contents DDF Lookup'!$F:$F,'Contents DDF Lookup'!$C:$C,'Structure Inputs'!AA12,'Contents DDF Lookup'!$A:$A,'Structure Inputs'!$C12)/100,))))</f>
        <v>0</v>
      </c>
      <c r="W9" s="18">
        <f>IF('Structure Inputs'!AB12="",,
IF('Structure Inputs'!$J12="Minimum",SUMIFS('Contents DDF Lookup'!$D:$D,'Contents DDF Lookup'!$C:$C,'Structure Inputs'!AB12,'Contents DDF Lookup'!$A:$A,'Structure Inputs'!$C12)/100,
IF('Structure Inputs'!$J12="Most Likely",SUMIFS('Contents DDF Lookup'!$E:$E,'Contents DDF Lookup'!$C:$C,'Structure Inputs'!AB12,'Contents DDF Lookup'!$A:$A,'Structure Inputs'!$C12)/100,
IF('Structure Inputs'!$J12="Maximum",SUMIFS('Contents DDF Lookup'!$F:$F,'Contents DDF Lookup'!$C:$C,'Structure Inputs'!AB12,'Contents DDF Lookup'!$A:$A,'Structure Inputs'!$C12)/100,))))</f>
        <v>0</v>
      </c>
      <c r="X9" s="18">
        <f>IF('Structure Inputs'!AC12="",,
IF('Structure Inputs'!$J12="Minimum",SUMIFS('Contents DDF Lookup'!$D:$D,'Contents DDF Lookup'!$C:$C,'Structure Inputs'!AC12,'Contents DDF Lookup'!$A:$A,'Structure Inputs'!$C12)/100,
IF('Structure Inputs'!$J12="Most Likely",SUMIFS('Contents DDF Lookup'!$E:$E,'Contents DDF Lookup'!$C:$C,'Structure Inputs'!AC12,'Contents DDF Lookup'!$A:$A,'Structure Inputs'!$C12)/100,
IF('Structure Inputs'!$J12="Maximum",SUMIFS('Contents DDF Lookup'!$F:$F,'Contents DDF Lookup'!$C:$C,'Structure Inputs'!AC12,'Contents DDF Lookup'!$A:$A,'Structure Inputs'!$C12)/100,))))</f>
        <v>0</v>
      </c>
      <c r="Z9" s="25">
        <f t="shared" si="12"/>
        <v>0</v>
      </c>
      <c r="AA9" s="25">
        <f t="shared" si="0"/>
        <v>0</v>
      </c>
      <c r="AB9" s="25">
        <f t="shared" si="1"/>
        <v>0</v>
      </c>
      <c r="AC9" s="25">
        <f t="shared" si="2"/>
        <v>0</v>
      </c>
      <c r="AD9" s="25">
        <f t="shared" si="3"/>
        <v>0</v>
      </c>
      <c r="AE9" s="25">
        <f t="shared" si="4"/>
        <v>0</v>
      </c>
      <c r="AF9" s="25">
        <f t="shared" si="5"/>
        <v>0</v>
      </c>
      <c r="AG9" s="25">
        <f t="shared" si="6"/>
        <v>0</v>
      </c>
      <c r="AH9" s="25">
        <f t="shared" si="7"/>
        <v>0</v>
      </c>
      <c r="AI9" s="25">
        <f t="shared" si="8"/>
        <v>0</v>
      </c>
      <c r="AJ9" s="25">
        <f t="shared" si="9"/>
        <v>0</v>
      </c>
      <c r="AK9" s="25">
        <f t="shared" si="10"/>
        <v>0</v>
      </c>
    </row>
    <row r="10" spans="1:37" x14ac:dyDescent="0.25">
      <c r="A10" s="17">
        <f t="shared" si="11"/>
        <v>9</v>
      </c>
      <c r="B10" s="27" t="str">
        <f>IF('Structure Inputs'!C13="","",'Structure Inputs'!C13)</f>
        <v/>
      </c>
      <c r="D10" s="42">
        <f>'Structure Inputs'!$D13</f>
        <v>0</v>
      </c>
      <c r="F10" s="18" t="str">
        <f>IF('Structure Inputs'!F13="","No","Yes")</f>
        <v>No</v>
      </c>
      <c r="H10" s="24">
        <f>IF($F10="Yes",'Structure Inputs'!$F13,SUMIFS('General Assumptions_Back End'!$C:$C,'General Assumptions_Back End'!$A:$A,$B10,'General Assumptions_Back End'!$B:$B,H$1))</f>
        <v>0</v>
      </c>
      <c r="J10" s="25">
        <f>SUMIFS('General Assumptions_Back End'!$C:$C,'General Assumptions_Back End'!$A:$A,$B10,'General Assumptions_Back End'!$B:$B,J$1)</f>
        <v>0</v>
      </c>
      <c r="K10" s="185">
        <f>SUMIFS('General Assumptions_Back End'!$C:$C,'General Assumptions_Back End'!$A:$A,$B10,'General Assumptions_Back End'!$B:$B,K$1)</f>
        <v>0</v>
      </c>
      <c r="M10" s="18">
        <f>IF('Structure Inputs'!R13="",,
IF('Structure Inputs'!$J13="Minimum",SUMIFS('Contents DDF Lookup'!$D:$D,'Contents DDF Lookup'!$C:$C,'Structure Inputs'!R13,'Contents DDF Lookup'!$A:$A,'Structure Inputs'!$C13)/100,
IF('Structure Inputs'!$J13="Most Likely",SUMIFS('Contents DDF Lookup'!$E:$E,'Contents DDF Lookup'!$C:$C,'Structure Inputs'!R13,'Contents DDF Lookup'!$A:$A,'Structure Inputs'!$C13)/100,
IF('Structure Inputs'!$J13="Maximum",SUMIFS('Contents DDF Lookup'!$F:$F,'Contents DDF Lookup'!$C:$C,'Structure Inputs'!R13,'Contents DDF Lookup'!$A:$A,'Structure Inputs'!$C13)/100,))))</f>
        <v>0</v>
      </c>
      <c r="N10" s="18">
        <f>IF('Structure Inputs'!S13="",,
IF('Structure Inputs'!$J13="Minimum",SUMIFS('Contents DDF Lookup'!$D:$D,'Contents DDF Lookup'!$C:$C,'Structure Inputs'!S13,'Contents DDF Lookup'!$A:$A,'Structure Inputs'!$C13)/100,
IF('Structure Inputs'!$J13="Most Likely",SUMIFS('Contents DDF Lookup'!$E:$E,'Contents DDF Lookup'!$C:$C,'Structure Inputs'!S13,'Contents DDF Lookup'!$A:$A,'Structure Inputs'!$C13)/100,
IF('Structure Inputs'!$J13="Maximum",SUMIFS('Contents DDF Lookup'!$F:$F,'Contents DDF Lookup'!$C:$C,'Structure Inputs'!S13,'Contents DDF Lookup'!$A:$A,'Structure Inputs'!$C13)/100,))))</f>
        <v>0</v>
      </c>
      <c r="O10" s="18">
        <f>IF('Structure Inputs'!T13="",,
IF('Structure Inputs'!$J13="Minimum",SUMIFS('Contents DDF Lookup'!$D:$D,'Contents DDF Lookup'!$C:$C,'Structure Inputs'!T13,'Contents DDF Lookup'!$A:$A,'Structure Inputs'!$C13)/100,
IF('Structure Inputs'!$J13="Most Likely",SUMIFS('Contents DDF Lookup'!$E:$E,'Contents DDF Lookup'!$C:$C,'Structure Inputs'!T13,'Contents DDF Lookup'!$A:$A,'Structure Inputs'!$C13)/100,
IF('Structure Inputs'!$J13="Maximum",SUMIFS('Contents DDF Lookup'!$F:$F,'Contents DDF Lookup'!$C:$C,'Structure Inputs'!T13,'Contents DDF Lookup'!$A:$A,'Structure Inputs'!$C13)/100,))))</f>
        <v>0</v>
      </c>
      <c r="P10" s="18">
        <f>IF('Structure Inputs'!U13="",,
IF('Structure Inputs'!$J13="Minimum",SUMIFS('Contents DDF Lookup'!$D:$D,'Contents DDF Lookup'!$C:$C,'Structure Inputs'!U13,'Contents DDF Lookup'!$A:$A,'Structure Inputs'!$C13)/100,
IF('Structure Inputs'!$J13="Most Likely",SUMIFS('Contents DDF Lookup'!$E:$E,'Contents DDF Lookup'!$C:$C,'Structure Inputs'!U13,'Contents DDF Lookup'!$A:$A,'Structure Inputs'!$C13)/100,
IF('Structure Inputs'!$J13="Maximum",SUMIFS('Contents DDF Lookup'!$F:$F,'Contents DDF Lookup'!$C:$C,'Structure Inputs'!U13,'Contents DDF Lookup'!$A:$A,'Structure Inputs'!$C13)/100,))))</f>
        <v>0</v>
      </c>
      <c r="Q10" s="18">
        <f>IF('Structure Inputs'!V13="",,
IF('Structure Inputs'!$J13="Minimum",SUMIFS('Contents DDF Lookup'!$D:$D,'Contents DDF Lookup'!$C:$C,'Structure Inputs'!V13,'Contents DDF Lookup'!$A:$A,'Structure Inputs'!$C13)/100,
IF('Structure Inputs'!$J13="Most Likely",SUMIFS('Contents DDF Lookup'!$E:$E,'Contents DDF Lookup'!$C:$C,'Structure Inputs'!V13,'Contents DDF Lookup'!$A:$A,'Structure Inputs'!$C13)/100,
IF('Structure Inputs'!$J13="Maximum",SUMIFS('Contents DDF Lookup'!$F:$F,'Contents DDF Lookup'!$C:$C,'Structure Inputs'!V13,'Contents DDF Lookup'!$A:$A,'Structure Inputs'!$C13)/100,))))</f>
        <v>0</v>
      </c>
      <c r="R10" s="18">
        <f>IF('Structure Inputs'!W13="",,
IF('Structure Inputs'!$J13="Minimum",SUMIFS('Contents DDF Lookup'!$D:$D,'Contents DDF Lookup'!$C:$C,'Structure Inputs'!W13,'Contents DDF Lookup'!$A:$A,'Structure Inputs'!$C13)/100,
IF('Structure Inputs'!$J13="Most Likely",SUMIFS('Contents DDF Lookup'!$E:$E,'Contents DDF Lookup'!$C:$C,'Structure Inputs'!W13,'Contents DDF Lookup'!$A:$A,'Structure Inputs'!$C13)/100,
IF('Structure Inputs'!$J13="Maximum",SUMIFS('Contents DDF Lookup'!$F:$F,'Contents DDF Lookup'!$C:$C,'Structure Inputs'!W13,'Contents DDF Lookup'!$A:$A,'Structure Inputs'!$C13)/100,))))</f>
        <v>0</v>
      </c>
      <c r="S10" s="18">
        <f>IF('Structure Inputs'!X13="",,
IF('Structure Inputs'!$J13="Minimum",SUMIFS('Contents DDF Lookup'!$D:$D,'Contents DDF Lookup'!$C:$C,'Structure Inputs'!X13,'Contents DDF Lookup'!$A:$A,'Structure Inputs'!$C13)/100,
IF('Structure Inputs'!$J13="Most Likely",SUMIFS('Contents DDF Lookup'!$E:$E,'Contents DDF Lookup'!$C:$C,'Structure Inputs'!X13,'Contents DDF Lookup'!$A:$A,'Structure Inputs'!$C13)/100,
IF('Structure Inputs'!$J13="Maximum",SUMIFS('Contents DDF Lookup'!$F:$F,'Contents DDF Lookup'!$C:$C,'Structure Inputs'!X13,'Contents DDF Lookup'!$A:$A,'Structure Inputs'!$C13)/100,))))</f>
        <v>0</v>
      </c>
      <c r="T10" s="18">
        <f>IF('Structure Inputs'!Y13="",,
IF('Structure Inputs'!$J13="Minimum",SUMIFS('Contents DDF Lookup'!$D:$D,'Contents DDF Lookup'!$C:$C,'Structure Inputs'!Y13,'Contents DDF Lookup'!$A:$A,'Structure Inputs'!$C13)/100,
IF('Structure Inputs'!$J13="Most Likely",SUMIFS('Contents DDF Lookup'!$E:$E,'Contents DDF Lookup'!$C:$C,'Structure Inputs'!Y13,'Contents DDF Lookup'!$A:$A,'Structure Inputs'!$C13)/100,
IF('Structure Inputs'!$J13="Maximum",SUMIFS('Contents DDF Lookup'!$F:$F,'Contents DDF Lookup'!$C:$C,'Structure Inputs'!Y13,'Contents DDF Lookup'!$A:$A,'Structure Inputs'!$C13)/100,))))</f>
        <v>0</v>
      </c>
      <c r="U10" s="18">
        <f>IF('Structure Inputs'!Z13="",,
IF('Structure Inputs'!$J13="Minimum",SUMIFS('Contents DDF Lookup'!$D:$D,'Contents DDF Lookup'!$C:$C,'Structure Inputs'!Z13,'Contents DDF Lookup'!$A:$A,'Structure Inputs'!$C13)/100,
IF('Structure Inputs'!$J13="Most Likely",SUMIFS('Contents DDF Lookup'!$E:$E,'Contents DDF Lookup'!$C:$C,'Structure Inputs'!Z13,'Contents DDF Lookup'!$A:$A,'Structure Inputs'!$C13)/100,
IF('Structure Inputs'!$J13="Maximum",SUMIFS('Contents DDF Lookup'!$F:$F,'Contents DDF Lookup'!$C:$C,'Structure Inputs'!Z13,'Contents DDF Lookup'!$A:$A,'Structure Inputs'!$C13)/100,))))</f>
        <v>0</v>
      </c>
      <c r="V10" s="18">
        <f>IF('Structure Inputs'!AA13="",,
IF('Structure Inputs'!$J13="Minimum",SUMIFS('Contents DDF Lookup'!$D:$D,'Contents DDF Lookup'!$C:$C,'Structure Inputs'!AA13,'Contents DDF Lookup'!$A:$A,'Structure Inputs'!$C13)/100,
IF('Structure Inputs'!$J13="Most Likely",SUMIFS('Contents DDF Lookup'!$E:$E,'Contents DDF Lookup'!$C:$C,'Structure Inputs'!AA13,'Contents DDF Lookup'!$A:$A,'Structure Inputs'!$C13)/100,
IF('Structure Inputs'!$J13="Maximum",SUMIFS('Contents DDF Lookup'!$F:$F,'Contents DDF Lookup'!$C:$C,'Structure Inputs'!AA13,'Contents DDF Lookup'!$A:$A,'Structure Inputs'!$C13)/100,))))</f>
        <v>0</v>
      </c>
      <c r="W10" s="18">
        <f>IF('Structure Inputs'!AB13="",,
IF('Structure Inputs'!$J13="Minimum",SUMIFS('Contents DDF Lookup'!$D:$D,'Contents DDF Lookup'!$C:$C,'Structure Inputs'!AB13,'Contents DDF Lookup'!$A:$A,'Structure Inputs'!$C13)/100,
IF('Structure Inputs'!$J13="Most Likely",SUMIFS('Contents DDF Lookup'!$E:$E,'Contents DDF Lookup'!$C:$C,'Structure Inputs'!AB13,'Contents DDF Lookup'!$A:$A,'Structure Inputs'!$C13)/100,
IF('Structure Inputs'!$J13="Maximum",SUMIFS('Contents DDF Lookup'!$F:$F,'Contents DDF Lookup'!$C:$C,'Structure Inputs'!AB13,'Contents DDF Lookup'!$A:$A,'Structure Inputs'!$C13)/100,))))</f>
        <v>0</v>
      </c>
      <c r="X10" s="18">
        <f>IF('Structure Inputs'!AC13="",,
IF('Structure Inputs'!$J13="Minimum",SUMIFS('Contents DDF Lookup'!$D:$D,'Contents DDF Lookup'!$C:$C,'Structure Inputs'!AC13,'Contents DDF Lookup'!$A:$A,'Structure Inputs'!$C13)/100,
IF('Structure Inputs'!$J13="Most Likely",SUMIFS('Contents DDF Lookup'!$E:$E,'Contents DDF Lookup'!$C:$C,'Structure Inputs'!AC13,'Contents DDF Lookup'!$A:$A,'Structure Inputs'!$C13)/100,
IF('Structure Inputs'!$J13="Maximum",SUMIFS('Contents DDF Lookup'!$F:$F,'Contents DDF Lookup'!$C:$C,'Structure Inputs'!AC13,'Contents DDF Lookup'!$A:$A,'Structure Inputs'!$C13)/100,))))</f>
        <v>0</v>
      </c>
      <c r="Z10" s="25">
        <f t="shared" si="12"/>
        <v>0</v>
      </c>
      <c r="AA10" s="25">
        <f t="shared" si="0"/>
        <v>0</v>
      </c>
      <c r="AB10" s="25">
        <f t="shared" si="1"/>
        <v>0</v>
      </c>
      <c r="AC10" s="25">
        <f t="shared" si="2"/>
        <v>0</v>
      </c>
      <c r="AD10" s="25">
        <f t="shared" si="3"/>
        <v>0</v>
      </c>
      <c r="AE10" s="25">
        <f t="shared" si="4"/>
        <v>0</v>
      </c>
      <c r="AF10" s="25">
        <f t="shared" si="5"/>
        <v>0</v>
      </c>
      <c r="AG10" s="25">
        <f t="shared" si="6"/>
        <v>0</v>
      </c>
      <c r="AH10" s="25">
        <f t="shared" si="7"/>
        <v>0</v>
      </c>
      <c r="AI10" s="25">
        <f t="shared" si="8"/>
        <v>0</v>
      </c>
      <c r="AJ10" s="25">
        <f t="shared" si="9"/>
        <v>0</v>
      </c>
      <c r="AK10" s="25">
        <f t="shared" si="10"/>
        <v>0</v>
      </c>
    </row>
    <row r="11" spans="1:37" x14ac:dyDescent="0.25">
      <c r="A11" s="17">
        <f t="shared" si="11"/>
        <v>10</v>
      </c>
      <c r="B11" s="27" t="str">
        <f>IF('Structure Inputs'!C14="","",'Structure Inputs'!C14)</f>
        <v/>
      </c>
      <c r="D11" s="42">
        <f>'Structure Inputs'!$D14</f>
        <v>0</v>
      </c>
      <c r="F11" s="18" t="str">
        <f>IF('Structure Inputs'!F14="","No","Yes")</f>
        <v>No</v>
      </c>
      <c r="H11" s="24">
        <f>IF($F11="Yes",'Structure Inputs'!$F14,SUMIFS('General Assumptions_Back End'!$C:$C,'General Assumptions_Back End'!$A:$A,$B11,'General Assumptions_Back End'!$B:$B,H$1))</f>
        <v>0</v>
      </c>
      <c r="J11" s="25">
        <f>SUMIFS('General Assumptions_Back End'!$C:$C,'General Assumptions_Back End'!$A:$A,$B11,'General Assumptions_Back End'!$B:$B,J$1)</f>
        <v>0</v>
      </c>
      <c r="K11" s="185">
        <f>SUMIFS('General Assumptions_Back End'!$C:$C,'General Assumptions_Back End'!$A:$A,$B11,'General Assumptions_Back End'!$B:$B,K$1)</f>
        <v>0</v>
      </c>
      <c r="M11" s="18">
        <f>IF('Structure Inputs'!R14="",,
IF('Structure Inputs'!$J14="Minimum",SUMIFS('Contents DDF Lookup'!$D:$D,'Contents DDF Lookup'!$C:$C,'Structure Inputs'!R14,'Contents DDF Lookup'!$A:$A,'Structure Inputs'!$C14)/100,
IF('Structure Inputs'!$J14="Most Likely",SUMIFS('Contents DDF Lookup'!$E:$E,'Contents DDF Lookup'!$C:$C,'Structure Inputs'!R14,'Contents DDF Lookup'!$A:$A,'Structure Inputs'!$C14)/100,
IF('Structure Inputs'!$J14="Maximum",SUMIFS('Contents DDF Lookup'!$F:$F,'Contents DDF Lookup'!$C:$C,'Structure Inputs'!R14,'Contents DDF Lookup'!$A:$A,'Structure Inputs'!$C14)/100,))))</f>
        <v>0</v>
      </c>
      <c r="N11" s="18">
        <f>IF('Structure Inputs'!S14="",,
IF('Structure Inputs'!$J14="Minimum",SUMIFS('Contents DDF Lookup'!$D:$D,'Contents DDF Lookup'!$C:$C,'Structure Inputs'!S14,'Contents DDF Lookup'!$A:$A,'Structure Inputs'!$C14)/100,
IF('Structure Inputs'!$J14="Most Likely",SUMIFS('Contents DDF Lookup'!$E:$E,'Contents DDF Lookup'!$C:$C,'Structure Inputs'!S14,'Contents DDF Lookup'!$A:$A,'Structure Inputs'!$C14)/100,
IF('Structure Inputs'!$J14="Maximum",SUMIFS('Contents DDF Lookup'!$F:$F,'Contents DDF Lookup'!$C:$C,'Structure Inputs'!S14,'Contents DDF Lookup'!$A:$A,'Structure Inputs'!$C14)/100,))))</f>
        <v>0</v>
      </c>
      <c r="O11" s="18">
        <f>IF('Structure Inputs'!T14="",,
IF('Structure Inputs'!$J14="Minimum",SUMIFS('Contents DDF Lookup'!$D:$D,'Contents DDF Lookup'!$C:$C,'Structure Inputs'!T14,'Contents DDF Lookup'!$A:$A,'Structure Inputs'!$C14)/100,
IF('Structure Inputs'!$J14="Most Likely",SUMIFS('Contents DDF Lookup'!$E:$E,'Contents DDF Lookup'!$C:$C,'Structure Inputs'!T14,'Contents DDF Lookup'!$A:$A,'Structure Inputs'!$C14)/100,
IF('Structure Inputs'!$J14="Maximum",SUMIFS('Contents DDF Lookup'!$F:$F,'Contents DDF Lookup'!$C:$C,'Structure Inputs'!T14,'Contents DDF Lookup'!$A:$A,'Structure Inputs'!$C14)/100,))))</f>
        <v>0</v>
      </c>
      <c r="P11" s="18">
        <f>IF('Structure Inputs'!U14="",,
IF('Structure Inputs'!$J14="Minimum",SUMIFS('Contents DDF Lookup'!$D:$D,'Contents DDF Lookup'!$C:$C,'Structure Inputs'!U14,'Contents DDF Lookup'!$A:$A,'Structure Inputs'!$C14)/100,
IF('Structure Inputs'!$J14="Most Likely",SUMIFS('Contents DDF Lookup'!$E:$E,'Contents DDF Lookup'!$C:$C,'Structure Inputs'!U14,'Contents DDF Lookup'!$A:$A,'Structure Inputs'!$C14)/100,
IF('Structure Inputs'!$J14="Maximum",SUMIFS('Contents DDF Lookup'!$F:$F,'Contents DDF Lookup'!$C:$C,'Structure Inputs'!U14,'Contents DDF Lookup'!$A:$A,'Structure Inputs'!$C14)/100,))))</f>
        <v>0</v>
      </c>
      <c r="Q11" s="18">
        <f>IF('Structure Inputs'!V14="",,
IF('Structure Inputs'!$J14="Minimum",SUMIFS('Contents DDF Lookup'!$D:$D,'Contents DDF Lookup'!$C:$C,'Structure Inputs'!V14,'Contents DDF Lookup'!$A:$A,'Structure Inputs'!$C14)/100,
IF('Structure Inputs'!$J14="Most Likely",SUMIFS('Contents DDF Lookup'!$E:$E,'Contents DDF Lookup'!$C:$C,'Structure Inputs'!V14,'Contents DDF Lookup'!$A:$A,'Structure Inputs'!$C14)/100,
IF('Structure Inputs'!$J14="Maximum",SUMIFS('Contents DDF Lookup'!$F:$F,'Contents DDF Lookup'!$C:$C,'Structure Inputs'!V14,'Contents DDF Lookup'!$A:$A,'Structure Inputs'!$C14)/100,))))</f>
        <v>0</v>
      </c>
      <c r="R11" s="18">
        <f>IF('Structure Inputs'!W14="",,
IF('Structure Inputs'!$J14="Minimum",SUMIFS('Contents DDF Lookup'!$D:$D,'Contents DDF Lookup'!$C:$C,'Structure Inputs'!W14,'Contents DDF Lookup'!$A:$A,'Structure Inputs'!$C14)/100,
IF('Structure Inputs'!$J14="Most Likely",SUMIFS('Contents DDF Lookup'!$E:$E,'Contents DDF Lookup'!$C:$C,'Structure Inputs'!W14,'Contents DDF Lookup'!$A:$A,'Structure Inputs'!$C14)/100,
IF('Structure Inputs'!$J14="Maximum",SUMIFS('Contents DDF Lookup'!$F:$F,'Contents DDF Lookup'!$C:$C,'Structure Inputs'!W14,'Contents DDF Lookup'!$A:$A,'Structure Inputs'!$C14)/100,))))</f>
        <v>0</v>
      </c>
      <c r="S11" s="18">
        <f>IF('Structure Inputs'!X14="",,
IF('Structure Inputs'!$J14="Minimum",SUMIFS('Contents DDF Lookup'!$D:$D,'Contents DDF Lookup'!$C:$C,'Structure Inputs'!X14,'Contents DDF Lookup'!$A:$A,'Structure Inputs'!$C14)/100,
IF('Structure Inputs'!$J14="Most Likely",SUMIFS('Contents DDF Lookup'!$E:$E,'Contents DDF Lookup'!$C:$C,'Structure Inputs'!X14,'Contents DDF Lookup'!$A:$A,'Structure Inputs'!$C14)/100,
IF('Structure Inputs'!$J14="Maximum",SUMIFS('Contents DDF Lookup'!$F:$F,'Contents DDF Lookup'!$C:$C,'Structure Inputs'!X14,'Contents DDF Lookup'!$A:$A,'Structure Inputs'!$C14)/100,))))</f>
        <v>0</v>
      </c>
      <c r="T11" s="18">
        <f>IF('Structure Inputs'!Y14="",,
IF('Structure Inputs'!$J14="Minimum",SUMIFS('Contents DDF Lookup'!$D:$D,'Contents DDF Lookup'!$C:$C,'Structure Inputs'!Y14,'Contents DDF Lookup'!$A:$A,'Structure Inputs'!$C14)/100,
IF('Structure Inputs'!$J14="Most Likely",SUMIFS('Contents DDF Lookup'!$E:$E,'Contents DDF Lookup'!$C:$C,'Structure Inputs'!Y14,'Contents DDF Lookup'!$A:$A,'Structure Inputs'!$C14)/100,
IF('Structure Inputs'!$J14="Maximum",SUMIFS('Contents DDF Lookup'!$F:$F,'Contents DDF Lookup'!$C:$C,'Structure Inputs'!Y14,'Contents DDF Lookup'!$A:$A,'Structure Inputs'!$C14)/100,))))</f>
        <v>0</v>
      </c>
      <c r="U11" s="18">
        <f>IF('Structure Inputs'!Z14="",,
IF('Structure Inputs'!$J14="Minimum",SUMIFS('Contents DDF Lookup'!$D:$D,'Contents DDF Lookup'!$C:$C,'Structure Inputs'!Z14,'Contents DDF Lookup'!$A:$A,'Structure Inputs'!$C14)/100,
IF('Structure Inputs'!$J14="Most Likely",SUMIFS('Contents DDF Lookup'!$E:$E,'Contents DDF Lookup'!$C:$C,'Structure Inputs'!Z14,'Contents DDF Lookup'!$A:$A,'Structure Inputs'!$C14)/100,
IF('Structure Inputs'!$J14="Maximum",SUMIFS('Contents DDF Lookup'!$F:$F,'Contents DDF Lookup'!$C:$C,'Structure Inputs'!Z14,'Contents DDF Lookup'!$A:$A,'Structure Inputs'!$C14)/100,))))</f>
        <v>0</v>
      </c>
      <c r="V11" s="18">
        <f>IF('Structure Inputs'!AA14="",,
IF('Structure Inputs'!$J14="Minimum",SUMIFS('Contents DDF Lookup'!$D:$D,'Contents DDF Lookup'!$C:$C,'Structure Inputs'!AA14,'Contents DDF Lookup'!$A:$A,'Structure Inputs'!$C14)/100,
IF('Structure Inputs'!$J14="Most Likely",SUMIFS('Contents DDF Lookup'!$E:$E,'Contents DDF Lookup'!$C:$C,'Structure Inputs'!AA14,'Contents DDF Lookup'!$A:$A,'Structure Inputs'!$C14)/100,
IF('Structure Inputs'!$J14="Maximum",SUMIFS('Contents DDF Lookup'!$F:$F,'Contents DDF Lookup'!$C:$C,'Structure Inputs'!AA14,'Contents DDF Lookup'!$A:$A,'Structure Inputs'!$C14)/100,))))</f>
        <v>0</v>
      </c>
      <c r="W11" s="18">
        <f>IF('Structure Inputs'!AB14="",,
IF('Structure Inputs'!$J14="Minimum",SUMIFS('Contents DDF Lookup'!$D:$D,'Contents DDF Lookup'!$C:$C,'Structure Inputs'!AB14,'Contents DDF Lookup'!$A:$A,'Structure Inputs'!$C14)/100,
IF('Structure Inputs'!$J14="Most Likely",SUMIFS('Contents DDF Lookup'!$E:$E,'Contents DDF Lookup'!$C:$C,'Structure Inputs'!AB14,'Contents DDF Lookup'!$A:$A,'Structure Inputs'!$C14)/100,
IF('Structure Inputs'!$J14="Maximum",SUMIFS('Contents DDF Lookup'!$F:$F,'Contents DDF Lookup'!$C:$C,'Structure Inputs'!AB14,'Contents DDF Lookup'!$A:$A,'Structure Inputs'!$C14)/100,))))</f>
        <v>0</v>
      </c>
      <c r="X11" s="18">
        <f>IF('Structure Inputs'!AC14="",,
IF('Structure Inputs'!$J14="Minimum",SUMIFS('Contents DDF Lookup'!$D:$D,'Contents DDF Lookup'!$C:$C,'Structure Inputs'!AC14,'Contents DDF Lookup'!$A:$A,'Structure Inputs'!$C14)/100,
IF('Structure Inputs'!$J14="Most Likely",SUMIFS('Contents DDF Lookup'!$E:$E,'Contents DDF Lookup'!$C:$C,'Structure Inputs'!AC14,'Contents DDF Lookup'!$A:$A,'Structure Inputs'!$C14)/100,
IF('Structure Inputs'!$J14="Maximum",SUMIFS('Contents DDF Lookup'!$F:$F,'Contents DDF Lookup'!$C:$C,'Structure Inputs'!AC14,'Contents DDF Lookup'!$A:$A,'Structure Inputs'!$C14)/100,))))</f>
        <v>0</v>
      </c>
      <c r="Z11" s="25">
        <f t="shared" si="12"/>
        <v>0</v>
      </c>
      <c r="AA11" s="25">
        <f t="shared" si="0"/>
        <v>0</v>
      </c>
      <c r="AB11" s="25">
        <f t="shared" si="1"/>
        <v>0</v>
      </c>
      <c r="AC11" s="25">
        <f t="shared" si="2"/>
        <v>0</v>
      </c>
      <c r="AD11" s="25">
        <f t="shared" si="3"/>
        <v>0</v>
      </c>
      <c r="AE11" s="25">
        <f t="shared" si="4"/>
        <v>0</v>
      </c>
      <c r="AF11" s="25">
        <f t="shared" si="5"/>
        <v>0</v>
      </c>
      <c r="AG11" s="25">
        <f t="shared" si="6"/>
        <v>0</v>
      </c>
      <c r="AH11" s="25">
        <f t="shared" si="7"/>
        <v>0</v>
      </c>
      <c r="AI11" s="25">
        <f t="shared" si="8"/>
        <v>0</v>
      </c>
      <c r="AJ11" s="25">
        <f t="shared" si="9"/>
        <v>0</v>
      </c>
      <c r="AK11" s="25">
        <f t="shared" si="10"/>
        <v>0</v>
      </c>
    </row>
    <row r="12" spans="1:37" x14ac:dyDescent="0.25">
      <c r="A12" s="17">
        <f t="shared" si="11"/>
        <v>11</v>
      </c>
      <c r="B12" s="27" t="str">
        <f>IF('Structure Inputs'!C15="","",'Structure Inputs'!C15)</f>
        <v/>
      </c>
      <c r="D12" s="42">
        <f>'Structure Inputs'!$D15</f>
        <v>0</v>
      </c>
      <c r="F12" s="18" t="str">
        <f>IF('Structure Inputs'!F15="","No","Yes")</f>
        <v>No</v>
      </c>
      <c r="H12" s="24">
        <f>IF($F12="Yes",'Structure Inputs'!$F15,SUMIFS('General Assumptions_Back End'!$C:$C,'General Assumptions_Back End'!$A:$A,$B12,'General Assumptions_Back End'!$B:$B,H$1))</f>
        <v>0</v>
      </c>
      <c r="J12" s="25">
        <f>SUMIFS('General Assumptions_Back End'!$C:$C,'General Assumptions_Back End'!$A:$A,$B12,'General Assumptions_Back End'!$B:$B,J$1)</f>
        <v>0</v>
      </c>
      <c r="K12" s="185">
        <f>SUMIFS('General Assumptions_Back End'!$C:$C,'General Assumptions_Back End'!$A:$A,$B12,'General Assumptions_Back End'!$B:$B,K$1)</f>
        <v>0</v>
      </c>
      <c r="M12" s="18">
        <f>IF('Structure Inputs'!R15="",,
IF('Structure Inputs'!$J15="Minimum",SUMIFS('Contents DDF Lookup'!$D:$D,'Contents DDF Lookup'!$C:$C,'Structure Inputs'!R15,'Contents DDF Lookup'!$A:$A,'Structure Inputs'!$C15)/100,
IF('Structure Inputs'!$J15="Most Likely",SUMIFS('Contents DDF Lookup'!$E:$E,'Contents DDF Lookup'!$C:$C,'Structure Inputs'!R15,'Contents DDF Lookup'!$A:$A,'Structure Inputs'!$C15)/100,
IF('Structure Inputs'!$J15="Maximum",SUMIFS('Contents DDF Lookup'!$F:$F,'Contents DDF Lookup'!$C:$C,'Structure Inputs'!R15,'Contents DDF Lookup'!$A:$A,'Structure Inputs'!$C15)/100,))))</f>
        <v>0</v>
      </c>
      <c r="N12" s="18">
        <f>IF('Structure Inputs'!S15="",,
IF('Structure Inputs'!$J15="Minimum",SUMIFS('Contents DDF Lookup'!$D:$D,'Contents DDF Lookup'!$C:$C,'Structure Inputs'!S15,'Contents DDF Lookup'!$A:$A,'Structure Inputs'!$C15)/100,
IF('Structure Inputs'!$J15="Most Likely",SUMIFS('Contents DDF Lookup'!$E:$E,'Contents DDF Lookup'!$C:$C,'Structure Inputs'!S15,'Contents DDF Lookup'!$A:$A,'Structure Inputs'!$C15)/100,
IF('Structure Inputs'!$J15="Maximum",SUMIFS('Contents DDF Lookup'!$F:$F,'Contents DDF Lookup'!$C:$C,'Structure Inputs'!S15,'Contents DDF Lookup'!$A:$A,'Structure Inputs'!$C15)/100,))))</f>
        <v>0</v>
      </c>
      <c r="O12" s="18">
        <f>IF('Structure Inputs'!T15="",,
IF('Structure Inputs'!$J15="Minimum",SUMIFS('Contents DDF Lookup'!$D:$D,'Contents DDF Lookup'!$C:$C,'Structure Inputs'!T15,'Contents DDF Lookup'!$A:$A,'Structure Inputs'!$C15)/100,
IF('Structure Inputs'!$J15="Most Likely",SUMIFS('Contents DDF Lookup'!$E:$E,'Contents DDF Lookup'!$C:$C,'Structure Inputs'!T15,'Contents DDF Lookup'!$A:$A,'Structure Inputs'!$C15)/100,
IF('Structure Inputs'!$J15="Maximum",SUMIFS('Contents DDF Lookup'!$F:$F,'Contents DDF Lookup'!$C:$C,'Structure Inputs'!T15,'Contents DDF Lookup'!$A:$A,'Structure Inputs'!$C15)/100,))))</f>
        <v>0</v>
      </c>
      <c r="P12" s="18">
        <f>IF('Structure Inputs'!U15="",,
IF('Structure Inputs'!$J15="Minimum",SUMIFS('Contents DDF Lookup'!$D:$D,'Contents DDF Lookup'!$C:$C,'Structure Inputs'!U15,'Contents DDF Lookup'!$A:$A,'Structure Inputs'!$C15)/100,
IF('Structure Inputs'!$J15="Most Likely",SUMIFS('Contents DDF Lookup'!$E:$E,'Contents DDF Lookup'!$C:$C,'Structure Inputs'!U15,'Contents DDF Lookup'!$A:$A,'Structure Inputs'!$C15)/100,
IF('Structure Inputs'!$J15="Maximum",SUMIFS('Contents DDF Lookup'!$F:$F,'Contents DDF Lookup'!$C:$C,'Structure Inputs'!U15,'Contents DDF Lookup'!$A:$A,'Structure Inputs'!$C15)/100,))))</f>
        <v>0</v>
      </c>
      <c r="Q12" s="18">
        <f>IF('Structure Inputs'!V15="",,
IF('Structure Inputs'!$J15="Minimum",SUMIFS('Contents DDF Lookup'!$D:$D,'Contents DDF Lookup'!$C:$C,'Structure Inputs'!V15,'Contents DDF Lookup'!$A:$A,'Structure Inputs'!$C15)/100,
IF('Structure Inputs'!$J15="Most Likely",SUMIFS('Contents DDF Lookup'!$E:$E,'Contents DDF Lookup'!$C:$C,'Structure Inputs'!V15,'Contents DDF Lookup'!$A:$A,'Structure Inputs'!$C15)/100,
IF('Structure Inputs'!$J15="Maximum",SUMIFS('Contents DDF Lookup'!$F:$F,'Contents DDF Lookup'!$C:$C,'Structure Inputs'!V15,'Contents DDF Lookup'!$A:$A,'Structure Inputs'!$C15)/100,))))</f>
        <v>0</v>
      </c>
      <c r="R12" s="18">
        <f>IF('Structure Inputs'!W15="",,
IF('Structure Inputs'!$J15="Minimum",SUMIFS('Contents DDF Lookup'!$D:$D,'Contents DDF Lookup'!$C:$C,'Structure Inputs'!W15,'Contents DDF Lookup'!$A:$A,'Structure Inputs'!$C15)/100,
IF('Structure Inputs'!$J15="Most Likely",SUMIFS('Contents DDF Lookup'!$E:$E,'Contents DDF Lookup'!$C:$C,'Structure Inputs'!W15,'Contents DDF Lookup'!$A:$A,'Structure Inputs'!$C15)/100,
IF('Structure Inputs'!$J15="Maximum",SUMIFS('Contents DDF Lookup'!$F:$F,'Contents DDF Lookup'!$C:$C,'Structure Inputs'!W15,'Contents DDF Lookup'!$A:$A,'Structure Inputs'!$C15)/100,))))</f>
        <v>0</v>
      </c>
      <c r="S12" s="18">
        <f>IF('Structure Inputs'!X15="",,
IF('Structure Inputs'!$J15="Minimum",SUMIFS('Contents DDF Lookup'!$D:$D,'Contents DDF Lookup'!$C:$C,'Structure Inputs'!X15,'Contents DDF Lookup'!$A:$A,'Structure Inputs'!$C15)/100,
IF('Structure Inputs'!$J15="Most Likely",SUMIFS('Contents DDF Lookup'!$E:$E,'Contents DDF Lookup'!$C:$C,'Structure Inputs'!X15,'Contents DDF Lookup'!$A:$A,'Structure Inputs'!$C15)/100,
IF('Structure Inputs'!$J15="Maximum",SUMIFS('Contents DDF Lookup'!$F:$F,'Contents DDF Lookup'!$C:$C,'Structure Inputs'!X15,'Contents DDF Lookup'!$A:$A,'Structure Inputs'!$C15)/100,))))</f>
        <v>0</v>
      </c>
      <c r="T12" s="18">
        <f>IF('Structure Inputs'!Y15="",,
IF('Structure Inputs'!$J15="Minimum",SUMIFS('Contents DDF Lookup'!$D:$D,'Contents DDF Lookup'!$C:$C,'Structure Inputs'!Y15,'Contents DDF Lookup'!$A:$A,'Structure Inputs'!$C15)/100,
IF('Structure Inputs'!$J15="Most Likely",SUMIFS('Contents DDF Lookup'!$E:$E,'Contents DDF Lookup'!$C:$C,'Structure Inputs'!Y15,'Contents DDF Lookup'!$A:$A,'Structure Inputs'!$C15)/100,
IF('Structure Inputs'!$J15="Maximum",SUMIFS('Contents DDF Lookup'!$F:$F,'Contents DDF Lookup'!$C:$C,'Structure Inputs'!Y15,'Contents DDF Lookup'!$A:$A,'Structure Inputs'!$C15)/100,))))</f>
        <v>0</v>
      </c>
      <c r="U12" s="18">
        <f>IF('Structure Inputs'!Z15="",,
IF('Structure Inputs'!$J15="Minimum",SUMIFS('Contents DDF Lookup'!$D:$D,'Contents DDF Lookup'!$C:$C,'Structure Inputs'!Z15,'Contents DDF Lookup'!$A:$A,'Structure Inputs'!$C15)/100,
IF('Structure Inputs'!$J15="Most Likely",SUMIFS('Contents DDF Lookup'!$E:$E,'Contents DDF Lookup'!$C:$C,'Structure Inputs'!Z15,'Contents DDF Lookup'!$A:$A,'Structure Inputs'!$C15)/100,
IF('Structure Inputs'!$J15="Maximum",SUMIFS('Contents DDF Lookup'!$F:$F,'Contents DDF Lookup'!$C:$C,'Structure Inputs'!Z15,'Contents DDF Lookup'!$A:$A,'Structure Inputs'!$C15)/100,))))</f>
        <v>0</v>
      </c>
      <c r="V12" s="18">
        <f>IF('Structure Inputs'!AA15="",,
IF('Structure Inputs'!$J15="Minimum",SUMIFS('Contents DDF Lookup'!$D:$D,'Contents DDF Lookup'!$C:$C,'Structure Inputs'!AA15,'Contents DDF Lookup'!$A:$A,'Structure Inputs'!$C15)/100,
IF('Structure Inputs'!$J15="Most Likely",SUMIFS('Contents DDF Lookup'!$E:$E,'Contents DDF Lookup'!$C:$C,'Structure Inputs'!AA15,'Contents DDF Lookup'!$A:$A,'Structure Inputs'!$C15)/100,
IF('Structure Inputs'!$J15="Maximum",SUMIFS('Contents DDF Lookup'!$F:$F,'Contents DDF Lookup'!$C:$C,'Structure Inputs'!AA15,'Contents DDF Lookup'!$A:$A,'Structure Inputs'!$C15)/100,))))</f>
        <v>0</v>
      </c>
      <c r="W12" s="18">
        <f>IF('Structure Inputs'!AB15="",,
IF('Structure Inputs'!$J15="Minimum",SUMIFS('Contents DDF Lookup'!$D:$D,'Contents DDF Lookup'!$C:$C,'Structure Inputs'!AB15,'Contents DDF Lookup'!$A:$A,'Structure Inputs'!$C15)/100,
IF('Structure Inputs'!$J15="Most Likely",SUMIFS('Contents DDF Lookup'!$E:$E,'Contents DDF Lookup'!$C:$C,'Structure Inputs'!AB15,'Contents DDF Lookup'!$A:$A,'Structure Inputs'!$C15)/100,
IF('Structure Inputs'!$J15="Maximum",SUMIFS('Contents DDF Lookup'!$F:$F,'Contents DDF Lookup'!$C:$C,'Structure Inputs'!AB15,'Contents DDF Lookup'!$A:$A,'Structure Inputs'!$C15)/100,))))</f>
        <v>0</v>
      </c>
      <c r="X12" s="18">
        <f>IF('Structure Inputs'!AC15="",,
IF('Structure Inputs'!$J15="Minimum",SUMIFS('Contents DDF Lookup'!$D:$D,'Contents DDF Lookup'!$C:$C,'Structure Inputs'!AC15,'Contents DDF Lookup'!$A:$A,'Structure Inputs'!$C15)/100,
IF('Structure Inputs'!$J15="Most Likely",SUMIFS('Contents DDF Lookup'!$E:$E,'Contents DDF Lookup'!$C:$C,'Structure Inputs'!AC15,'Contents DDF Lookup'!$A:$A,'Structure Inputs'!$C15)/100,
IF('Structure Inputs'!$J15="Maximum",SUMIFS('Contents DDF Lookup'!$F:$F,'Contents DDF Lookup'!$C:$C,'Structure Inputs'!AC15,'Contents DDF Lookup'!$A:$A,'Structure Inputs'!$C15)/100,))))</f>
        <v>0</v>
      </c>
      <c r="Z12" s="25">
        <f t="shared" si="12"/>
        <v>0</v>
      </c>
      <c r="AA12" s="25">
        <f t="shared" si="0"/>
        <v>0</v>
      </c>
      <c r="AB12" s="25">
        <f t="shared" si="1"/>
        <v>0</v>
      </c>
      <c r="AC12" s="25">
        <f t="shared" si="2"/>
        <v>0</v>
      </c>
      <c r="AD12" s="25">
        <f t="shared" si="3"/>
        <v>0</v>
      </c>
      <c r="AE12" s="25">
        <f t="shared" si="4"/>
        <v>0</v>
      </c>
      <c r="AF12" s="25">
        <f t="shared" si="5"/>
        <v>0</v>
      </c>
      <c r="AG12" s="25">
        <f t="shared" si="6"/>
        <v>0</v>
      </c>
      <c r="AH12" s="25">
        <f t="shared" si="7"/>
        <v>0</v>
      </c>
      <c r="AI12" s="25">
        <f t="shared" si="8"/>
        <v>0</v>
      </c>
      <c r="AJ12" s="25">
        <f t="shared" si="9"/>
        <v>0</v>
      </c>
      <c r="AK12" s="25">
        <f t="shared" si="10"/>
        <v>0</v>
      </c>
    </row>
    <row r="13" spans="1:37" x14ac:dyDescent="0.25">
      <c r="A13" s="17">
        <f t="shared" si="11"/>
        <v>12</v>
      </c>
      <c r="B13" s="27" t="str">
        <f>IF('Structure Inputs'!C16="","",'Structure Inputs'!C16)</f>
        <v/>
      </c>
      <c r="D13" s="42">
        <f>'Structure Inputs'!$D16</f>
        <v>0</v>
      </c>
      <c r="F13" s="18" t="str">
        <f>IF('Structure Inputs'!F16="","No","Yes")</f>
        <v>No</v>
      </c>
      <c r="H13" s="24">
        <f>IF($F13="Yes",'Structure Inputs'!$F16,SUMIFS('General Assumptions_Back End'!$C:$C,'General Assumptions_Back End'!$A:$A,$B13,'General Assumptions_Back End'!$B:$B,H$1))</f>
        <v>0</v>
      </c>
      <c r="J13" s="25">
        <f>SUMIFS('General Assumptions_Back End'!$C:$C,'General Assumptions_Back End'!$A:$A,$B13,'General Assumptions_Back End'!$B:$B,J$1)</f>
        <v>0</v>
      </c>
      <c r="K13" s="185">
        <f>SUMIFS('General Assumptions_Back End'!$C:$C,'General Assumptions_Back End'!$A:$A,$B13,'General Assumptions_Back End'!$B:$B,K$1)</f>
        <v>0</v>
      </c>
      <c r="M13" s="18">
        <f>IF('Structure Inputs'!R16="",,
IF('Structure Inputs'!$J16="Minimum",SUMIFS('Contents DDF Lookup'!$D:$D,'Contents DDF Lookup'!$C:$C,'Structure Inputs'!R16,'Contents DDF Lookup'!$A:$A,'Structure Inputs'!$C16)/100,
IF('Structure Inputs'!$J16="Most Likely",SUMIFS('Contents DDF Lookup'!$E:$E,'Contents DDF Lookup'!$C:$C,'Structure Inputs'!R16,'Contents DDF Lookup'!$A:$A,'Structure Inputs'!$C16)/100,
IF('Structure Inputs'!$J16="Maximum",SUMIFS('Contents DDF Lookup'!$F:$F,'Contents DDF Lookup'!$C:$C,'Structure Inputs'!R16,'Contents DDF Lookup'!$A:$A,'Structure Inputs'!$C16)/100,))))</f>
        <v>0</v>
      </c>
      <c r="N13" s="18">
        <f>IF('Structure Inputs'!S16="",,
IF('Structure Inputs'!$J16="Minimum",SUMIFS('Contents DDF Lookup'!$D:$D,'Contents DDF Lookup'!$C:$C,'Structure Inputs'!S16,'Contents DDF Lookup'!$A:$A,'Structure Inputs'!$C16)/100,
IF('Structure Inputs'!$J16="Most Likely",SUMIFS('Contents DDF Lookup'!$E:$E,'Contents DDF Lookup'!$C:$C,'Structure Inputs'!S16,'Contents DDF Lookup'!$A:$A,'Structure Inputs'!$C16)/100,
IF('Structure Inputs'!$J16="Maximum",SUMIFS('Contents DDF Lookup'!$F:$F,'Contents DDF Lookup'!$C:$C,'Structure Inputs'!S16,'Contents DDF Lookup'!$A:$A,'Structure Inputs'!$C16)/100,))))</f>
        <v>0</v>
      </c>
      <c r="O13" s="18">
        <f>IF('Structure Inputs'!T16="",,
IF('Structure Inputs'!$J16="Minimum",SUMIFS('Contents DDF Lookup'!$D:$D,'Contents DDF Lookup'!$C:$C,'Structure Inputs'!T16,'Contents DDF Lookup'!$A:$A,'Structure Inputs'!$C16)/100,
IF('Structure Inputs'!$J16="Most Likely",SUMIFS('Contents DDF Lookup'!$E:$E,'Contents DDF Lookup'!$C:$C,'Structure Inputs'!T16,'Contents DDF Lookup'!$A:$A,'Structure Inputs'!$C16)/100,
IF('Structure Inputs'!$J16="Maximum",SUMIFS('Contents DDF Lookup'!$F:$F,'Contents DDF Lookup'!$C:$C,'Structure Inputs'!T16,'Contents DDF Lookup'!$A:$A,'Structure Inputs'!$C16)/100,))))</f>
        <v>0</v>
      </c>
      <c r="P13" s="18">
        <f>IF('Structure Inputs'!U16="",,
IF('Structure Inputs'!$J16="Minimum",SUMIFS('Contents DDF Lookup'!$D:$D,'Contents DDF Lookup'!$C:$C,'Structure Inputs'!U16,'Contents DDF Lookup'!$A:$A,'Structure Inputs'!$C16)/100,
IF('Structure Inputs'!$J16="Most Likely",SUMIFS('Contents DDF Lookup'!$E:$E,'Contents DDF Lookup'!$C:$C,'Structure Inputs'!U16,'Contents DDF Lookup'!$A:$A,'Structure Inputs'!$C16)/100,
IF('Structure Inputs'!$J16="Maximum",SUMIFS('Contents DDF Lookup'!$F:$F,'Contents DDF Lookup'!$C:$C,'Structure Inputs'!U16,'Contents DDF Lookup'!$A:$A,'Structure Inputs'!$C16)/100,))))</f>
        <v>0</v>
      </c>
      <c r="Q13" s="18">
        <f>IF('Structure Inputs'!V16="",,
IF('Structure Inputs'!$J16="Minimum",SUMIFS('Contents DDF Lookup'!$D:$D,'Contents DDF Lookup'!$C:$C,'Structure Inputs'!V16,'Contents DDF Lookup'!$A:$A,'Structure Inputs'!$C16)/100,
IF('Structure Inputs'!$J16="Most Likely",SUMIFS('Contents DDF Lookup'!$E:$E,'Contents DDF Lookup'!$C:$C,'Structure Inputs'!V16,'Contents DDF Lookup'!$A:$A,'Structure Inputs'!$C16)/100,
IF('Structure Inputs'!$J16="Maximum",SUMIFS('Contents DDF Lookup'!$F:$F,'Contents DDF Lookup'!$C:$C,'Structure Inputs'!V16,'Contents DDF Lookup'!$A:$A,'Structure Inputs'!$C16)/100,))))</f>
        <v>0</v>
      </c>
      <c r="R13" s="18">
        <f>IF('Structure Inputs'!W16="",,
IF('Structure Inputs'!$J16="Minimum",SUMIFS('Contents DDF Lookup'!$D:$D,'Contents DDF Lookup'!$C:$C,'Structure Inputs'!W16,'Contents DDF Lookup'!$A:$A,'Structure Inputs'!$C16)/100,
IF('Structure Inputs'!$J16="Most Likely",SUMIFS('Contents DDF Lookup'!$E:$E,'Contents DDF Lookup'!$C:$C,'Structure Inputs'!W16,'Contents DDF Lookup'!$A:$A,'Structure Inputs'!$C16)/100,
IF('Structure Inputs'!$J16="Maximum",SUMIFS('Contents DDF Lookup'!$F:$F,'Contents DDF Lookup'!$C:$C,'Structure Inputs'!W16,'Contents DDF Lookup'!$A:$A,'Structure Inputs'!$C16)/100,))))</f>
        <v>0</v>
      </c>
      <c r="S13" s="18">
        <f>IF('Structure Inputs'!X16="",,
IF('Structure Inputs'!$J16="Minimum",SUMIFS('Contents DDF Lookup'!$D:$D,'Contents DDF Lookup'!$C:$C,'Structure Inputs'!X16,'Contents DDF Lookup'!$A:$A,'Structure Inputs'!$C16)/100,
IF('Structure Inputs'!$J16="Most Likely",SUMIFS('Contents DDF Lookup'!$E:$E,'Contents DDF Lookup'!$C:$C,'Structure Inputs'!X16,'Contents DDF Lookup'!$A:$A,'Structure Inputs'!$C16)/100,
IF('Structure Inputs'!$J16="Maximum",SUMIFS('Contents DDF Lookup'!$F:$F,'Contents DDF Lookup'!$C:$C,'Structure Inputs'!X16,'Contents DDF Lookup'!$A:$A,'Structure Inputs'!$C16)/100,))))</f>
        <v>0</v>
      </c>
      <c r="T13" s="18">
        <f>IF('Structure Inputs'!Y16="",,
IF('Structure Inputs'!$J16="Minimum",SUMIFS('Contents DDF Lookup'!$D:$D,'Contents DDF Lookup'!$C:$C,'Structure Inputs'!Y16,'Contents DDF Lookup'!$A:$A,'Structure Inputs'!$C16)/100,
IF('Structure Inputs'!$J16="Most Likely",SUMIFS('Contents DDF Lookup'!$E:$E,'Contents DDF Lookup'!$C:$C,'Structure Inputs'!Y16,'Contents DDF Lookup'!$A:$A,'Structure Inputs'!$C16)/100,
IF('Structure Inputs'!$J16="Maximum",SUMIFS('Contents DDF Lookup'!$F:$F,'Contents DDF Lookup'!$C:$C,'Structure Inputs'!Y16,'Contents DDF Lookup'!$A:$A,'Structure Inputs'!$C16)/100,))))</f>
        <v>0</v>
      </c>
      <c r="U13" s="18">
        <f>IF('Structure Inputs'!Z16="",,
IF('Structure Inputs'!$J16="Minimum",SUMIFS('Contents DDF Lookup'!$D:$D,'Contents DDF Lookup'!$C:$C,'Structure Inputs'!Z16,'Contents DDF Lookup'!$A:$A,'Structure Inputs'!$C16)/100,
IF('Structure Inputs'!$J16="Most Likely",SUMIFS('Contents DDF Lookup'!$E:$E,'Contents DDF Lookup'!$C:$C,'Structure Inputs'!Z16,'Contents DDF Lookup'!$A:$A,'Structure Inputs'!$C16)/100,
IF('Structure Inputs'!$J16="Maximum",SUMIFS('Contents DDF Lookup'!$F:$F,'Contents DDF Lookup'!$C:$C,'Structure Inputs'!Z16,'Contents DDF Lookup'!$A:$A,'Structure Inputs'!$C16)/100,))))</f>
        <v>0</v>
      </c>
      <c r="V13" s="18">
        <f>IF('Structure Inputs'!AA16="",,
IF('Structure Inputs'!$J16="Minimum",SUMIFS('Contents DDF Lookup'!$D:$D,'Contents DDF Lookup'!$C:$C,'Structure Inputs'!AA16,'Contents DDF Lookup'!$A:$A,'Structure Inputs'!$C16)/100,
IF('Structure Inputs'!$J16="Most Likely",SUMIFS('Contents DDF Lookup'!$E:$E,'Contents DDF Lookup'!$C:$C,'Structure Inputs'!AA16,'Contents DDF Lookup'!$A:$A,'Structure Inputs'!$C16)/100,
IF('Structure Inputs'!$J16="Maximum",SUMIFS('Contents DDF Lookup'!$F:$F,'Contents DDF Lookup'!$C:$C,'Structure Inputs'!AA16,'Contents DDF Lookup'!$A:$A,'Structure Inputs'!$C16)/100,))))</f>
        <v>0</v>
      </c>
      <c r="W13" s="18">
        <f>IF('Structure Inputs'!AB16="",,
IF('Structure Inputs'!$J16="Minimum",SUMIFS('Contents DDF Lookup'!$D:$D,'Contents DDF Lookup'!$C:$C,'Structure Inputs'!AB16,'Contents DDF Lookup'!$A:$A,'Structure Inputs'!$C16)/100,
IF('Structure Inputs'!$J16="Most Likely",SUMIFS('Contents DDF Lookup'!$E:$E,'Contents DDF Lookup'!$C:$C,'Structure Inputs'!AB16,'Contents DDF Lookup'!$A:$A,'Structure Inputs'!$C16)/100,
IF('Structure Inputs'!$J16="Maximum",SUMIFS('Contents DDF Lookup'!$F:$F,'Contents DDF Lookup'!$C:$C,'Structure Inputs'!AB16,'Contents DDF Lookup'!$A:$A,'Structure Inputs'!$C16)/100,))))</f>
        <v>0</v>
      </c>
      <c r="X13" s="18">
        <f>IF('Structure Inputs'!AC16="",,
IF('Structure Inputs'!$J16="Minimum",SUMIFS('Contents DDF Lookup'!$D:$D,'Contents DDF Lookup'!$C:$C,'Structure Inputs'!AC16,'Contents DDF Lookup'!$A:$A,'Structure Inputs'!$C16)/100,
IF('Structure Inputs'!$J16="Most Likely",SUMIFS('Contents DDF Lookup'!$E:$E,'Contents DDF Lookup'!$C:$C,'Structure Inputs'!AC16,'Contents DDF Lookup'!$A:$A,'Structure Inputs'!$C16)/100,
IF('Structure Inputs'!$J16="Maximum",SUMIFS('Contents DDF Lookup'!$F:$F,'Contents DDF Lookup'!$C:$C,'Structure Inputs'!AC16,'Contents DDF Lookup'!$A:$A,'Structure Inputs'!$C16)/100,))))</f>
        <v>0</v>
      </c>
      <c r="Z13" s="25">
        <f t="shared" si="12"/>
        <v>0</v>
      </c>
      <c r="AA13" s="25">
        <f t="shared" si="0"/>
        <v>0</v>
      </c>
      <c r="AB13" s="25">
        <f t="shared" si="1"/>
        <v>0</v>
      </c>
      <c r="AC13" s="25">
        <f t="shared" si="2"/>
        <v>0</v>
      </c>
      <c r="AD13" s="25">
        <f t="shared" si="3"/>
        <v>0</v>
      </c>
      <c r="AE13" s="25">
        <f t="shared" si="4"/>
        <v>0</v>
      </c>
      <c r="AF13" s="25">
        <f t="shared" si="5"/>
        <v>0</v>
      </c>
      <c r="AG13" s="25">
        <f t="shared" si="6"/>
        <v>0</v>
      </c>
      <c r="AH13" s="25">
        <f t="shared" si="7"/>
        <v>0</v>
      </c>
      <c r="AI13" s="25">
        <f t="shared" si="8"/>
        <v>0</v>
      </c>
      <c r="AJ13" s="25">
        <f t="shared" si="9"/>
        <v>0</v>
      </c>
      <c r="AK13" s="25">
        <f t="shared" si="10"/>
        <v>0</v>
      </c>
    </row>
    <row r="14" spans="1:37" x14ac:dyDescent="0.25">
      <c r="A14" s="17">
        <f t="shared" si="11"/>
        <v>13</v>
      </c>
      <c r="B14" s="27" t="str">
        <f>IF('Structure Inputs'!C17="","",'Structure Inputs'!C17)</f>
        <v/>
      </c>
      <c r="D14" s="42">
        <f>'Structure Inputs'!$D17</f>
        <v>0</v>
      </c>
      <c r="F14" s="18" t="str">
        <f>IF('Structure Inputs'!F17="","No","Yes")</f>
        <v>No</v>
      </c>
      <c r="H14" s="24">
        <f>IF($F14="Yes",'Structure Inputs'!$F17,SUMIFS('General Assumptions_Back End'!$C:$C,'General Assumptions_Back End'!$A:$A,$B14,'General Assumptions_Back End'!$B:$B,H$1))</f>
        <v>0</v>
      </c>
      <c r="J14" s="25">
        <f>SUMIFS('General Assumptions_Back End'!$C:$C,'General Assumptions_Back End'!$A:$A,$B14,'General Assumptions_Back End'!$B:$B,J$1)</f>
        <v>0</v>
      </c>
      <c r="K14" s="185">
        <f>SUMIFS('General Assumptions_Back End'!$C:$C,'General Assumptions_Back End'!$A:$A,$B14,'General Assumptions_Back End'!$B:$B,K$1)</f>
        <v>0</v>
      </c>
      <c r="M14" s="18">
        <f>IF('Structure Inputs'!R17="",,
IF('Structure Inputs'!$J17="Minimum",SUMIFS('Contents DDF Lookup'!$D:$D,'Contents DDF Lookup'!$C:$C,'Structure Inputs'!R17,'Contents DDF Lookup'!$A:$A,'Structure Inputs'!$C17)/100,
IF('Structure Inputs'!$J17="Most Likely",SUMIFS('Contents DDF Lookup'!$E:$E,'Contents DDF Lookup'!$C:$C,'Structure Inputs'!R17,'Contents DDF Lookup'!$A:$A,'Structure Inputs'!$C17)/100,
IF('Structure Inputs'!$J17="Maximum",SUMIFS('Contents DDF Lookup'!$F:$F,'Contents DDF Lookup'!$C:$C,'Structure Inputs'!R17,'Contents DDF Lookup'!$A:$A,'Structure Inputs'!$C17)/100,))))</f>
        <v>0</v>
      </c>
      <c r="N14" s="18">
        <f>IF('Structure Inputs'!S17="",,
IF('Structure Inputs'!$J17="Minimum",SUMIFS('Contents DDF Lookup'!$D:$D,'Contents DDF Lookup'!$C:$C,'Structure Inputs'!S17,'Contents DDF Lookup'!$A:$A,'Structure Inputs'!$C17)/100,
IF('Structure Inputs'!$J17="Most Likely",SUMIFS('Contents DDF Lookup'!$E:$E,'Contents DDF Lookup'!$C:$C,'Structure Inputs'!S17,'Contents DDF Lookup'!$A:$A,'Structure Inputs'!$C17)/100,
IF('Structure Inputs'!$J17="Maximum",SUMIFS('Contents DDF Lookup'!$F:$F,'Contents DDF Lookup'!$C:$C,'Structure Inputs'!S17,'Contents DDF Lookup'!$A:$A,'Structure Inputs'!$C17)/100,))))</f>
        <v>0</v>
      </c>
      <c r="O14" s="18">
        <f>IF('Structure Inputs'!T17="",,
IF('Structure Inputs'!$J17="Minimum",SUMIFS('Contents DDF Lookup'!$D:$D,'Contents DDF Lookup'!$C:$C,'Structure Inputs'!T17,'Contents DDF Lookup'!$A:$A,'Structure Inputs'!$C17)/100,
IF('Structure Inputs'!$J17="Most Likely",SUMIFS('Contents DDF Lookup'!$E:$E,'Contents DDF Lookup'!$C:$C,'Structure Inputs'!T17,'Contents DDF Lookup'!$A:$A,'Structure Inputs'!$C17)/100,
IF('Structure Inputs'!$J17="Maximum",SUMIFS('Contents DDF Lookup'!$F:$F,'Contents DDF Lookup'!$C:$C,'Structure Inputs'!T17,'Contents DDF Lookup'!$A:$A,'Structure Inputs'!$C17)/100,))))</f>
        <v>0</v>
      </c>
      <c r="P14" s="18">
        <f>IF('Structure Inputs'!U17="",,
IF('Structure Inputs'!$J17="Minimum",SUMIFS('Contents DDF Lookup'!$D:$D,'Contents DDF Lookup'!$C:$C,'Structure Inputs'!U17,'Contents DDF Lookup'!$A:$A,'Structure Inputs'!$C17)/100,
IF('Structure Inputs'!$J17="Most Likely",SUMIFS('Contents DDF Lookup'!$E:$E,'Contents DDF Lookup'!$C:$C,'Structure Inputs'!U17,'Contents DDF Lookup'!$A:$A,'Structure Inputs'!$C17)/100,
IF('Structure Inputs'!$J17="Maximum",SUMIFS('Contents DDF Lookup'!$F:$F,'Contents DDF Lookup'!$C:$C,'Structure Inputs'!U17,'Contents DDF Lookup'!$A:$A,'Structure Inputs'!$C17)/100,))))</f>
        <v>0</v>
      </c>
      <c r="Q14" s="18">
        <f>IF('Structure Inputs'!V17="",,
IF('Structure Inputs'!$J17="Minimum",SUMIFS('Contents DDF Lookup'!$D:$D,'Contents DDF Lookup'!$C:$C,'Structure Inputs'!V17,'Contents DDF Lookup'!$A:$A,'Structure Inputs'!$C17)/100,
IF('Structure Inputs'!$J17="Most Likely",SUMIFS('Contents DDF Lookup'!$E:$E,'Contents DDF Lookup'!$C:$C,'Structure Inputs'!V17,'Contents DDF Lookup'!$A:$A,'Structure Inputs'!$C17)/100,
IF('Structure Inputs'!$J17="Maximum",SUMIFS('Contents DDF Lookup'!$F:$F,'Contents DDF Lookup'!$C:$C,'Structure Inputs'!V17,'Contents DDF Lookup'!$A:$A,'Structure Inputs'!$C17)/100,))))</f>
        <v>0</v>
      </c>
      <c r="R14" s="18">
        <f>IF('Structure Inputs'!W17="",,
IF('Structure Inputs'!$J17="Minimum",SUMIFS('Contents DDF Lookup'!$D:$D,'Contents DDF Lookup'!$C:$C,'Structure Inputs'!W17,'Contents DDF Lookup'!$A:$A,'Structure Inputs'!$C17)/100,
IF('Structure Inputs'!$J17="Most Likely",SUMIFS('Contents DDF Lookup'!$E:$E,'Contents DDF Lookup'!$C:$C,'Structure Inputs'!W17,'Contents DDF Lookup'!$A:$A,'Structure Inputs'!$C17)/100,
IF('Structure Inputs'!$J17="Maximum",SUMIFS('Contents DDF Lookup'!$F:$F,'Contents DDF Lookup'!$C:$C,'Structure Inputs'!W17,'Contents DDF Lookup'!$A:$A,'Structure Inputs'!$C17)/100,))))</f>
        <v>0</v>
      </c>
      <c r="S14" s="18">
        <f>IF('Structure Inputs'!X17="",,
IF('Structure Inputs'!$J17="Minimum",SUMIFS('Contents DDF Lookup'!$D:$D,'Contents DDF Lookup'!$C:$C,'Structure Inputs'!X17,'Contents DDF Lookup'!$A:$A,'Structure Inputs'!$C17)/100,
IF('Structure Inputs'!$J17="Most Likely",SUMIFS('Contents DDF Lookup'!$E:$E,'Contents DDF Lookup'!$C:$C,'Structure Inputs'!X17,'Contents DDF Lookup'!$A:$A,'Structure Inputs'!$C17)/100,
IF('Structure Inputs'!$J17="Maximum",SUMIFS('Contents DDF Lookup'!$F:$F,'Contents DDF Lookup'!$C:$C,'Structure Inputs'!X17,'Contents DDF Lookup'!$A:$A,'Structure Inputs'!$C17)/100,))))</f>
        <v>0</v>
      </c>
      <c r="T14" s="18">
        <f>IF('Structure Inputs'!Y17="",,
IF('Structure Inputs'!$J17="Minimum",SUMIFS('Contents DDF Lookup'!$D:$D,'Contents DDF Lookup'!$C:$C,'Structure Inputs'!Y17,'Contents DDF Lookup'!$A:$A,'Structure Inputs'!$C17)/100,
IF('Structure Inputs'!$J17="Most Likely",SUMIFS('Contents DDF Lookup'!$E:$E,'Contents DDF Lookup'!$C:$C,'Structure Inputs'!Y17,'Contents DDF Lookup'!$A:$A,'Structure Inputs'!$C17)/100,
IF('Structure Inputs'!$J17="Maximum",SUMIFS('Contents DDF Lookup'!$F:$F,'Contents DDF Lookup'!$C:$C,'Structure Inputs'!Y17,'Contents DDF Lookup'!$A:$A,'Structure Inputs'!$C17)/100,))))</f>
        <v>0</v>
      </c>
      <c r="U14" s="18">
        <f>IF('Structure Inputs'!Z17="",,
IF('Structure Inputs'!$J17="Minimum",SUMIFS('Contents DDF Lookup'!$D:$D,'Contents DDF Lookup'!$C:$C,'Structure Inputs'!Z17,'Contents DDF Lookup'!$A:$A,'Structure Inputs'!$C17)/100,
IF('Structure Inputs'!$J17="Most Likely",SUMIFS('Contents DDF Lookup'!$E:$E,'Contents DDF Lookup'!$C:$C,'Structure Inputs'!Z17,'Contents DDF Lookup'!$A:$A,'Structure Inputs'!$C17)/100,
IF('Structure Inputs'!$J17="Maximum",SUMIFS('Contents DDF Lookup'!$F:$F,'Contents DDF Lookup'!$C:$C,'Structure Inputs'!Z17,'Contents DDF Lookup'!$A:$A,'Structure Inputs'!$C17)/100,))))</f>
        <v>0</v>
      </c>
      <c r="V14" s="18">
        <f>IF('Structure Inputs'!AA17="",,
IF('Structure Inputs'!$J17="Minimum",SUMIFS('Contents DDF Lookup'!$D:$D,'Contents DDF Lookup'!$C:$C,'Structure Inputs'!AA17,'Contents DDF Lookup'!$A:$A,'Structure Inputs'!$C17)/100,
IF('Structure Inputs'!$J17="Most Likely",SUMIFS('Contents DDF Lookup'!$E:$E,'Contents DDF Lookup'!$C:$C,'Structure Inputs'!AA17,'Contents DDF Lookup'!$A:$A,'Structure Inputs'!$C17)/100,
IF('Structure Inputs'!$J17="Maximum",SUMIFS('Contents DDF Lookup'!$F:$F,'Contents DDF Lookup'!$C:$C,'Structure Inputs'!AA17,'Contents DDF Lookup'!$A:$A,'Structure Inputs'!$C17)/100,))))</f>
        <v>0</v>
      </c>
      <c r="W14" s="18">
        <f>IF('Structure Inputs'!AB17="",,
IF('Structure Inputs'!$J17="Minimum",SUMIFS('Contents DDF Lookup'!$D:$D,'Contents DDF Lookup'!$C:$C,'Structure Inputs'!AB17,'Contents DDF Lookup'!$A:$A,'Structure Inputs'!$C17)/100,
IF('Structure Inputs'!$J17="Most Likely",SUMIFS('Contents DDF Lookup'!$E:$E,'Contents DDF Lookup'!$C:$C,'Structure Inputs'!AB17,'Contents DDF Lookup'!$A:$A,'Structure Inputs'!$C17)/100,
IF('Structure Inputs'!$J17="Maximum",SUMIFS('Contents DDF Lookup'!$F:$F,'Contents DDF Lookup'!$C:$C,'Structure Inputs'!AB17,'Contents DDF Lookup'!$A:$A,'Structure Inputs'!$C17)/100,))))</f>
        <v>0</v>
      </c>
      <c r="X14" s="18">
        <f>IF('Structure Inputs'!AC17="",,
IF('Structure Inputs'!$J17="Minimum",SUMIFS('Contents DDF Lookup'!$D:$D,'Contents DDF Lookup'!$C:$C,'Structure Inputs'!AC17,'Contents DDF Lookup'!$A:$A,'Structure Inputs'!$C17)/100,
IF('Structure Inputs'!$J17="Most Likely",SUMIFS('Contents DDF Lookup'!$E:$E,'Contents DDF Lookup'!$C:$C,'Structure Inputs'!AC17,'Contents DDF Lookup'!$A:$A,'Structure Inputs'!$C17)/100,
IF('Structure Inputs'!$J17="Maximum",SUMIFS('Contents DDF Lookup'!$F:$F,'Contents DDF Lookup'!$C:$C,'Structure Inputs'!AC17,'Contents DDF Lookup'!$A:$A,'Structure Inputs'!$C17)/100,))))</f>
        <v>0</v>
      </c>
      <c r="Z14" s="25">
        <f t="shared" si="12"/>
        <v>0</v>
      </c>
      <c r="AA14" s="25">
        <f t="shared" si="0"/>
        <v>0</v>
      </c>
      <c r="AB14" s="25">
        <f t="shared" si="1"/>
        <v>0</v>
      </c>
      <c r="AC14" s="25">
        <f t="shared" si="2"/>
        <v>0</v>
      </c>
      <c r="AD14" s="25">
        <f t="shared" si="3"/>
        <v>0</v>
      </c>
      <c r="AE14" s="25">
        <f t="shared" si="4"/>
        <v>0</v>
      </c>
      <c r="AF14" s="25">
        <f t="shared" si="5"/>
        <v>0</v>
      </c>
      <c r="AG14" s="25">
        <f t="shared" si="6"/>
        <v>0</v>
      </c>
      <c r="AH14" s="25">
        <f t="shared" si="7"/>
        <v>0</v>
      </c>
      <c r="AI14" s="25">
        <f t="shared" si="8"/>
        <v>0</v>
      </c>
      <c r="AJ14" s="25">
        <f t="shared" si="9"/>
        <v>0</v>
      </c>
      <c r="AK14" s="25">
        <f t="shared" si="10"/>
        <v>0</v>
      </c>
    </row>
    <row r="15" spans="1:37" x14ac:dyDescent="0.25">
      <c r="A15" s="17">
        <f t="shared" si="11"/>
        <v>14</v>
      </c>
      <c r="B15" s="27" t="str">
        <f>IF('Structure Inputs'!C18="","",'Structure Inputs'!C18)</f>
        <v/>
      </c>
      <c r="D15" s="42">
        <f>'Structure Inputs'!$D18</f>
        <v>0</v>
      </c>
      <c r="F15" s="18" t="str">
        <f>IF('Structure Inputs'!F18="","No","Yes")</f>
        <v>No</v>
      </c>
      <c r="H15" s="24">
        <f>IF($F15="Yes",'Structure Inputs'!$F18,SUMIFS('General Assumptions_Back End'!$C:$C,'General Assumptions_Back End'!$A:$A,$B15,'General Assumptions_Back End'!$B:$B,H$1))</f>
        <v>0</v>
      </c>
      <c r="J15" s="25">
        <f>SUMIFS('General Assumptions_Back End'!$C:$C,'General Assumptions_Back End'!$A:$A,$B15,'General Assumptions_Back End'!$B:$B,J$1)</f>
        <v>0</v>
      </c>
      <c r="K15" s="185">
        <f>SUMIFS('General Assumptions_Back End'!$C:$C,'General Assumptions_Back End'!$A:$A,$B15,'General Assumptions_Back End'!$B:$B,K$1)</f>
        <v>0</v>
      </c>
      <c r="M15" s="18">
        <f>IF('Structure Inputs'!R18="",,
IF('Structure Inputs'!$J18="Minimum",SUMIFS('Contents DDF Lookup'!$D:$D,'Contents DDF Lookup'!$C:$C,'Structure Inputs'!R18,'Contents DDF Lookup'!$A:$A,'Structure Inputs'!$C18)/100,
IF('Structure Inputs'!$J18="Most Likely",SUMIFS('Contents DDF Lookup'!$E:$E,'Contents DDF Lookup'!$C:$C,'Structure Inputs'!R18,'Contents DDF Lookup'!$A:$A,'Structure Inputs'!$C18)/100,
IF('Structure Inputs'!$J18="Maximum",SUMIFS('Contents DDF Lookup'!$F:$F,'Contents DDF Lookup'!$C:$C,'Structure Inputs'!R18,'Contents DDF Lookup'!$A:$A,'Structure Inputs'!$C18)/100,))))</f>
        <v>0</v>
      </c>
      <c r="N15" s="18">
        <f>IF('Structure Inputs'!S18="",,
IF('Structure Inputs'!$J18="Minimum",SUMIFS('Contents DDF Lookup'!$D:$D,'Contents DDF Lookup'!$C:$C,'Structure Inputs'!S18,'Contents DDF Lookup'!$A:$A,'Structure Inputs'!$C18)/100,
IF('Structure Inputs'!$J18="Most Likely",SUMIFS('Contents DDF Lookup'!$E:$E,'Contents DDF Lookup'!$C:$C,'Structure Inputs'!S18,'Contents DDF Lookup'!$A:$A,'Structure Inputs'!$C18)/100,
IF('Structure Inputs'!$J18="Maximum",SUMIFS('Contents DDF Lookup'!$F:$F,'Contents DDF Lookup'!$C:$C,'Structure Inputs'!S18,'Contents DDF Lookup'!$A:$A,'Structure Inputs'!$C18)/100,))))</f>
        <v>0</v>
      </c>
      <c r="O15" s="18">
        <f>IF('Structure Inputs'!T18="",,
IF('Structure Inputs'!$J18="Minimum",SUMIFS('Contents DDF Lookup'!$D:$D,'Contents DDF Lookup'!$C:$C,'Structure Inputs'!T18,'Contents DDF Lookup'!$A:$A,'Structure Inputs'!$C18)/100,
IF('Structure Inputs'!$J18="Most Likely",SUMIFS('Contents DDF Lookup'!$E:$E,'Contents DDF Lookup'!$C:$C,'Structure Inputs'!T18,'Contents DDF Lookup'!$A:$A,'Structure Inputs'!$C18)/100,
IF('Structure Inputs'!$J18="Maximum",SUMIFS('Contents DDF Lookup'!$F:$F,'Contents DDF Lookup'!$C:$C,'Structure Inputs'!T18,'Contents DDF Lookup'!$A:$A,'Structure Inputs'!$C18)/100,))))</f>
        <v>0</v>
      </c>
      <c r="P15" s="18">
        <f>IF('Structure Inputs'!U18="",,
IF('Structure Inputs'!$J18="Minimum",SUMIFS('Contents DDF Lookup'!$D:$D,'Contents DDF Lookup'!$C:$C,'Structure Inputs'!U18,'Contents DDF Lookup'!$A:$A,'Structure Inputs'!$C18)/100,
IF('Structure Inputs'!$J18="Most Likely",SUMIFS('Contents DDF Lookup'!$E:$E,'Contents DDF Lookup'!$C:$C,'Structure Inputs'!U18,'Contents DDF Lookup'!$A:$A,'Structure Inputs'!$C18)/100,
IF('Structure Inputs'!$J18="Maximum",SUMIFS('Contents DDF Lookup'!$F:$F,'Contents DDF Lookup'!$C:$C,'Structure Inputs'!U18,'Contents DDF Lookup'!$A:$A,'Structure Inputs'!$C18)/100,))))</f>
        <v>0</v>
      </c>
      <c r="Q15" s="18">
        <f>IF('Structure Inputs'!V18="",,
IF('Structure Inputs'!$J18="Minimum",SUMIFS('Contents DDF Lookup'!$D:$D,'Contents DDF Lookup'!$C:$C,'Structure Inputs'!V18,'Contents DDF Lookup'!$A:$A,'Structure Inputs'!$C18)/100,
IF('Structure Inputs'!$J18="Most Likely",SUMIFS('Contents DDF Lookup'!$E:$E,'Contents DDF Lookup'!$C:$C,'Structure Inputs'!V18,'Contents DDF Lookup'!$A:$A,'Structure Inputs'!$C18)/100,
IF('Structure Inputs'!$J18="Maximum",SUMIFS('Contents DDF Lookup'!$F:$F,'Contents DDF Lookup'!$C:$C,'Structure Inputs'!V18,'Contents DDF Lookup'!$A:$A,'Structure Inputs'!$C18)/100,))))</f>
        <v>0</v>
      </c>
      <c r="R15" s="18">
        <f>IF('Structure Inputs'!W18="",,
IF('Structure Inputs'!$J18="Minimum",SUMIFS('Contents DDF Lookup'!$D:$D,'Contents DDF Lookup'!$C:$C,'Structure Inputs'!W18,'Contents DDF Lookup'!$A:$A,'Structure Inputs'!$C18)/100,
IF('Structure Inputs'!$J18="Most Likely",SUMIFS('Contents DDF Lookup'!$E:$E,'Contents DDF Lookup'!$C:$C,'Structure Inputs'!W18,'Contents DDF Lookup'!$A:$A,'Structure Inputs'!$C18)/100,
IF('Structure Inputs'!$J18="Maximum",SUMIFS('Contents DDF Lookup'!$F:$F,'Contents DDF Lookup'!$C:$C,'Structure Inputs'!W18,'Contents DDF Lookup'!$A:$A,'Structure Inputs'!$C18)/100,))))</f>
        <v>0</v>
      </c>
      <c r="S15" s="18">
        <f>IF('Structure Inputs'!X18="",,
IF('Structure Inputs'!$J18="Minimum",SUMIFS('Contents DDF Lookup'!$D:$D,'Contents DDF Lookup'!$C:$C,'Structure Inputs'!X18,'Contents DDF Lookup'!$A:$A,'Structure Inputs'!$C18)/100,
IF('Structure Inputs'!$J18="Most Likely",SUMIFS('Contents DDF Lookup'!$E:$E,'Contents DDF Lookup'!$C:$C,'Structure Inputs'!X18,'Contents DDF Lookup'!$A:$A,'Structure Inputs'!$C18)/100,
IF('Structure Inputs'!$J18="Maximum",SUMIFS('Contents DDF Lookup'!$F:$F,'Contents DDF Lookup'!$C:$C,'Structure Inputs'!X18,'Contents DDF Lookup'!$A:$A,'Structure Inputs'!$C18)/100,))))</f>
        <v>0</v>
      </c>
      <c r="T15" s="18">
        <f>IF('Structure Inputs'!Y18="",,
IF('Structure Inputs'!$J18="Minimum",SUMIFS('Contents DDF Lookup'!$D:$D,'Contents DDF Lookup'!$C:$C,'Structure Inputs'!Y18,'Contents DDF Lookup'!$A:$A,'Structure Inputs'!$C18)/100,
IF('Structure Inputs'!$J18="Most Likely",SUMIFS('Contents DDF Lookup'!$E:$E,'Contents DDF Lookup'!$C:$C,'Structure Inputs'!Y18,'Contents DDF Lookup'!$A:$A,'Structure Inputs'!$C18)/100,
IF('Structure Inputs'!$J18="Maximum",SUMIFS('Contents DDF Lookup'!$F:$F,'Contents DDF Lookup'!$C:$C,'Structure Inputs'!Y18,'Contents DDF Lookup'!$A:$A,'Structure Inputs'!$C18)/100,))))</f>
        <v>0</v>
      </c>
      <c r="U15" s="18">
        <f>IF('Structure Inputs'!Z18="",,
IF('Structure Inputs'!$J18="Minimum",SUMIFS('Contents DDF Lookup'!$D:$D,'Contents DDF Lookup'!$C:$C,'Structure Inputs'!Z18,'Contents DDF Lookup'!$A:$A,'Structure Inputs'!$C18)/100,
IF('Structure Inputs'!$J18="Most Likely",SUMIFS('Contents DDF Lookup'!$E:$E,'Contents DDF Lookup'!$C:$C,'Structure Inputs'!Z18,'Contents DDF Lookup'!$A:$A,'Structure Inputs'!$C18)/100,
IF('Structure Inputs'!$J18="Maximum",SUMIFS('Contents DDF Lookup'!$F:$F,'Contents DDF Lookup'!$C:$C,'Structure Inputs'!Z18,'Contents DDF Lookup'!$A:$A,'Structure Inputs'!$C18)/100,))))</f>
        <v>0</v>
      </c>
      <c r="V15" s="18">
        <f>IF('Structure Inputs'!AA18="",,
IF('Structure Inputs'!$J18="Minimum",SUMIFS('Contents DDF Lookup'!$D:$D,'Contents DDF Lookup'!$C:$C,'Structure Inputs'!AA18,'Contents DDF Lookup'!$A:$A,'Structure Inputs'!$C18)/100,
IF('Structure Inputs'!$J18="Most Likely",SUMIFS('Contents DDF Lookup'!$E:$E,'Contents DDF Lookup'!$C:$C,'Structure Inputs'!AA18,'Contents DDF Lookup'!$A:$A,'Structure Inputs'!$C18)/100,
IF('Structure Inputs'!$J18="Maximum",SUMIFS('Contents DDF Lookup'!$F:$F,'Contents DDF Lookup'!$C:$C,'Structure Inputs'!AA18,'Contents DDF Lookup'!$A:$A,'Structure Inputs'!$C18)/100,))))</f>
        <v>0</v>
      </c>
      <c r="W15" s="18">
        <f>IF('Structure Inputs'!AB18="",,
IF('Structure Inputs'!$J18="Minimum",SUMIFS('Contents DDF Lookup'!$D:$D,'Contents DDF Lookup'!$C:$C,'Structure Inputs'!AB18,'Contents DDF Lookup'!$A:$A,'Structure Inputs'!$C18)/100,
IF('Structure Inputs'!$J18="Most Likely",SUMIFS('Contents DDF Lookup'!$E:$E,'Contents DDF Lookup'!$C:$C,'Structure Inputs'!AB18,'Contents DDF Lookup'!$A:$A,'Structure Inputs'!$C18)/100,
IF('Structure Inputs'!$J18="Maximum",SUMIFS('Contents DDF Lookup'!$F:$F,'Contents DDF Lookup'!$C:$C,'Structure Inputs'!AB18,'Contents DDF Lookup'!$A:$A,'Structure Inputs'!$C18)/100,))))</f>
        <v>0</v>
      </c>
      <c r="X15" s="18">
        <f>IF('Structure Inputs'!AC18="",,
IF('Structure Inputs'!$J18="Minimum",SUMIFS('Contents DDF Lookup'!$D:$D,'Contents DDF Lookup'!$C:$C,'Structure Inputs'!AC18,'Contents DDF Lookup'!$A:$A,'Structure Inputs'!$C18)/100,
IF('Structure Inputs'!$J18="Most Likely",SUMIFS('Contents DDF Lookup'!$E:$E,'Contents DDF Lookup'!$C:$C,'Structure Inputs'!AC18,'Contents DDF Lookup'!$A:$A,'Structure Inputs'!$C18)/100,
IF('Structure Inputs'!$J18="Maximum",SUMIFS('Contents DDF Lookup'!$F:$F,'Contents DDF Lookup'!$C:$C,'Structure Inputs'!AC18,'Contents DDF Lookup'!$A:$A,'Structure Inputs'!$C18)/100,))))</f>
        <v>0</v>
      </c>
      <c r="Z15" s="25">
        <f t="shared" si="12"/>
        <v>0</v>
      </c>
      <c r="AA15" s="25">
        <f t="shared" si="0"/>
        <v>0</v>
      </c>
      <c r="AB15" s="25">
        <f t="shared" si="1"/>
        <v>0</v>
      </c>
      <c r="AC15" s="25">
        <f t="shared" si="2"/>
        <v>0</v>
      </c>
      <c r="AD15" s="25">
        <f t="shared" si="3"/>
        <v>0</v>
      </c>
      <c r="AE15" s="25">
        <f t="shared" si="4"/>
        <v>0</v>
      </c>
      <c r="AF15" s="25">
        <f t="shared" si="5"/>
        <v>0</v>
      </c>
      <c r="AG15" s="25">
        <f t="shared" si="6"/>
        <v>0</v>
      </c>
      <c r="AH15" s="25">
        <f t="shared" si="7"/>
        <v>0</v>
      </c>
      <c r="AI15" s="25">
        <f t="shared" si="8"/>
        <v>0</v>
      </c>
      <c r="AJ15" s="25">
        <f t="shared" si="9"/>
        <v>0</v>
      </c>
      <c r="AK15" s="25">
        <f t="shared" si="10"/>
        <v>0</v>
      </c>
    </row>
    <row r="16" spans="1:37" x14ac:dyDescent="0.25">
      <c r="A16" s="17">
        <f t="shared" si="11"/>
        <v>15</v>
      </c>
      <c r="B16" s="27" t="str">
        <f>IF('Structure Inputs'!C19="","",'Structure Inputs'!C19)</f>
        <v/>
      </c>
      <c r="D16" s="42">
        <f>'Structure Inputs'!$D19</f>
        <v>0</v>
      </c>
      <c r="F16" s="18" t="str">
        <f>IF('Structure Inputs'!F19="","No","Yes")</f>
        <v>No</v>
      </c>
      <c r="H16" s="24">
        <f>IF($F16="Yes",'Structure Inputs'!$F19,SUMIFS('General Assumptions_Back End'!$C:$C,'General Assumptions_Back End'!$A:$A,$B16,'General Assumptions_Back End'!$B:$B,H$1))</f>
        <v>0</v>
      </c>
      <c r="J16" s="25">
        <f>SUMIFS('General Assumptions_Back End'!$C:$C,'General Assumptions_Back End'!$A:$A,$B16,'General Assumptions_Back End'!$B:$B,J$1)</f>
        <v>0</v>
      </c>
      <c r="K16" s="185">
        <f>SUMIFS('General Assumptions_Back End'!$C:$C,'General Assumptions_Back End'!$A:$A,$B16,'General Assumptions_Back End'!$B:$B,K$1)</f>
        <v>0</v>
      </c>
      <c r="M16" s="18">
        <f>IF('Structure Inputs'!R19="",,
IF('Structure Inputs'!$J19="Minimum",SUMIFS('Contents DDF Lookup'!$D:$D,'Contents DDF Lookup'!$C:$C,'Structure Inputs'!R19,'Contents DDF Lookup'!$A:$A,'Structure Inputs'!$C19)/100,
IF('Structure Inputs'!$J19="Most Likely",SUMIFS('Contents DDF Lookup'!$E:$E,'Contents DDF Lookup'!$C:$C,'Structure Inputs'!R19,'Contents DDF Lookup'!$A:$A,'Structure Inputs'!$C19)/100,
IF('Structure Inputs'!$J19="Maximum",SUMIFS('Contents DDF Lookup'!$F:$F,'Contents DDF Lookup'!$C:$C,'Structure Inputs'!R19,'Contents DDF Lookup'!$A:$A,'Structure Inputs'!$C19)/100,))))</f>
        <v>0</v>
      </c>
      <c r="N16" s="18">
        <f>IF('Structure Inputs'!S19="",,
IF('Structure Inputs'!$J19="Minimum",SUMIFS('Contents DDF Lookup'!$D:$D,'Contents DDF Lookup'!$C:$C,'Structure Inputs'!S19,'Contents DDF Lookup'!$A:$A,'Structure Inputs'!$C19)/100,
IF('Structure Inputs'!$J19="Most Likely",SUMIFS('Contents DDF Lookup'!$E:$E,'Contents DDF Lookup'!$C:$C,'Structure Inputs'!S19,'Contents DDF Lookup'!$A:$A,'Structure Inputs'!$C19)/100,
IF('Structure Inputs'!$J19="Maximum",SUMIFS('Contents DDF Lookup'!$F:$F,'Contents DDF Lookup'!$C:$C,'Structure Inputs'!S19,'Contents DDF Lookup'!$A:$A,'Structure Inputs'!$C19)/100,))))</f>
        <v>0</v>
      </c>
      <c r="O16" s="18">
        <f>IF('Structure Inputs'!T19="",,
IF('Structure Inputs'!$J19="Minimum",SUMIFS('Contents DDF Lookup'!$D:$D,'Contents DDF Lookup'!$C:$C,'Structure Inputs'!T19,'Contents DDF Lookup'!$A:$A,'Structure Inputs'!$C19)/100,
IF('Structure Inputs'!$J19="Most Likely",SUMIFS('Contents DDF Lookup'!$E:$E,'Contents DDF Lookup'!$C:$C,'Structure Inputs'!T19,'Contents DDF Lookup'!$A:$A,'Structure Inputs'!$C19)/100,
IF('Structure Inputs'!$J19="Maximum",SUMIFS('Contents DDF Lookup'!$F:$F,'Contents DDF Lookup'!$C:$C,'Structure Inputs'!T19,'Contents DDF Lookup'!$A:$A,'Structure Inputs'!$C19)/100,))))</f>
        <v>0</v>
      </c>
      <c r="P16" s="18">
        <f>IF('Structure Inputs'!U19="",,
IF('Structure Inputs'!$J19="Minimum",SUMIFS('Contents DDF Lookup'!$D:$D,'Contents DDF Lookup'!$C:$C,'Structure Inputs'!U19,'Contents DDF Lookup'!$A:$A,'Structure Inputs'!$C19)/100,
IF('Structure Inputs'!$J19="Most Likely",SUMIFS('Contents DDF Lookup'!$E:$E,'Contents DDF Lookup'!$C:$C,'Structure Inputs'!U19,'Contents DDF Lookup'!$A:$A,'Structure Inputs'!$C19)/100,
IF('Structure Inputs'!$J19="Maximum",SUMIFS('Contents DDF Lookup'!$F:$F,'Contents DDF Lookup'!$C:$C,'Structure Inputs'!U19,'Contents DDF Lookup'!$A:$A,'Structure Inputs'!$C19)/100,))))</f>
        <v>0</v>
      </c>
      <c r="Q16" s="18">
        <f>IF('Structure Inputs'!V19="",,
IF('Structure Inputs'!$J19="Minimum",SUMIFS('Contents DDF Lookup'!$D:$D,'Contents DDF Lookup'!$C:$C,'Structure Inputs'!V19,'Contents DDF Lookup'!$A:$A,'Structure Inputs'!$C19)/100,
IF('Structure Inputs'!$J19="Most Likely",SUMIFS('Contents DDF Lookup'!$E:$E,'Contents DDF Lookup'!$C:$C,'Structure Inputs'!V19,'Contents DDF Lookup'!$A:$A,'Structure Inputs'!$C19)/100,
IF('Structure Inputs'!$J19="Maximum",SUMIFS('Contents DDF Lookup'!$F:$F,'Contents DDF Lookup'!$C:$C,'Structure Inputs'!V19,'Contents DDF Lookup'!$A:$A,'Structure Inputs'!$C19)/100,))))</f>
        <v>0</v>
      </c>
      <c r="R16" s="18">
        <f>IF('Structure Inputs'!W19="",,
IF('Structure Inputs'!$J19="Minimum",SUMIFS('Contents DDF Lookup'!$D:$D,'Contents DDF Lookup'!$C:$C,'Structure Inputs'!W19,'Contents DDF Lookup'!$A:$A,'Structure Inputs'!$C19)/100,
IF('Structure Inputs'!$J19="Most Likely",SUMIFS('Contents DDF Lookup'!$E:$E,'Contents DDF Lookup'!$C:$C,'Structure Inputs'!W19,'Contents DDF Lookup'!$A:$A,'Structure Inputs'!$C19)/100,
IF('Structure Inputs'!$J19="Maximum",SUMIFS('Contents DDF Lookup'!$F:$F,'Contents DDF Lookup'!$C:$C,'Structure Inputs'!W19,'Contents DDF Lookup'!$A:$A,'Structure Inputs'!$C19)/100,))))</f>
        <v>0</v>
      </c>
      <c r="S16" s="18">
        <f>IF('Structure Inputs'!X19="",,
IF('Structure Inputs'!$J19="Minimum",SUMIFS('Contents DDF Lookup'!$D:$D,'Contents DDF Lookup'!$C:$C,'Structure Inputs'!X19,'Contents DDF Lookup'!$A:$A,'Structure Inputs'!$C19)/100,
IF('Structure Inputs'!$J19="Most Likely",SUMIFS('Contents DDF Lookup'!$E:$E,'Contents DDF Lookup'!$C:$C,'Structure Inputs'!X19,'Contents DDF Lookup'!$A:$A,'Structure Inputs'!$C19)/100,
IF('Structure Inputs'!$J19="Maximum",SUMIFS('Contents DDF Lookup'!$F:$F,'Contents DDF Lookup'!$C:$C,'Structure Inputs'!X19,'Contents DDF Lookup'!$A:$A,'Structure Inputs'!$C19)/100,))))</f>
        <v>0</v>
      </c>
      <c r="T16" s="18">
        <f>IF('Structure Inputs'!Y19="",,
IF('Structure Inputs'!$J19="Minimum",SUMIFS('Contents DDF Lookup'!$D:$D,'Contents DDF Lookup'!$C:$C,'Structure Inputs'!Y19,'Contents DDF Lookup'!$A:$A,'Structure Inputs'!$C19)/100,
IF('Structure Inputs'!$J19="Most Likely",SUMIFS('Contents DDF Lookup'!$E:$E,'Contents DDF Lookup'!$C:$C,'Structure Inputs'!Y19,'Contents DDF Lookup'!$A:$A,'Structure Inputs'!$C19)/100,
IF('Structure Inputs'!$J19="Maximum",SUMIFS('Contents DDF Lookup'!$F:$F,'Contents DDF Lookup'!$C:$C,'Structure Inputs'!Y19,'Contents DDF Lookup'!$A:$A,'Structure Inputs'!$C19)/100,))))</f>
        <v>0</v>
      </c>
      <c r="U16" s="18">
        <f>IF('Structure Inputs'!Z19="",,
IF('Structure Inputs'!$J19="Minimum",SUMIFS('Contents DDF Lookup'!$D:$D,'Contents DDF Lookup'!$C:$C,'Structure Inputs'!Z19,'Contents DDF Lookup'!$A:$A,'Structure Inputs'!$C19)/100,
IF('Structure Inputs'!$J19="Most Likely",SUMIFS('Contents DDF Lookup'!$E:$E,'Contents DDF Lookup'!$C:$C,'Structure Inputs'!Z19,'Contents DDF Lookup'!$A:$A,'Structure Inputs'!$C19)/100,
IF('Structure Inputs'!$J19="Maximum",SUMIFS('Contents DDF Lookup'!$F:$F,'Contents DDF Lookup'!$C:$C,'Structure Inputs'!Z19,'Contents DDF Lookup'!$A:$A,'Structure Inputs'!$C19)/100,))))</f>
        <v>0</v>
      </c>
      <c r="V16" s="18">
        <f>IF('Structure Inputs'!AA19="",,
IF('Structure Inputs'!$J19="Minimum",SUMIFS('Contents DDF Lookup'!$D:$D,'Contents DDF Lookup'!$C:$C,'Structure Inputs'!AA19,'Contents DDF Lookup'!$A:$A,'Structure Inputs'!$C19)/100,
IF('Structure Inputs'!$J19="Most Likely",SUMIFS('Contents DDF Lookup'!$E:$E,'Contents DDF Lookup'!$C:$C,'Structure Inputs'!AA19,'Contents DDF Lookup'!$A:$A,'Structure Inputs'!$C19)/100,
IF('Structure Inputs'!$J19="Maximum",SUMIFS('Contents DDF Lookup'!$F:$F,'Contents DDF Lookup'!$C:$C,'Structure Inputs'!AA19,'Contents DDF Lookup'!$A:$A,'Structure Inputs'!$C19)/100,))))</f>
        <v>0</v>
      </c>
      <c r="W16" s="18">
        <f>IF('Structure Inputs'!AB19="",,
IF('Structure Inputs'!$J19="Minimum",SUMIFS('Contents DDF Lookup'!$D:$D,'Contents DDF Lookup'!$C:$C,'Structure Inputs'!AB19,'Contents DDF Lookup'!$A:$A,'Structure Inputs'!$C19)/100,
IF('Structure Inputs'!$J19="Most Likely",SUMIFS('Contents DDF Lookup'!$E:$E,'Contents DDF Lookup'!$C:$C,'Structure Inputs'!AB19,'Contents DDF Lookup'!$A:$A,'Structure Inputs'!$C19)/100,
IF('Structure Inputs'!$J19="Maximum",SUMIFS('Contents DDF Lookup'!$F:$F,'Contents DDF Lookup'!$C:$C,'Structure Inputs'!AB19,'Contents DDF Lookup'!$A:$A,'Structure Inputs'!$C19)/100,))))</f>
        <v>0</v>
      </c>
      <c r="X16" s="18">
        <f>IF('Structure Inputs'!AC19="",,
IF('Structure Inputs'!$J19="Minimum",SUMIFS('Contents DDF Lookup'!$D:$D,'Contents DDF Lookup'!$C:$C,'Structure Inputs'!AC19,'Contents DDF Lookup'!$A:$A,'Structure Inputs'!$C19)/100,
IF('Structure Inputs'!$J19="Most Likely",SUMIFS('Contents DDF Lookup'!$E:$E,'Contents DDF Lookup'!$C:$C,'Structure Inputs'!AC19,'Contents DDF Lookup'!$A:$A,'Structure Inputs'!$C19)/100,
IF('Structure Inputs'!$J19="Maximum",SUMIFS('Contents DDF Lookup'!$F:$F,'Contents DDF Lookup'!$C:$C,'Structure Inputs'!AC19,'Contents DDF Lookup'!$A:$A,'Structure Inputs'!$C19)/100,))))</f>
        <v>0</v>
      </c>
      <c r="Z16" s="25">
        <f t="shared" si="12"/>
        <v>0</v>
      </c>
      <c r="AA16" s="25">
        <f t="shared" si="0"/>
        <v>0</v>
      </c>
      <c r="AB16" s="25">
        <f t="shared" si="1"/>
        <v>0</v>
      </c>
      <c r="AC16" s="25">
        <f t="shared" si="2"/>
        <v>0</v>
      </c>
      <c r="AD16" s="25">
        <f t="shared" si="3"/>
        <v>0</v>
      </c>
      <c r="AE16" s="25">
        <f t="shared" si="4"/>
        <v>0</v>
      </c>
      <c r="AF16" s="25">
        <f t="shared" si="5"/>
        <v>0</v>
      </c>
      <c r="AG16" s="25">
        <f t="shared" si="6"/>
        <v>0</v>
      </c>
      <c r="AH16" s="25">
        <f t="shared" si="7"/>
        <v>0</v>
      </c>
      <c r="AI16" s="25">
        <f t="shared" si="8"/>
        <v>0</v>
      </c>
      <c r="AJ16" s="25">
        <f t="shared" si="9"/>
        <v>0</v>
      </c>
      <c r="AK16" s="25">
        <f t="shared" si="10"/>
        <v>0</v>
      </c>
    </row>
    <row r="17" spans="1:37" x14ac:dyDescent="0.25">
      <c r="A17" s="17">
        <f t="shared" si="11"/>
        <v>16</v>
      </c>
      <c r="B17" s="27" t="str">
        <f>IF('Structure Inputs'!C20="","",'Structure Inputs'!C20)</f>
        <v/>
      </c>
      <c r="D17" s="42">
        <f>'Structure Inputs'!$D20</f>
        <v>0</v>
      </c>
      <c r="F17" s="18" t="str">
        <f>IF('Structure Inputs'!F20="","No","Yes")</f>
        <v>No</v>
      </c>
      <c r="H17" s="24">
        <f>IF($F17="Yes",'Structure Inputs'!$F20,SUMIFS('General Assumptions_Back End'!$C:$C,'General Assumptions_Back End'!$A:$A,$B17,'General Assumptions_Back End'!$B:$B,H$1))</f>
        <v>0</v>
      </c>
      <c r="J17" s="25">
        <f>SUMIFS('General Assumptions_Back End'!$C:$C,'General Assumptions_Back End'!$A:$A,$B17,'General Assumptions_Back End'!$B:$B,J$1)</f>
        <v>0</v>
      </c>
      <c r="K17" s="185">
        <f>SUMIFS('General Assumptions_Back End'!$C:$C,'General Assumptions_Back End'!$A:$A,$B17,'General Assumptions_Back End'!$B:$B,K$1)</f>
        <v>0</v>
      </c>
      <c r="M17" s="18">
        <f>IF('Structure Inputs'!R20="",,
IF('Structure Inputs'!$J20="Minimum",SUMIFS('Contents DDF Lookup'!$D:$D,'Contents DDF Lookup'!$C:$C,'Structure Inputs'!R20,'Contents DDF Lookup'!$A:$A,'Structure Inputs'!$C20)/100,
IF('Structure Inputs'!$J20="Most Likely",SUMIFS('Contents DDF Lookup'!$E:$E,'Contents DDF Lookup'!$C:$C,'Structure Inputs'!R20,'Contents DDF Lookup'!$A:$A,'Structure Inputs'!$C20)/100,
IF('Structure Inputs'!$J20="Maximum",SUMIFS('Contents DDF Lookup'!$F:$F,'Contents DDF Lookup'!$C:$C,'Structure Inputs'!R20,'Contents DDF Lookup'!$A:$A,'Structure Inputs'!$C20)/100,))))</f>
        <v>0</v>
      </c>
      <c r="N17" s="18">
        <f>IF('Structure Inputs'!S20="",,
IF('Structure Inputs'!$J20="Minimum",SUMIFS('Contents DDF Lookup'!$D:$D,'Contents DDF Lookup'!$C:$C,'Structure Inputs'!S20,'Contents DDF Lookup'!$A:$A,'Structure Inputs'!$C20)/100,
IF('Structure Inputs'!$J20="Most Likely",SUMIFS('Contents DDF Lookup'!$E:$E,'Contents DDF Lookup'!$C:$C,'Structure Inputs'!S20,'Contents DDF Lookup'!$A:$A,'Structure Inputs'!$C20)/100,
IF('Structure Inputs'!$J20="Maximum",SUMIFS('Contents DDF Lookup'!$F:$F,'Contents DDF Lookup'!$C:$C,'Structure Inputs'!S20,'Contents DDF Lookup'!$A:$A,'Structure Inputs'!$C20)/100,))))</f>
        <v>0</v>
      </c>
      <c r="O17" s="18">
        <f>IF('Structure Inputs'!T20="",,
IF('Structure Inputs'!$J20="Minimum",SUMIFS('Contents DDF Lookup'!$D:$D,'Contents DDF Lookup'!$C:$C,'Structure Inputs'!T20,'Contents DDF Lookup'!$A:$A,'Structure Inputs'!$C20)/100,
IF('Structure Inputs'!$J20="Most Likely",SUMIFS('Contents DDF Lookup'!$E:$E,'Contents DDF Lookup'!$C:$C,'Structure Inputs'!T20,'Contents DDF Lookup'!$A:$A,'Structure Inputs'!$C20)/100,
IF('Structure Inputs'!$J20="Maximum",SUMIFS('Contents DDF Lookup'!$F:$F,'Contents DDF Lookup'!$C:$C,'Structure Inputs'!T20,'Contents DDF Lookup'!$A:$A,'Structure Inputs'!$C20)/100,))))</f>
        <v>0</v>
      </c>
      <c r="P17" s="18">
        <f>IF('Structure Inputs'!U20="",,
IF('Structure Inputs'!$J20="Minimum",SUMIFS('Contents DDF Lookup'!$D:$D,'Contents DDF Lookup'!$C:$C,'Structure Inputs'!U20,'Contents DDF Lookup'!$A:$A,'Structure Inputs'!$C20)/100,
IF('Structure Inputs'!$J20="Most Likely",SUMIFS('Contents DDF Lookup'!$E:$E,'Contents DDF Lookup'!$C:$C,'Structure Inputs'!U20,'Contents DDF Lookup'!$A:$A,'Structure Inputs'!$C20)/100,
IF('Structure Inputs'!$J20="Maximum",SUMIFS('Contents DDF Lookup'!$F:$F,'Contents DDF Lookup'!$C:$C,'Structure Inputs'!U20,'Contents DDF Lookup'!$A:$A,'Structure Inputs'!$C20)/100,))))</f>
        <v>0</v>
      </c>
      <c r="Q17" s="18">
        <f>IF('Structure Inputs'!V20="",,
IF('Structure Inputs'!$J20="Minimum",SUMIFS('Contents DDF Lookup'!$D:$D,'Contents DDF Lookup'!$C:$C,'Structure Inputs'!V20,'Contents DDF Lookup'!$A:$A,'Structure Inputs'!$C20)/100,
IF('Structure Inputs'!$J20="Most Likely",SUMIFS('Contents DDF Lookup'!$E:$E,'Contents DDF Lookup'!$C:$C,'Structure Inputs'!V20,'Contents DDF Lookup'!$A:$A,'Structure Inputs'!$C20)/100,
IF('Structure Inputs'!$J20="Maximum",SUMIFS('Contents DDF Lookup'!$F:$F,'Contents DDF Lookup'!$C:$C,'Structure Inputs'!V20,'Contents DDF Lookup'!$A:$A,'Structure Inputs'!$C20)/100,))))</f>
        <v>0</v>
      </c>
      <c r="R17" s="18">
        <f>IF('Structure Inputs'!W20="",,
IF('Structure Inputs'!$J20="Minimum",SUMIFS('Contents DDF Lookup'!$D:$D,'Contents DDF Lookup'!$C:$C,'Structure Inputs'!W20,'Contents DDF Lookup'!$A:$A,'Structure Inputs'!$C20)/100,
IF('Structure Inputs'!$J20="Most Likely",SUMIFS('Contents DDF Lookup'!$E:$E,'Contents DDF Lookup'!$C:$C,'Structure Inputs'!W20,'Contents DDF Lookup'!$A:$A,'Structure Inputs'!$C20)/100,
IF('Structure Inputs'!$J20="Maximum",SUMIFS('Contents DDF Lookup'!$F:$F,'Contents DDF Lookup'!$C:$C,'Structure Inputs'!W20,'Contents DDF Lookup'!$A:$A,'Structure Inputs'!$C20)/100,))))</f>
        <v>0</v>
      </c>
      <c r="S17" s="18">
        <f>IF('Structure Inputs'!X20="",,
IF('Structure Inputs'!$J20="Minimum",SUMIFS('Contents DDF Lookup'!$D:$D,'Contents DDF Lookup'!$C:$C,'Structure Inputs'!X20,'Contents DDF Lookup'!$A:$A,'Structure Inputs'!$C20)/100,
IF('Structure Inputs'!$J20="Most Likely",SUMIFS('Contents DDF Lookup'!$E:$E,'Contents DDF Lookup'!$C:$C,'Structure Inputs'!X20,'Contents DDF Lookup'!$A:$A,'Structure Inputs'!$C20)/100,
IF('Structure Inputs'!$J20="Maximum",SUMIFS('Contents DDF Lookup'!$F:$F,'Contents DDF Lookup'!$C:$C,'Structure Inputs'!X20,'Contents DDF Lookup'!$A:$A,'Structure Inputs'!$C20)/100,))))</f>
        <v>0</v>
      </c>
      <c r="T17" s="18">
        <f>IF('Structure Inputs'!Y20="",,
IF('Structure Inputs'!$J20="Minimum",SUMIFS('Contents DDF Lookup'!$D:$D,'Contents DDF Lookup'!$C:$C,'Structure Inputs'!Y20,'Contents DDF Lookup'!$A:$A,'Structure Inputs'!$C20)/100,
IF('Structure Inputs'!$J20="Most Likely",SUMIFS('Contents DDF Lookup'!$E:$E,'Contents DDF Lookup'!$C:$C,'Structure Inputs'!Y20,'Contents DDF Lookup'!$A:$A,'Structure Inputs'!$C20)/100,
IF('Structure Inputs'!$J20="Maximum",SUMIFS('Contents DDF Lookup'!$F:$F,'Contents DDF Lookup'!$C:$C,'Structure Inputs'!Y20,'Contents DDF Lookup'!$A:$A,'Structure Inputs'!$C20)/100,))))</f>
        <v>0</v>
      </c>
      <c r="U17" s="18">
        <f>IF('Structure Inputs'!Z20="",,
IF('Structure Inputs'!$J20="Minimum",SUMIFS('Contents DDF Lookup'!$D:$D,'Contents DDF Lookup'!$C:$C,'Structure Inputs'!Z20,'Contents DDF Lookup'!$A:$A,'Structure Inputs'!$C20)/100,
IF('Structure Inputs'!$J20="Most Likely",SUMIFS('Contents DDF Lookup'!$E:$E,'Contents DDF Lookup'!$C:$C,'Structure Inputs'!Z20,'Contents DDF Lookup'!$A:$A,'Structure Inputs'!$C20)/100,
IF('Structure Inputs'!$J20="Maximum",SUMIFS('Contents DDF Lookup'!$F:$F,'Contents DDF Lookup'!$C:$C,'Structure Inputs'!Z20,'Contents DDF Lookup'!$A:$A,'Structure Inputs'!$C20)/100,))))</f>
        <v>0</v>
      </c>
      <c r="V17" s="18">
        <f>IF('Structure Inputs'!AA20="",,
IF('Structure Inputs'!$J20="Minimum",SUMIFS('Contents DDF Lookup'!$D:$D,'Contents DDF Lookup'!$C:$C,'Structure Inputs'!AA20,'Contents DDF Lookup'!$A:$A,'Structure Inputs'!$C20)/100,
IF('Structure Inputs'!$J20="Most Likely",SUMIFS('Contents DDF Lookup'!$E:$E,'Contents DDF Lookup'!$C:$C,'Structure Inputs'!AA20,'Contents DDF Lookup'!$A:$A,'Structure Inputs'!$C20)/100,
IF('Structure Inputs'!$J20="Maximum",SUMIFS('Contents DDF Lookup'!$F:$F,'Contents DDF Lookup'!$C:$C,'Structure Inputs'!AA20,'Contents DDF Lookup'!$A:$A,'Structure Inputs'!$C20)/100,))))</f>
        <v>0</v>
      </c>
      <c r="W17" s="18">
        <f>IF('Structure Inputs'!AB20="",,
IF('Structure Inputs'!$J20="Minimum",SUMIFS('Contents DDF Lookup'!$D:$D,'Contents DDF Lookup'!$C:$C,'Structure Inputs'!AB20,'Contents DDF Lookup'!$A:$A,'Structure Inputs'!$C20)/100,
IF('Structure Inputs'!$J20="Most Likely",SUMIFS('Contents DDF Lookup'!$E:$E,'Contents DDF Lookup'!$C:$C,'Structure Inputs'!AB20,'Contents DDF Lookup'!$A:$A,'Structure Inputs'!$C20)/100,
IF('Structure Inputs'!$J20="Maximum",SUMIFS('Contents DDF Lookup'!$F:$F,'Contents DDF Lookup'!$C:$C,'Structure Inputs'!AB20,'Contents DDF Lookup'!$A:$A,'Structure Inputs'!$C20)/100,))))</f>
        <v>0</v>
      </c>
      <c r="X17" s="18">
        <f>IF('Structure Inputs'!AC20="",,
IF('Structure Inputs'!$J20="Minimum",SUMIFS('Contents DDF Lookup'!$D:$D,'Contents DDF Lookup'!$C:$C,'Structure Inputs'!AC20,'Contents DDF Lookup'!$A:$A,'Structure Inputs'!$C20)/100,
IF('Structure Inputs'!$J20="Most Likely",SUMIFS('Contents DDF Lookup'!$E:$E,'Contents DDF Lookup'!$C:$C,'Structure Inputs'!AC20,'Contents DDF Lookup'!$A:$A,'Structure Inputs'!$C20)/100,
IF('Structure Inputs'!$J20="Maximum",SUMIFS('Contents DDF Lookup'!$F:$F,'Contents DDF Lookup'!$C:$C,'Structure Inputs'!AC20,'Contents DDF Lookup'!$A:$A,'Structure Inputs'!$C20)/100,))))</f>
        <v>0</v>
      </c>
      <c r="Z17" s="25">
        <f t="shared" si="12"/>
        <v>0</v>
      </c>
      <c r="AA17" s="25">
        <f t="shared" si="0"/>
        <v>0</v>
      </c>
      <c r="AB17" s="25">
        <f t="shared" si="1"/>
        <v>0</v>
      </c>
      <c r="AC17" s="25">
        <f t="shared" si="2"/>
        <v>0</v>
      </c>
      <c r="AD17" s="25">
        <f t="shared" si="3"/>
        <v>0</v>
      </c>
      <c r="AE17" s="25">
        <f t="shared" si="4"/>
        <v>0</v>
      </c>
      <c r="AF17" s="25">
        <f t="shared" si="5"/>
        <v>0</v>
      </c>
      <c r="AG17" s="25">
        <f t="shared" si="6"/>
        <v>0</v>
      </c>
      <c r="AH17" s="25">
        <f t="shared" si="7"/>
        <v>0</v>
      </c>
      <c r="AI17" s="25">
        <f t="shared" si="8"/>
        <v>0</v>
      </c>
      <c r="AJ17" s="25">
        <f t="shared" si="9"/>
        <v>0</v>
      </c>
      <c r="AK17" s="25">
        <f t="shared" si="10"/>
        <v>0</v>
      </c>
    </row>
    <row r="18" spans="1:37" x14ac:dyDescent="0.25">
      <c r="A18" s="17">
        <f t="shared" si="11"/>
        <v>17</v>
      </c>
      <c r="B18" s="27" t="str">
        <f>IF('Structure Inputs'!C21="","",'Structure Inputs'!C21)</f>
        <v/>
      </c>
      <c r="D18" s="42">
        <f>'Structure Inputs'!$D21</f>
        <v>0</v>
      </c>
      <c r="F18" s="18" t="str">
        <f>IF('Structure Inputs'!F21="","No","Yes")</f>
        <v>No</v>
      </c>
      <c r="H18" s="24">
        <f>IF($F18="Yes",'Structure Inputs'!$F21,SUMIFS('General Assumptions_Back End'!$C:$C,'General Assumptions_Back End'!$A:$A,$B18,'General Assumptions_Back End'!$B:$B,H$1))</f>
        <v>0</v>
      </c>
      <c r="J18" s="25">
        <f>SUMIFS('General Assumptions_Back End'!$C:$C,'General Assumptions_Back End'!$A:$A,$B18,'General Assumptions_Back End'!$B:$B,J$1)</f>
        <v>0</v>
      </c>
      <c r="K18" s="185">
        <f>SUMIFS('General Assumptions_Back End'!$C:$C,'General Assumptions_Back End'!$A:$A,$B18,'General Assumptions_Back End'!$B:$B,K$1)</f>
        <v>0</v>
      </c>
      <c r="M18" s="18">
        <f>IF('Structure Inputs'!R21="",,
IF('Structure Inputs'!$J21="Minimum",SUMIFS('Contents DDF Lookup'!$D:$D,'Contents DDF Lookup'!$C:$C,'Structure Inputs'!R21,'Contents DDF Lookup'!$A:$A,'Structure Inputs'!$C21)/100,
IF('Structure Inputs'!$J21="Most Likely",SUMIFS('Contents DDF Lookup'!$E:$E,'Contents DDF Lookup'!$C:$C,'Structure Inputs'!R21,'Contents DDF Lookup'!$A:$A,'Structure Inputs'!$C21)/100,
IF('Structure Inputs'!$J21="Maximum",SUMIFS('Contents DDF Lookup'!$F:$F,'Contents DDF Lookup'!$C:$C,'Structure Inputs'!R21,'Contents DDF Lookup'!$A:$A,'Structure Inputs'!$C21)/100,))))</f>
        <v>0</v>
      </c>
      <c r="N18" s="18">
        <f>IF('Structure Inputs'!S21="",,
IF('Structure Inputs'!$J21="Minimum",SUMIFS('Contents DDF Lookup'!$D:$D,'Contents DDF Lookup'!$C:$C,'Structure Inputs'!S21,'Contents DDF Lookup'!$A:$A,'Structure Inputs'!$C21)/100,
IF('Structure Inputs'!$J21="Most Likely",SUMIFS('Contents DDF Lookup'!$E:$E,'Contents DDF Lookup'!$C:$C,'Structure Inputs'!S21,'Contents DDF Lookup'!$A:$A,'Structure Inputs'!$C21)/100,
IF('Structure Inputs'!$J21="Maximum",SUMIFS('Contents DDF Lookup'!$F:$F,'Contents DDF Lookup'!$C:$C,'Structure Inputs'!S21,'Contents DDF Lookup'!$A:$A,'Structure Inputs'!$C21)/100,))))</f>
        <v>0</v>
      </c>
      <c r="O18" s="18">
        <f>IF('Structure Inputs'!T21="",,
IF('Structure Inputs'!$J21="Minimum",SUMIFS('Contents DDF Lookup'!$D:$D,'Contents DDF Lookup'!$C:$C,'Structure Inputs'!T21,'Contents DDF Lookup'!$A:$A,'Structure Inputs'!$C21)/100,
IF('Structure Inputs'!$J21="Most Likely",SUMIFS('Contents DDF Lookup'!$E:$E,'Contents DDF Lookup'!$C:$C,'Structure Inputs'!T21,'Contents DDF Lookup'!$A:$A,'Structure Inputs'!$C21)/100,
IF('Structure Inputs'!$J21="Maximum",SUMIFS('Contents DDF Lookup'!$F:$F,'Contents DDF Lookup'!$C:$C,'Structure Inputs'!T21,'Contents DDF Lookup'!$A:$A,'Structure Inputs'!$C21)/100,))))</f>
        <v>0</v>
      </c>
      <c r="P18" s="18">
        <f>IF('Structure Inputs'!U21="",,
IF('Structure Inputs'!$J21="Minimum",SUMIFS('Contents DDF Lookup'!$D:$D,'Contents DDF Lookup'!$C:$C,'Structure Inputs'!U21,'Contents DDF Lookup'!$A:$A,'Structure Inputs'!$C21)/100,
IF('Structure Inputs'!$J21="Most Likely",SUMIFS('Contents DDF Lookup'!$E:$E,'Contents DDF Lookup'!$C:$C,'Structure Inputs'!U21,'Contents DDF Lookup'!$A:$A,'Structure Inputs'!$C21)/100,
IF('Structure Inputs'!$J21="Maximum",SUMIFS('Contents DDF Lookup'!$F:$F,'Contents DDF Lookup'!$C:$C,'Structure Inputs'!U21,'Contents DDF Lookup'!$A:$A,'Structure Inputs'!$C21)/100,))))</f>
        <v>0</v>
      </c>
      <c r="Q18" s="18">
        <f>IF('Structure Inputs'!V21="",,
IF('Structure Inputs'!$J21="Minimum",SUMIFS('Contents DDF Lookup'!$D:$D,'Contents DDF Lookup'!$C:$C,'Structure Inputs'!V21,'Contents DDF Lookup'!$A:$A,'Structure Inputs'!$C21)/100,
IF('Structure Inputs'!$J21="Most Likely",SUMIFS('Contents DDF Lookup'!$E:$E,'Contents DDF Lookup'!$C:$C,'Structure Inputs'!V21,'Contents DDF Lookup'!$A:$A,'Structure Inputs'!$C21)/100,
IF('Structure Inputs'!$J21="Maximum",SUMIFS('Contents DDF Lookup'!$F:$F,'Contents DDF Lookup'!$C:$C,'Structure Inputs'!V21,'Contents DDF Lookup'!$A:$A,'Structure Inputs'!$C21)/100,))))</f>
        <v>0</v>
      </c>
      <c r="R18" s="18">
        <f>IF('Structure Inputs'!W21="",,
IF('Structure Inputs'!$J21="Minimum",SUMIFS('Contents DDF Lookup'!$D:$D,'Contents DDF Lookup'!$C:$C,'Structure Inputs'!W21,'Contents DDF Lookup'!$A:$A,'Structure Inputs'!$C21)/100,
IF('Structure Inputs'!$J21="Most Likely",SUMIFS('Contents DDF Lookup'!$E:$E,'Contents DDF Lookup'!$C:$C,'Structure Inputs'!W21,'Contents DDF Lookup'!$A:$A,'Structure Inputs'!$C21)/100,
IF('Structure Inputs'!$J21="Maximum",SUMIFS('Contents DDF Lookup'!$F:$F,'Contents DDF Lookup'!$C:$C,'Structure Inputs'!W21,'Contents DDF Lookup'!$A:$A,'Structure Inputs'!$C21)/100,))))</f>
        <v>0</v>
      </c>
      <c r="S18" s="18">
        <f>IF('Structure Inputs'!X21="",,
IF('Structure Inputs'!$J21="Minimum",SUMIFS('Contents DDF Lookup'!$D:$D,'Contents DDF Lookup'!$C:$C,'Structure Inputs'!X21,'Contents DDF Lookup'!$A:$A,'Structure Inputs'!$C21)/100,
IF('Structure Inputs'!$J21="Most Likely",SUMIFS('Contents DDF Lookup'!$E:$E,'Contents DDF Lookup'!$C:$C,'Structure Inputs'!X21,'Contents DDF Lookup'!$A:$A,'Structure Inputs'!$C21)/100,
IF('Structure Inputs'!$J21="Maximum",SUMIFS('Contents DDF Lookup'!$F:$F,'Contents DDF Lookup'!$C:$C,'Structure Inputs'!X21,'Contents DDF Lookup'!$A:$A,'Structure Inputs'!$C21)/100,))))</f>
        <v>0</v>
      </c>
      <c r="T18" s="18">
        <f>IF('Structure Inputs'!Y21="",,
IF('Structure Inputs'!$J21="Minimum",SUMIFS('Contents DDF Lookup'!$D:$D,'Contents DDF Lookup'!$C:$C,'Structure Inputs'!Y21,'Contents DDF Lookup'!$A:$A,'Structure Inputs'!$C21)/100,
IF('Structure Inputs'!$J21="Most Likely",SUMIFS('Contents DDF Lookup'!$E:$E,'Contents DDF Lookup'!$C:$C,'Structure Inputs'!Y21,'Contents DDF Lookup'!$A:$A,'Structure Inputs'!$C21)/100,
IF('Structure Inputs'!$J21="Maximum",SUMIFS('Contents DDF Lookup'!$F:$F,'Contents DDF Lookup'!$C:$C,'Structure Inputs'!Y21,'Contents DDF Lookup'!$A:$A,'Structure Inputs'!$C21)/100,))))</f>
        <v>0</v>
      </c>
      <c r="U18" s="18">
        <f>IF('Structure Inputs'!Z21="",,
IF('Structure Inputs'!$J21="Minimum",SUMIFS('Contents DDF Lookup'!$D:$D,'Contents DDF Lookup'!$C:$C,'Structure Inputs'!Z21,'Contents DDF Lookup'!$A:$A,'Structure Inputs'!$C21)/100,
IF('Structure Inputs'!$J21="Most Likely",SUMIFS('Contents DDF Lookup'!$E:$E,'Contents DDF Lookup'!$C:$C,'Structure Inputs'!Z21,'Contents DDF Lookup'!$A:$A,'Structure Inputs'!$C21)/100,
IF('Structure Inputs'!$J21="Maximum",SUMIFS('Contents DDF Lookup'!$F:$F,'Contents DDF Lookup'!$C:$C,'Structure Inputs'!Z21,'Contents DDF Lookup'!$A:$A,'Structure Inputs'!$C21)/100,))))</f>
        <v>0</v>
      </c>
      <c r="V18" s="18">
        <f>IF('Structure Inputs'!AA21="",,
IF('Structure Inputs'!$J21="Minimum",SUMIFS('Contents DDF Lookup'!$D:$D,'Contents DDF Lookup'!$C:$C,'Structure Inputs'!AA21,'Contents DDF Lookup'!$A:$A,'Structure Inputs'!$C21)/100,
IF('Structure Inputs'!$J21="Most Likely",SUMIFS('Contents DDF Lookup'!$E:$E,'Contents DDF Lookup'!$C:$C,'Structure Inputs'!AA21,'Contents DDF Lookup'!$A:$A,'Structure Inputs'!$C21)/100,
IF('Structure Inputs'!$J21="Maximum",SUMIFS('Contents DDF Lookup'!$F:$F,'Contents DDF Lookup'!$C:$C,'Structure Inputs'!AA21,'Contents DDF Lookup'!$A:$A,'Structure Inputs'!$C21)/100,))))</f>
        <v>0</v>
      </c>
      <c r="W18" s="18">
        <f>IF('Structure Inputs'!AB21="",,
IF('Structure Inputs'!$J21="Minimum",SUMIFS('Contents DDF Lookup'!$D:$D,'Contents DDF Lookup'!$C:$C,'Structure Inputs'!AB21,'Contents DDF Lookup'!$A:$A,'Structure Inputs'!$C21)/100,
IF('Structure Inputs'!$J21="Most Likely",SUMIFS('Contents DDF Lookup'!$E:$E,'Contents DDF Lookup'!$C:$C,'Structure Inputs'!AB21,'Contents DDF Lookup'!$A:$A,'Structure Inputs'!$C21)/100,
IF('Structure Inputs'!$J21="Maximum",SUMIFS('Contents DDF Lookup'!$F:$F,'Contents DDF Lookup'!$C:$C,'Structure Inputs'!AB21,'Contents DDF Lookup'!$A:$A,'Structure Inputs'!$C21)/100,))))</f>
        <v>0</v>
      </c>
      <c r="X18" s="18">
        <f>IF('Structure Inputs'!AC21="",,
IF('Structure Inputs'!$J21="Minimum",SUMIFS('Contents DDF Lookup'!$D:$D,'Contents DDF Lookup'!$C:$C,'Structure Inputs'!AC21,'Contents DDF Lookup'!$A:$A,'Structure Inputs'!$C21)/100,
IF('Structure Inputs'!$J21="Most Likely",SUMIFS('Contents DDF Lookup'!$E:$E,'Contents DDF Lookup'!$C:$C,'Structure Inputs'!AC21,'Contents DDF Lookup'!$A:$A,'Structure Inputs'!$C21)/100,
IF('Structure Inputs'!$J21="Maximum",SUMIFS('Contents DDF Lookup'!$F:$F,'Contents DDF Lookup'!$C:$C,'Structure Inputs'!AC21,'Contents DDF Lookup'!$A:$A,'Structure Inputs'!$C21)/100,))))</f>
        <v>0</v>
      </c>
      <c r="Z18" s="25">
        <f t="shared" si="12"/>
        <v>0</v>
      </c>
      <c r="AA18" s="25">
        <f t="shared" si="0"/>
        <v>0</v>
      </c>
      <c r="AB18" s="25">
        <f t="shared" si="1"/>
        <v>0</v>
      </c>
      <c r="AC18" s="25">
        <f t="shared" si="2"/>
        <v>0</v>
      </c>
      <c r="AD18" s="25">
        <f t="shared" si="3"/>
        <v>0</v>
      </c>
      <c r="AE18" s="25">
        <f t="shared" si="4"/>
        <v>0</v>
      </c>
      <c r="AF18" s="25">
        <f t="shared" si="5"/>
        <v>0</v>
      </c>
      <c r="AG18" s="25">
        <f t="shared" si="6"/>
        <v>0</v>
      </c>
      <c r="AH18" s="25">
        <f t="shared" si="7"/>
        <v>0</v>
      </c>
      <c r="AI18" s="25">
        <f t="shared" si="8"/>
        <v>0</v>
      </c>
      <c r="AJ18" s="25">
        <f t="shared" si="9"/>
        <v>0</v>
      </c>
      <c r="AK18" s="25">
        <f t="shared" si="10"/>
        <v>0</v>
      </c>
    </row>
    <row r="19" spans="1:37" x14ac:dyDescent="0.25">
      <c r="A19" s="17">
        <f t="shared" si="11"/>
        <v>18</v>
      </c>
      <c r="B19" s="27" t="str">
        <f>IF('Structure Inputs'!C22="","",'Structure Inputs'!C22)</f>
        <v/>
      </c>
      <c r="D19" s="42">
        <f>'Structure Inputs'!$D22</f>
        <v>0</v>
      </c>
      <c r="F19" s="18" t="str">
        <f>IF('Structure Inputs'!F22="","No","Yes")</f>
        <v>No</v>
      </c>
      <c r="H19" s="24">
        <f>IF($F19="Yes",'Structure Inputs'!$F22,SUMIFS('General Assumptions_Back End'!$C:$C,'General Assumptions_Back End'!$A:$A,$B19,'General Assumptions_Back End'!$B:$B,H$1))</f>
        <v>0</v>
      </c>
      <c r="J19" s="25">
        <f>SUMIFS('General Assumptions_Back End'!$C:$C,'General Assumptions_Back End'!$A:$A,$B19,'General Assumptions_Back End'!$B:$B,J$1)</f>
        <v>0</v>
      </c>
      <c r="K19" s="185">
        <f>SUMIFS('General Assumptions_Back End'!$C:$C,'General Assumptions_Back End'!$A:$A,$B19,'General Assumptions_Back End'!$B:$B,K$1)</f>
        <v>0</v>
      </c>
      <c r="M19" s="18">
        <f>IF('Structure Inputs'!R22="",,
IF('Structure Inputs'!$J22="Minimum",SUMIFS('Contents DDF Lookup'!$D:$D,'Contents DDF Lookup'!$C:$C,'Structure Inputs'!R22,'Contents DDF Lookup'!$A:$A,'Structure Inputs'!$C22)/100,
IF('Structure Inputs'!$J22="Most Likely",SUMIFS('Contents DDF Lookup'!$E:$E,'Contents DDF Lookup'!$C:$C,'Structure Inputs'!R22,'Contents DDF Lookup'!$A:$A,'Structure Inputs'!$C22)/100,
IF('Structure Inputs'!$J22="Maximum",SUMIFS('Contents DDF Lookup'!$F:$F,'Contents DDF Lookup'!$C:$C,'Structure Inputs'!R22,'Contents DDF Lookup'!$A:$A,'Structure Inputs'!$C22)/100,))))</f>
        <v>0</v>
      </c>
      <c r="N19" s="18">
        <f>IF('Structure Inputs'!S22="",,
IF('Structure Inputs'!$J22="Minimum",SUMIFS('Contents DDF Lookup'!$D:$D,'Contents DDF Lookup'!$C:$C,'Structure Inputs'!S22,'Contents DDF Lookup'!$A:$A,'Structure Inputs'!$C22)/100,
IF('Structure Inputs'!$J22="Most Likely",SUMIFS('Contents DDF Lookup'!$E:$E,'Contents DDF Lookup'!$C:$C,'Structure Inputs'!S22,'Contents DDF Lookup'!$A:$A,'Structure Inputs'!$C22)/100,
IF('Structure Inputs'!$J22="Maximum",SUMIFS('Contents DDF Lookup'!$F:$F,'Contents DDF Lookup'!$C:$C,'Structure Inputs'!S22,'Contents DDF Lookup'!$A:$A,'Structure Inputs'!$C22)/100,))))</f>
        <v>0</v>
      </c>
      <c r="O19" s="18">
        <f>IF('Structure Inputs'!T22="",,
IF('Structure Inputs'!$J22="Minimum",SUMIFS('Contents DDF Lookup'!$D:$D,'Contents DDF Lookup'!$C:$C,'Structure Inputs'!T22,'Contents DDF Lookup'!$A:$A,'Structure Inputs'!$C22)/100,
IF('Structure Inputs'!$J22="Most Likely",SUMIFS('Contents DDF Lookup'!$E:$E,'Contents DDF Lookup'!$C:$C,'Structure Inputs'!T22,'Contents DDF Lookup'!$A:$A,'Structure Inputs'!$C22)/100,
IF('Structure Inputs'!$J22="Maximum",SUMIFS('Contents DDF Lookup'!$F:$F,'Contents DDF Lookup'!$C:$C,'Structure Inputs'!T22,'Contents DDF Lookup'!$A:$A,'Structure Inputs'!$C22)/100,))))</f>
        <v>0</v>
      </c>
      <c r="P19" s="18">
        <f>IF('Structure Inputs'!U22="",,
IF('Structure Inputs'!$J22="Minimum",SUMIFS('Contents DDF Lookup'!$D:$D,'Contents DDF Lookup'!$C:$C,'Structure Inputs'!U22,'Contents DDF Lookup'!$A:$A,'Structure Inputs'!$C22)/100,
IF('Structure Inputs'!$J22="Most Likely",SUMIFS('Contents DDF Lookup'!$E:$E,'Contents DDF Lookup'!$C:$C,'Structure Inputs'!U22,'Contents DDF Lookup'!$A:$A,'Structure Inputs'!$C22)/100,
IF('Structure Inputs'!$J22="Maximum",SUMIFS('Contents DDF Lookup'!$F:$F,'Contents DDF Lookup'!$C:$C,'Structure Inputs'!U22,'Contents DDF Lookup'!$A:$A,'Structure Inputs'!$C22)/100,))))</f>
        <v>0</v>
      </c>
      <c r="Q19" s="18">
        <f>IF('Structure Inputs'!V22="",,
IF('Structure Inputs'!$J22="Minimum",SUMIFS('Contents DDF Lookup'!$D:$D,'Contents DDF Lookup'!$C:$C,'Structure Inputs'!V22,'Contents DDF Lookup'!$A:$A,'Structure Inputs'!$C22)/100,
IF('Structure Inputs'!$J22="Most Likely",SUMIFS('Contents DDF Lookup'!$E:$E,'Contents DDF Lookup'!$C:$C,'Structure Inputs'!V22,'Contents DDF Lookup'!$A:$A,'Structure Inputs'!$C22)/100,
IF('Structure Inputs'!$J22="Maximum",SUMIFS('Contents DDF Lookup'!$F:$F,'Contents DDF Lookup'!$C:$C,'Structure Inputs'!V22,'Contents DDF Lookup'!$A:$A,'Structure Inputs'!$C22)/100,))))</f>
        <v>0</v>
      </c>
      <c r="R19" s="18">
        <f>IF('Structure Inputs'!W22="",,
IF('Structure Inputs'!$J22="Minimum",SUMIFS('Contents DDF Lookup'!$D:$D,'Contents DDF Lookup'!$C:$C,'Structure Inputs'!W22,'Contents DDF Lookup'!$A:$A,'Structure Inputs'!$C22)/100,
IF('Structure Inputs'!$J22="Most Likely",SUMIFS('Contents DDF Lookup'!$E:$E,'Contents DDF Lookup'!$C:$C,'Structure Inputs'!W22,'Contents DDF Lookup'!$A:$A,'Structure Inputs'!$C22)/100,
IF('Structure Inputs'!$J22="Maximum",SUMIFS('Contents DDF Lookup'!$F:$F,'Contents DDF Lookup'!$C:$C,'Structure Inputs'!W22,'Contents DDF Lookup'!$A:$A,'Structure Inputs'!$C22)/100,))))</f>
        <v>0</v>
      </c>
      <c r="S19" s="18">
        <f>IF('Structure Inputs'!X22="",,
IF('Structure Inputs'!$J22="Minimum",SUMIFS('Contents DDF Lookup'!$D:$D,'Contents DDF Lookup'!$C:$C,'Structure Inputs'!X22,'Contents DDF Lookup'!$A:$A,'Structure Inputs'!$C22)/100,
IF('Structure Inputs'!$J22="Most Likely",SUMIFS('Contents DDF Lookup'!$E:$E,'Contents DDF Lookup'!$C:$C,'Structure Inputs'!X22,'Contents DDF Lookup'!$A:$A,'Structure Inputs'!$C22)/100,
IF('Structure Inputs'!$J22="Maximum",SUMIFS('Contents DDF Lookup'!$F:$F,'Contents DDF Lookup'!$C:$C,'Structure Inputs'!X22,'Contents DDF Lookup'!$A:$A,'Structure Inputs'!$C22)/100,))))</f>
        <v>0</v>
      </c>
      <c r="T19" s="18">
        <f>IF('Structure Inputs'!Y22="",,
IF('Structure Inputs'!$J22="Minimum",SUMIFS('Contents DDF Lookup'!$D:$D,'Contents DDF Lookup'!$C:$C,'Structure Inputs'!Y22,'Contents DDF Lookup'!$A:$A,'Structure Inputs'!$C22)/100,
IF('Structure Inputs'!$J22="Most Likely",SUMIFS('Contents DDF Lookup'!$E:$E,'Contents DDF Lookup'!$C:$C,'Structure Inputs'!Y22,'Contents DDF Lookup'!$A:$A,'Structure Inputs'!$C22)/100,
IF('Structure Inputs'!$J22="Maximum",SUMIFS('Contents DDF Lookup'!$F:$F,'Contents DDF Lookup'!$C:$C,'Structure Inputs'!Y22,'Contents DDF Lookup'!$A:$A,'Structure Inputs'!$C22)/100,))))</f>
        <v>0</v>
      </c>
      <c r="U19" s="18">
        <f>IF('Structure Inputs'!Z22="",,
IF('Structure Inputs'!$J22="Minimum",SUMIFS('Contents DDF Lookup'!$D:$D,'Contents DDF Lookup'!$C:$C,'Structure Inputs'!Z22,'Contents DDF Lookup'!$A:$A,'Structure Inputs'!$C22)/100,
IF('Structure Inputs'!$J22="Most Likely",SUMIFS('Contents DDF Lookup'!$E:$E,'Contents DDF Lookup'!$C:$C,'Structure Inputs'!Z22,'Contents DDF Lookup'!$A:$A,'Structure Inputs'!$C22)/100,
IF('Structure Inputs'!$J22="Maximum",SUMIFS('Contents DDF Lookup'!$F:$F,'Contents DDF Lookup'!$C:$C,'Structure Inputs'!Z22,'Contents DDF Lookup'!$A:$A,'Structure Inputs'!$C22)/100,))))</f>
        <v>0</v>
      </c>
      <c r="V19" s="18">
        <f>IF('Structure Inputs'!AA22="",,
IF('Structure Inputs'!$J22="Minimum",SUMIFS('Contents DDF Lookup'!$D:$D,'Contents DDF Lookup'!$C:$C,'Structure Inputs'!AA22,'Contents DDF Lookup'!$A:$A,'Structure Inputs'!$C22)/100,
IF('Structure Inputs'!$J22="Most Likely",SUMIFS('Contents DDF Lookup'!$E:$E,'Contents DDF Lookup'!$C:$C,'Structure Inputs'!AA22,'Contents DDF Lookup'!$A:$A,'Structure Inputs'!$C22)/100,
IF('Structure Inputs'!$J22="Maximum",SUMIFS('Contents DDF Lookup'!$F:$F,'Contents DDF Lookup'!$C:$C,'Structure Inputs'!AA22,'Contents DDF Lookup'!$A:$A,'Structure Inputs'!$C22)/100,))))</f>
        <v>0</v>
      </c>
      <c r="W19" s="18">
        <f>IF('Structure Inputs'!AB22="",,
IF('Structure Inputs'!$J22="Minimum",SUMIFS('Contents DDF Lookup'!$D:$D,'Contents DDF Lookup'!$C:$C,'Structure Inputs'!AB22,'Contents DDF Lookup'!$A:$A,'Structure Inputs'!$C22)/100,
IF('Structure Inputs'!$J22="Most Likely",SUMIFS('Contents DDF Lookup'!$E:$E,'Contents DDF Lookup'!$C:$C,'Structure Inputs'!AB22,'Contents DDF Lookup'!$A:$A,'Structure Inputs'!$C22)/100,
IF('Structure Inputs'!$J22="Maximum",SUMIFS('Contents DDF Lookup'!$F:$F,'Contents DDF Lookup'!$C:$C,'Structure Inputs'!AB22,'Contents DDF Lookup'!$A:$A,'Structure Inputs'!$C22)/100,))))</f>
        <v>0</v>
      </c>
      <c r="X19" s="18">
        <f>IF('Structure Inputs'!AC22="",,
IF('Structure Inputs'!$J22="Minimum",SUMIFS('Contents DDF Lookup'!$D:$D,'Contents DDF Lookup'!$C:$C,'Structure Inputs'!AC22,'Contents DDF Lookup'!$A:$A,'Structure Inputs'!$C22)/100,
IF('Structure Inputs'!$J22="Most Likely",SUMIFS('Contents DDF Lookup'!$E:$E,'Contents DDF Lookup'!$C:$C,'Structure Inputs'!AC22,'Contents DDF Lookup'!$A:$A,'Structure Inputs'!$C22)/100,
IF('Structure Inputs'!$J22="Maximum",SUMIFS('Contents DDF Lookup'!$F:$F,'Contents DDF Lookup'!$C:$C,'Structure Inputs'!AC22,'Contents DDF Lookup'!$A:$A,'Structure Inputs'!$C22)/100,))))</f>
        <v>0</v>
      </c>
      <c r="Z19" s="25">
        <f t="shared" si="12"/>
        <v>0</v>
      </c>
      <c r="AA19" s="25">
        <f t="shared" si="0"/>
        <v>0</v>
      </c>
      <c r="AB19" s="25">
        <f t="shared" si="1"/>
        <v>0</v>
      </c>
      <c r="AC19" s="25">
        <f t="shared" si="2"/>
        <v>0</v>
      </c>
      <c r="AD19" s="25">
        <f t="shared" si="3"/>
        <v>0</v>
      </c>
      <c r="AE19" s="25">
        <f t="shared" si="4"/>
        <v>0</v>
      </c>
      <c r="AF19" s="25">
        <f t="shared" si="5"/>
        <v>0</v>
      </c>
      <c r="AG19" s="25">
        <f t="shared" si="6"/>
        <v>0</v>
      </c>
      <c r="AH19" s="25">
        <f t="shared" si="7"/>
        <v>0</v>
      </c>
      <c r="AI19" s="25">
        <f t="shared" si="8"/>
        <v>0</v>
      </c>
      <c r="AJ19" s="25">
        <f t="shared" si="9"/>
        <v>0</v>
      </c>
      <c r="AK19" s="25">
        <f t="shared" si="10"/>
        <v>0</v>
      </c>
    </row>
    <row r="20" spans="1:37" x14ac:dyDescent="0.25">
      <c r="A20" s="17">
        <f t="shared" si="11"/>
        <v>19</v>
      </c>
      <c r="B20" s="27" t="str">
        <f>IF('Structure Inputs'!C23="","",'Structure Inputs'!C23)</f>
        <v/>
      </c>
      <c r="D20" s="42">
        <f>'Structure Inputs'!$D23</f>
        <v>0</v>
      </c>
      <c r="F20" s="18" t="str">
        <f>IF('Structure Inputs'!F23="","No","Yes")</f>
        <v>No</v>
      </c>
      <c r="H20" s="24">
        <f>IF($F20="Yes",'Structure Inputs'!$F23,SUMIFS('General Assumptions_Back End'!$C:$C,'General Assumptions_Back End'!$A:$A,$B20,'General Assumptions_Back End'!$B:$B,H$1))</f>
        <v>0</v>
      </c>
      <c r="J20" s="25">
        <f>SUMIFS('General Assumptions_Back End'!$C:$C,'General Assumptions_Back End'!$A:$A,$B20,'General Assumptions_Back End'!$B:$B,J$1)</f>
        <v>0</v>
      </c>
      <c r="K20" s="185">
        <f>SUMIFS('General Assumptions_Back End'!$C:$C,'General Assumptions_Back End'!$A:$A,$B20,'General Assumptions_Back End'!$B:$B,K$1)</f>
        <v>0</v>
      </c>
      <c r="M20" s="18">
        <f>IF('Structure Inputs'!R23="",,
IF('Structure Inputs'!$J23="Minimum",SUMIFS('Contents DDF Lookup'!$D:$D,'Contents DDF Lookup'!$C:$C,'Structure Inputs'!R23,'Contents DDF Lookup'!$A:$A,'Structure Inputs'!$C23)/100,
IF('Structure Inputs'!$J23="Most Likely",SUMIFS('Contents DDF Lookup'!$E:$E,'Contents DDF Lookup'!$C:$C,'Structure Inputs'!R23,'Contents DDF Lookup'!$A:$A,'Structure Inputs'!$C23)/100,
IF('Structure Inputs'!$J23="Maximum",SUMIFS('Contents DDF Lookup'!$F:$F,'Contents DDF Lookup'!$C:$C,'Structure Inputs'!R23,'Contents DDF Lookup'!$A:$A,'Structure Inputs'!$C23)/100,))))</f>
        <v>0</v>
      </c>
      <c r="N20" s="18">
        <f>IF('Structure Inputs'!S23="",,
IF('Structure Inputs'!$J23="Minimum",SUMIFS('Contents DDF Lookup'!$D:$D,'Contents DDF Lookup'!$C:$C,'Structure Inputs'!S23,'Contents DDF Lookup'!$A:$A,'Structure Inputs'!$C23)/100,
IF('Structure Inputs'!$J23="Most Likely",SUMIFS('Contents DDF Lookup'!$E:$E,'Contents DDF Lookup'!$C:$C,'Structure Inputs'!S23,'Contents DDF Lookup'!$A:$A,'Structure Inputs'!$C23)/100,
IF('Structure Inputs'!$J23="Maximum",SUMIFS('Contents DDF Lookup'!$F:$F,'Contents DDF Lookup'!$C:$C,'Structure Inputs'!S23,'Contents DDF Lookup'!$A:$A,'Structure Inputs'!$C23)/100,))))</f>
        <v>0</v>
      </c>
      <c r="O20" s="18">
        <f>IF('Structure Inputs'!T23="",,
IF('Structure Inputs'!$J23="Minimum",SUMIFS('Contents DDF Lookup'!$D:$D,'Contents DDF Lookup'!$C:$C,'Structure Inputs'!T23,'Contents DDF Lookup'!$A:$A,'Structure Inputs'!$C23)/100,
IF('Structure Inputs'!$J23="Most Likely",SUMIFS('Contents DDF Lookup'!$E:$E,'Contents DDF Lookup'!$C:$C,'Structure Inputs'!T23,'Contents DDF Lookup'!$A:$A,'Structure Inputs'!$C23)/100,
IF('Structure Inputs'!$J23="Maximum",SUMIFS('Contents DDF Lookup'!$F:$F,'Contents DDF Lookup'!$C:$C,'Structure Inputs'!T23,'Contents DDF Lookup'!$A:$A,'Structure Inputs'!$C23)/100,))))</f>
        <v>0</v>
      </c>
      <c r="P20" s="18">
        <f>IF('Structure Inputs'!U23="",,
IF('Structure Inputs'!$J23="Minimum",SUMIFS('Contents DDF Lookup'!$D:$D,'Contents DDF Lookup'!$C:$C,'Structure Inputs'!U23,'Contents DDF Lookup'!$A:$A,'Structure Inputs'!$C23)/100,
IF('Structure Inputs'!$J23="Most Likely",SUMIFS('Contents DDF Lookup'!$E:$E,'Contents DDF Lookup'!$C:$C,'Structure Inputs'!U23,'Contents DDF Lookup'!$A:$A,'Structure Inputs'!$C23)/100,
IF('Structure Inputs'!$J23="Maximum",SUMIFS('Contents DDF Lookup'!$F:$F,'Contents DDF Lookup'!$C:$C,'Structure Inputs'!U23,'Contents DDF Lookup'!$A:$A,'Structure Inputs'!$C23)/100,))))</f>
        <v>0</v>
      </c>
      <c r="Q20" s="18">
        <f>IF('Structure Inputs'!V23="",,
IF('Structure Inputs'!$J23="Minimum",SUMIFS('Contents DDF Lookup'!$D:$D,'Contents DDF Lookup'!$C:$C,'Structure Inputs'!V23,'Contents DDF Lookup'!$A:$A,'Structure Inputs'!$C23)/100,
IF('Structure Inputs'!$J23="Most Likely",SUMIFS('Contents DDF Lookup'!$E:$E,'Contents DDF Lookup'!$C:$C,'Structure Inputs'!V23,'Contents DDF Lookup'!$A:$A,'Structure Inputs'!$C23)/100,
IF('Structure Inputs'!$J23="Maximum",SUMIFS('Contents DDF Lookup'!$F:$F,'Contents DDF Lookup'!$C:$C,'Structure Inputs'!V23,'Contents DDF Lookup'!$A:$A,'Structure Inputs'!$C23)/100,))))</f>
        <v>0</v>
      </c>
      <c r="R20" s="18">
        <f>IF('Structure Inputs'!W23="",,
IF('Structure Inputs'!$J23="Minimum",SUMIFS('Contents DDF Lookup'!$D:$D,'Contents DDF Lookup'!$C:$C,'Structure Inputs'!W23,'Contents DDF Lookup'!$A:$A,'Structure Inputs'!$C23)/100,
IF('Structure Inputs'!$J23="Most Likely",SUMIFS('Contents DDF Lookup'!$E:$E,'Contents DDF Lookup'!$C:$C,'Structure Inputs'!W23,'Contents DDF Lookup'!$A:$A,'Structure Inputs'!$C23)/100,
IF('Structure Inputs'!$J23="Maximum",SUMIFS('Contents DDF Lookup'!$F:$F,'Contents DDF Lookup'!$C:$C,'Structure Inputs'!W23,'Contents DDF Lookup'!$A:$A,'Structure Inputs'!$C23)/100,))))</f>
        <v>0</v>
      </c>
      <c r="S20" s="18">
        <f>IF('Structure Inputs'!X23="",,
IF('Structure Inputs'!$J23="Minimum",SUMIFS('Contents DDF Lookup'!$D:$D,'Contents DDF Lookup'!$C:$C,'Structure Inputs'!X23,'Contents DDF Lookup'!$A:$A,'Structure Inputs'!$C23)/100,
IF('Structure Inputs'!$J23="Most Likely",SUMIFS('Contents DDF Lookup'!$E:$E,'Contents DDF Lookup'!$C:$C,'Structure Inputs'!X23,'Contents DDF Lookup'!$A:$A,'Structure Inputs'!$C23)/100,
IF('Structure Inputs'!$J23="Maximum",SUMIFS('Contents DDF Lookup'!$F:$F,'Contents DDF Lookup'!$C:$C,'Structure Inputs'!X23,'Contents DDF Lookup'!$A:$A,'Structure Inputs'!$C23)/100,))))</f>
        <v>0</v>
      </c>
      <c r="T20" s="18">
        <f>IF('Structure Inputs'!Y23="",,
IF('Structure Inputs'!$J23="Minimum",SUMIFS('Contents DDF Lookup'!$D:$D,'Contents DDF Lookup'!$C:$C,'Structure Inputs'!Y23,'Contents DDF Lookup'!$A:$A,'Structure Inputs'!$C23)/100,
IF('Structure Inputs'!$J23="Most Likely",SUMIFS('Contents DDF Lookup'!$E:$E,'Contents DDF Lookup'!$C:$C,'Structure Inputs'!Y23,'Contents DDF Lookup'!$A:$A,'Structure Inputs'!$C23)/100,
IF('Structure Inputs'!$J23="Maximum",SUMIFS('Contents DDF Lookup'!$F:$F,'Contents DDF Lookup'!$C:$C,'Structure Inputs'!Y23,'Contents DDF Lookup'!$A:$A,'Structure Inputs'!$C23)/100,))))</f>
        <v>0</v>
      </c>
      <c r="U20" s="18">
        <f>IF('Structure Inputs'!Z23="",,
IF('Structure Inputs'!$J23="Minimum",SUMIFS('Contents DDF Lookup'!$D:$D,'Contents DDF Lookup'!$C:$C,'Structure Inputs'!Z23,'Contents DDF Lookup'!$A:$A,'Structure Inputs'!$C23)/100,
IF('Structure Inputs'!$J23="Most Likely",SUMIFS('Contents DDF Lookup'!$E:$E,'Contents DDF Lookup'!$C:$C,'Structure Inputs'!Z23,'Contents DDF Lookup'!$A:$A,'Structure Inputs'!$C23)/100,
IF('Structure Inputs'!$J23="Maximum",SUMIFS('Contents DDF Lookup'!$F:$F,'Contents DDF Lookup'!$C:$C,'Structure Inputs'!Z23,'Contents DDF Lookup'!$A:$A,'Structure Inputs'!$C23)/100,))))</f>
        <v>0</v>
      </c>
      <c r="V20" s="18">
        <f>IF('Structure Inputs'!AA23="",,
IF('Structure Inputs'!$J23="Minimum",SUMIFS('Contents DDF Lookup'!$D:$D,'Contents DDF Lookup'!$C:$C,'Structure Inputs'!AA23,'Contents DDF Lookup'!$A:$A,'Structure Inputs'!$C23)/100,
IF('Structure Inputs'!$J23="Most Likely",SUMIFS('Contents DDF Lookup'!$E:$E,'Contents DDF Lookup'!$C:$C,'Structure Inputs'!AA23,'Contents DDF Lookup'!$A:$A,'Structure Inputs'!$C23)/100,
IF('Structure Inputs'!$J23="Maximum",SUMIFS('Contents DDF Lookup'!$F:$F,'Contents DDF Lookup'!$C:$C,'Structure Inputs'!AA23,'Contents DDF Lookup'!$A:$A,'Structure Inputs'!$C23)/100,))))</f>
        <v>0</v>
      </c>
      <c r="W20" s="18">
        <f>IF('Structure Inputs'!AB23="",,
IF('Structure Inputs'!$J23="Minimum",SUMIFS('Contents DDF Lookup'!$D:$D,'Contents DDF Lookup'!$C:$C,'Structure Inputs'!AB23,'Contents DDF Lookup'!$A:$A,'Structure Inputs'!$C23)/100,
IF('Structure Inputs'!$J23="Most Likely",SUMIFS('Contents DDF Lookup'!$E:$E,'Contents DDF Lookup'!$C:$C,'Structure Inputs'!AB23,'Contents DDF Lookup'!$A:$A,'Structure Inputs'!$C23)/100,
IF('Structure Inputs'!$J23="Maximum",SUMIFS('Contents DDF Lookup'!$F:$F,'Contents DDF Lookup'!$C:$C,'Structure Inputs'!AB23,'Contents DDF Lookup'!$A:$A,'Structure Inputs'!$C23)/100,))))</f>
        <v>0</v>
      </c>
      <c r="X20" s="18">
        <f>IF('Structure Inputs'!AC23="",,
IF('Structure Inputs'!$J23="Minimum",SUMIFS('Contents DDF Lookup'!$D:$D,'Contents DDF Lookup'!$C:$C,'Structure Inputs'!AC23,'Contents DDF Lookup'!$A:$A,'Structure Inputs'!$C23)/100,
IF('Structure Inputs'!$J23="Most Likely",SUMIFS('Contents DDF Lookup'!$E:$E,'Contents DDF Lookup'!$C:$C,'Structure Inputs'!AC23,'Contents DDF Lookup'!$A:$A,'Structure Inputs'!$C23)/100,
IF('Structure Inputs'!$J23="Maximum",SUMIFS('Contents DDF Lookup'!$F:$F,'Contents DDF Lookup'!$C:$C,'Structure Inputs'!AC23,'Contents DDF Lookup'!$A:$A,'Structure Inputs'!$C23)/100,))))</f>
        <v>0</v>
      </c>
      <c r="Z20" s="25">
        <f t="shared" si="12"/>
        <v>0</v>
      </c>
      <c r="AA20" s="25">
        <f t="shared" si="0"/>
        <v>0</v>
      </c>
      <c r="AB20" s="25">
        <f t="shared" si="1"/>
        <v>0</v>
      </c>
      <c r="AC20" s="25">
        <f t="shared" si="2"/>
        <v>0</v>
      </c>
      <c r="AD20" s="25">
        <f t="shared" si="3"/>
        <v>0</v>
      </c>
      <c r="AE20" s="25">
        <f t="shared" si="4"/>
        <v>0</v>
      </c>
      <c r="AF20" s="25">
        <f t="shared" si="5"/>
        <v>0</v>
      </c>
      <c r="AG20" s="25">
        <f t="shared" si="6"/>
        <v>0</v>
      </c>
      <c r="AH20" s="25">
        <f t="shared" si="7"/>
        <v>0</v>
      </c>
      <c r="AI20" s="25">
        <f t="shared" si="8"/>
        <v>0</v>
      </c>
      <c r="AJ20" s="25">
        <f t="shared" si="9"/>
        <v>0</v>
      </c>
      <c r="AK20" s="25">
        <f t="shared" si="10"/>
        <v>0</v>
      </c>
    </row>
    <row r="21" spans="1:37" x14ac:dyDescent="0.25">
      <c r="A21" s="17">
        <f t="shared" si="11"/>
        <v>20</v>
      </c>
      <c r="B21" s="27" t="str">
        <f>IF('Structure Inputs'!C24="","",'Structure Inputs'!C24)</f>
        <v/>
      </c>
      <c r="D21" s="42">
        <f>'Structure Inputs'!$D24</f>
        <v>0</v>
      </c>
      <c r="F21" s="18" t="str">
        <f>IF('Structure Inputs'!F24="","No","Yes")</f>
        <v>No</v>
      </c>
      <c r="H21" s="24">
        <f>IF($F21="Yes",'Structure Inputs'!$F24,SUMIFS('General Assumptions_Back End'!$C:$C,'General Assumptions_Back End'!$A:$A,$B21,'General Assumptions_Back End'!$B:$B,H$1))</f>
        <v>0</v>
      </c>
      <c r="J21" s="25">
        <f>SUMIFS('General Assumptions_Back End'!$C:$C,'General Assumptions_Back End'!$A:$A,$B21,'General Assumptions_Back End'!$B:$B,J$1)</f>
        <v>0</v>
      </c>
      <c r="K21" s="185">
        <f>SUMIFS('General Assumptions_Back End'!$C:$C,'General Assumptions_Back End'!$A:$A,$B21,'General Assumptions_Back End'!$B:$B,K$1)</f>
        <v>0</v>
      </c>
      <c r="M21" s="18">
        <f>IF('Structure Inputs'!R24="",,
IF('Structure Inputs'!$J24="Minimum",SUMIFS('Contents DDF Lookup'!$D:$D,'Contents DDF Lookup'!$C:$C,'Structure Inputs'!R24,'Contents DDF Lookup'!$A:$A,'Structure Inputs'!$C24)/100,
IF('Structure Inputs'!$J24="Most Likely",SUMIFS('Contents DDF Lookup'!$E:$E,'Contents DDF Lookup'!$C:$C,'Structure Inputs'!R24,'Contents DDF Lookup'!$A:$A,'Structure Inputs'!$C24)/100,
IF('Structure Inputs'!$J24="Maximum",SUMIFS('Contents DDF Lookup'!$F:$F,'Contents DDF Lookup'!$C:$C,'Structure Inputs'!R24,'Contents DDF Lookup'!$A:$A,'Structure Inputs'!$C24)/100,))))</f>
        <v>0</v>
      </c>
      <c r="N21" s="18">
        <f>IF('Structure Inputs'!S24="",,
IF('Structure Inputs'!$J24="Minimum",SUMIFS('Contents DDF Lookup'!$D:$D,'Contents DDF Lookup'!$C:$C,'Structure Inputs'!S24,'Contents DDF Lookup'!$A:$A,'Structure Inputs'!$C24)/100,
IF('Structure Inputs'!$J24="Most Likely",SUMIFS('Contents DDF Lookup'!$E:$E,'Contents DDF Lookup'!$C:$C,'Structure Inputs'!S24,'Contents DDF Lookup'!$A:$A,'Structure Inputs'!$C24)/100,
IF('Structure Inputs'!$J24="Maximum",SUMIFS('Contents DDF Lookup'!$F:$F,'Contents DDF Lookup'!$C:$C,'Structure Inputs'!S24,'Contents DDF Lookup'!$A:$A,'Structure Inputs'!$C24)/100,))))</f>
        <v>0</v>
      </c>
      <c r="O21" s="18">
        <f>IF('Structure Inputs'!T24="",,
IF('Structure Inputs'!$J24="Minimum",SUMIFS('Contents DDF Lookup'!$D:$D,'Contents DDF Lookup'!$C:$C,'Structure Inputs'!T24,'Contents DDF Lookup'!$A:$A,'Structure Inputs'!$C24)/100,
IF('Structure Inputs'!$J24="Most Likely",SUMIFS('Contents DDF Lookup'!$E:$E,'Contents DDF Lookup'!$C:$C,'Structure Inputs'!T24,'Contents DDF Lookup'!$A:$A,'Structure Inputs'!$C24)/100,
IF('Structure Inputs'!$J24="Maximum",SUMIFS('Contents DDF Lookup'!$F:$F,'Contents DDF Lookup'!$C:$C,'Structure Inputs'!T24,'Contents DDF Lookup'!$A:$A,'Structure Inputs'!$C24)/100,))))</f>
        <v>0</v>
      </c>
      <c r="P21" s="18">
        <f>IF('Structure Inputs'!U24="",,
IF('Structure Inputs'!$J24="Minimum",SUMIFS('Contents DDF Lookup'!$D:$D,'Contents DDF Lookup'!$C:$C,'Structure Inputs'!U24,'Contents DDF Lookup'!$A:$A,'Structure Inputs'!$C24)/100,
IF('Structure Inputs'!$J24="Most Likely",SUMIFS('Contents DDF Lookup'!$E:$E,'Contents DDF Lookup'!$C:$C,'Structure Inputs'!U24,'Contents DDF Lookup'!$A:$A,'Structure Inputs'!$C24)/100,
IF('Structure Inputs'!$J24="Maximum",SUMIFS('Contents DDF Lookup'!$F:$F,'Contents DDF Lookup'!$C:$C,'Structure Inputs'!U24,'Contents DDF Lookup'!$A:$A,'Structure Inputs'!$C24)/100,))))</f>
        <v>0</v>
      </c>
      <c r="Q21" s="18">
        <f>IF('Structure Inputs'!V24="",,
IF('Structure Inputs'!$J24="Minimum",SUMIFS('Contents DDF Lookup'!$D:$D,'Contents DDF Lookup'!$C:$C,'Structure Inputs'!V24,'Contents DDF Lookup'!$A:$A,'Structure Inputs'!$C24)/100,
IF('Structure Inputs'!$J24="Most Likely",SUMIFS('Contents DDF Lookup'!$E:$E,'Contents DDF Lookup'!$C:$C,'Structure Inputs'!V24,'Contents DDF Lookup'!$A:$A,'Structure Inputs'!$C24)/100,
IF('Structure Inputs'!$J24="Maximum",SUMIFS('Contents DDF Lookup'!$F:$F,'Contents DDF Lookup'!$C:$C,'Structure Inputs'!V24,'Contents DDF Lookup'!$A:$A,'Structure Inputs'!$C24)/100,))))</f>
        <v>0</v>
      </c>
      <c r="R21" s="18">
        <f>IF('Structure Inputs'!W24="",,
IF('Structure Inputs'!$J24="Minimum",SUMIFS('Contents DDF Lookup'!$D:$D,'Contents DDF Lookup'!$C:$C,'Structure Inputs'!W24,'Contents DDF Lookup'!$A:$A,'Structure Inputs'!$C24)/100,
IF('Structure Inputs'!$J24="Most Likely",SUMIFS('Contents DDF Lookup'!$E:$E,'Contents DDF Lookup'!$C:$C,'Structure Inputs'!W24,'Contents DDF Lookup'!$A:$A,'Structure Inputs'!$C24)/100,
IF('Structure Inputs'!$J24="Maximum",SUMIFS('Contents DDF Lookup'!$F:$F,'Contents DDF Lookup'!$C:$C,'Structure Inputs'!W24,'Contents DDF Lookup'!$A:$A,'Structure Inputs'!$C24)/100,))))</f>
        <v>0</v>
      </c>
      <c r="S21" s="18">
        <f>IF('Structure Inputs'!X24="",,
IF('Structure Inputs'!$J24="Minimum",SUMIFS('Contents DDF Lookup'!$D:$D,'Contents DDF Lookup'!$C:$C,'Structure Inputs'!X24,'Contents DDF Lookup'!$A:$A,'Structure Inputs'!$C24)/100,
IF('Structure Inputs'!$J24="Most Likely",SUMIFS('Contents DDF Lookup'!$E:$E,'Contents DDF Lookup'!$C:$C,'Structure Inputs'!X24,'Contents DDF Lookup'!$A:$A,'Structure Inputs'!$C24)/100,
IF('Structure Inputs'!$J24="Maximum",SUMIFS('Contents DDF Lookup'!$F:$F,'Contents DDF Lookup'!$C:$C,'Structure Inputs'!X24,'Contents DDF Lookup'!$A:$A,'Structure Inputs'!$C24)/100,))))</f>
        <v>0</v>
      </c>
      <c r="T21" s="18">
        <f>IF('Structure Inputs'!Y24="",,
IF('Structure Inputs'!$J24="Minimum",SUMIFS('Contents DDF Lookup'!$D:$D,'Contents DDF Lookup'!$C:$C,'Structure Inputs'!Y24,'Contents DDF Lookup'!$A:$A,'Structure Inputs'!$C24)/100,
IF('Structure Inputs'!$J24="Most Likely",SUMIFS('Contents DDF Lookup'!$E:$E,'Contents DDF Lookup'!$C:$C,'Structure Inputs'!Y24,'Contents DDF Lookup'!$A:$A,'Structure Inputs'!$C24)/100,
IF('Structure Inputs'!$J24="Maximum",SUMIFS('Contents DDF Lookup'!$F:$F,'Contents DDF Lookup'!$C:$C,'Structure Inputs'!Y24,'Contents DDF Lookup'!$A:$A,'Structure Inputs'!$C24)/100,))))</f>
        <v>0</v>
      </c>
      <c r="U21" s="18">
        <f>IF('Structure Inputs'!Z24="",,
IF('Structure Inputs'!$J24="Minimum",SUMIFS('Contents DDF Lookup'!$D:$D,'Contents DDF Lookup'!$C:$C,'Structure Inputs'!Z24,'Contents DDF Lookup'!$A:$A,'Structure Inputs'!$C24)/100,
IF('Structure Inputs'!$J24="Most Likely",SUMIFS('Contents DDF Lookup'!$E:$E,'Contents DDF Lookup'!$C:$C,'Structure Inputs'!Z24,'Contents DDF Lookup'!$A:$A,'Structure Inputs'!$C24)/100,
IF('Structure Inputs'!$J24="Maximum",SUMIFS('Contents DDF Lookup'!$F:$F,'Contents DDF Lookup'!$C:$C,'Structure Inputs'!Z24,'Contents DDF Lookup'!$A:$A,'Structure Inputs'!$C24)/100,))))</f>
        <v>0</v>
      </c>
      <c r="V21" s="18">
        <f>IF('Structure Inputs'!AA24="",,
IF('Structure Inputs'!$J24="Minimum",SUMIFS('Contents DDF Lookup'!$D:$D,'Contents DDF Lookup'!$C:$C,'Structure Inputs'!AA24,'Contents DDF Lookup'!$A:$A,'Structure Inputs'!$C24)/100,
IF('Structure Inputs'!$J24="Most Likely",SUMIFS('Contents DDF Lookup'!$E:$E,'Contents DDF Lookup'!$C:$C,'Structure Inputs'!AA24,'Contents DDF Lookup'!$A:$A,'Structure Inputs'!$C24)/100,
IF('Structure Inputs'!$J24="Maximum",SUMIFS('Contents DDF Lookup'!$F:$F,'Contents DDF Lookup'!$C:$C,'Structure Inputs'!AA24,'Contents DDF Lookup'!$A:$A,'Structure Inputs'!$C24)/100,))))</f>
        <v>0</v>
      </c>
      <c r="W21" s="18">
        <f>IF('Structure Inputs'!AB24="",,
IF('Structure Inputs'!$J24="Minimum",SUMIFS('Contents DDF Lookup'!$D:$D,'Contents DDF Lookup'!$C:$C,'Structure Inputs'!AB24,'Contents DDF Lookup'!$A:$A,'Structure Inputs'!$C24)/100,
IF('Structure Inputs'!$J24="Most Likely",SUMIFS('Contents DDF Lookup'!$E:$E,'Contents DDF Lookup'!$C:$C,'Structure Inputs'!AB24,'Contents DDF Lookup'!$A:$A,'Structure Inputs'!$C24)/100,
IF('Structure Inputs'!$J24="Maximum",SUMIFS('Contents DDF Lookup'!$F:$F,'Contents DDF Lookup'!$C:$C,'Structure Inputs'!AB24,'Contents DDF Lookup'!$A:$A,'Structure Inputs'!$C24)/100,))))</f>
        <v>0</v>
      </c>
      <c r="X21" s="18">
        <f>IF('Structure Inputs'!AC24="",,
IF('Structure Inputs'!$J24="Minimum",SUMIFS('Contents DDF Lookup'!$D:$D,'Contents DDF Lookup'!$C:$C,'Structure Inputs'!AC24,'Contents DDF Lookup'!$A:$A,'Structure Inputs'!$C24)/100,
IF('Structure Inputs'!$J24="Most Likely",SUMIFS('Contents DDF Lookup'!$E:$E,'Contents DDF Lookup'!$C:$C,'Structure Inputs'!AC24,'Contents DDF Lookup'!$A:$A,'Structure Inputs'!$C24)/100,
IF('Structure Inputs'!$J24="Maximum",SUMIFS('Contents DDF Lookup'!$F:$F,'Contents DDF Lookup'!$C:$C,'Structure Inputs'!AC24,'Contents DDF Lookup'!$A:$A,'Structure Inputs'!$C24)/100,))))</f>
        <v>0</v>
      </c>
      <c r="Z21" s="25">
        <f t="shared" si="12"/>
        <v>0</v>
      </c>
      <c r="AA21" s="25">
        <f t="shared" si="0"/>
        <v>0</v>
      </c>
      <c r="AB21" s="25">
        <f t="shared" si="1"/>
        <v>0</v>
      </c>
      <c r="AC21" s="25">
        <f t="shared" si="2"/>
        <v>0</v>
      </c>
      <c r="AD21" s="25">
        <f t="shared" si="3"/>
        <v>0</v>
      </c>
      <c r="AE21" s="25">
        <f t="shared" si="4"/>
        <v>0</v>
      </c>
      <c r="AF21" s="25">
        <f t="shared" si="5"/>
        <v>0</v>
      </c>
      <c r="AG21" s="25">
        <f t="shared" si="6"/>
        <v>0</v>
      </c>
      <c r="AH21" s="25">
        <f t="shared" si="7"/>
        <v>0</v>
      </c>
      <c r="AI21" s="25">
        <f t="shared" si="8"/>
        <v>0</v>
      </c>
      <c r="AJ21" s="25">
        <f t="shared" si="9"/>
        <v>0</v>
      </c>
      <c r="AK21" s="25">
        <f t="shared" si="10"/>
        <v>0</v>
      </c>
    </row>
    <row r="22" spans="1:37" x14ac:dyDescent="0.25">
      <c r="A22" s="17">
        <f t="shared" si="11"/>
        <v>21</v>
      </c>
      <c r="B22" s="27" t="str">
        <f>IF('Structure Inputs'!C25="","",'Structure Inputs'!C25)</f>
        <v/>
      </c>
      <c r="D22" s="42">
        <f>'Structure Inputs'!$D25</f>
        <v>0</v>
      </c>
      <c r="F22" s="18" t="str">
        <f>IF('Structure Inputs'!F25="","No","Yes")</f>
        <v>No</v>
      </c>
      <c r="H22" s="24">
        <f>IF($F22="Yes",'Structure Inputs'!$F25,SUMIFS('General Assumptions_Back End'!$C:$C,'General Assumptions_Back End'!$A:$A,$B22,'General Assumptions_Back End'!$B:$B,H$1))</f>
        <v>0</v>
      </c>
      <c r="J22" s="25">
        <f>SUMIFS('General Assumptions_Back End'!$C:$C,'General Assumptions_Back End'!$A:$A,$B22,'General Assumptions_Back End'!$B:$B,J$1)</f>
        <v>0</v>
      </c>
      <c r="K22" s="185">
        <f>SUMIFS('General Assumptions_Back End'!$C:$C,'General Assumptions_Back End'!$A:$A,$B22,'General Assumptions_Back End'!$B:$B,K$1)</f>
        <v>0</v>
      </c>
      <c r="M22" s="18">
        <f>IF('Structure Inputs'!R25="",,
IF('Structure Inputs'!$J25="Minimum",SUMIFS('Contents DDF Lookup'!$D:$D,'Contents DDF Lookup'!$C:$C,'Structure Inputs'!R25,'Contents DDF Lookup'!$A:$A,'Structure Inputs'!$C25)/100,
IF('Structure Inputs'!$J25="Most Likely",SUMIFS('Contents DDF Lookup'!$E:$E,'Contents DDF Lookup'!$C:$C,'Structure Inputs'!R25,'Contents DDF Lookup'!$A:$A,'Structure Inputs'!$C25)/100,
IF('Structure Inputs'!$J25="Maximum",SUMIFS('Contents DDF Lookup'!$F:$F,'Contents DDF Lookup'!$C:$C,'Structure Inputs'!R25,'Contents DDF Lookup'!$A:$A,'Structure Inputs'!$C25)/100,))))</f>
        <v>0</v>
      </c>
      <c r="N22" s="18">
        <f>IF('Structure Inputs'!S25="",,
IF('Structure Inputs'!$J25="Minimum",SUMIFS('Contents DDF Lookup'!$D:$D,'Contents DDF Lookup'!$C:$C,'Structure Inputs'!S25,'Contents DDF Lookup'!$A:$A,'Structure Inputs'!$C25)/100,
IF('Structure Inputs'!$J25="Most Likely",SUMIFS('Contents DDF Lookup'!$E:$E,'Contents DDF Lookup'!$C:$C,'Structure Inputs'!S25,'Contents DDF Lookup'!$A:$A,'Structure Inputs'!$C25)/100,
IF('Structure Inputs'!$J25="Maximum",SUMIFS('Contents DDF Lookup'!$F:$F,'Contents DDF Lookup'!$C:$C,'Structure Inputs'!S25,'Contents DDF Lookup'!$A:$A,'Structure Inputs'!$C25)/100,))))</f>
        <v>0</v>
      </c>
      <c r="O22" s="18">
        <f>IF('Structure Inputs'!T25="",,
IF('Structure Inputs'!$J25="Minimum",SUMIFS('Contents DDF Lookup'!$D:$D,'Contents DDF Lookup'!$C:$C,'Structure Inputs'!T25,'Contents DDF Lookup'!$A:$A,'Structure Inputs'!$C25)/100,
IF('Structure Inputs'!$J25="Most Likely",SUMIFS('Contents DDF Lookup'!$E:$E,'Contents DDF Lookup'!$C:$C,'Structure Inputs'!T25,'Contents DDF Lookup'!$A:$A,'Structure Inputs'!$C25)/100,
IF('Structure Inputs'!$J25="Maximum",SUMIFS('Contents DDF Lookup'!$F:$F,'Contents DDF Lookup'!$C:$C,'Structure Inputs'!T25,'Contents DDF Lookup'!$A:$A,'Structure Inputs'!$C25)/100,))))</f>
        <v>0</v>
      </c>
      <c r="P22" s="18">
        <f>IF('Structure Inputs'!U25="",,
IF('Structure Inputs'!$J25="Minimum",SUMIFS('Contents DDF Lookup'!$D:$D,'Contents DDF Lookup'!$C:$C,'Structure Inputs'!U25,'Contents DDF Lookup'!$A:$A,'Structure Inputs'!$C25)/100,
IF('Structure Inputs'!$J25="Most Likely",SUMIFS('Contents DDF Lookup'!$E:$E,'Contents DDF Lookup'!$C:$C,'Structure Inputs'!U25,'Contents DDF Lookup'!$A:$A,'Structure Inputs'!$C25)/100,
IF('Structure Inputs'!$J25="Maximum",SUMIFS('Contents DDF Lookup'!$F:$F,'Contents DDF Lookup'!$C:$C,'Structure Inputs'!U25,'Contents DDF Lookup'!$A:$A,'Structure Inputs'!$C25)/100,))))</f>
        <v>0</v>
      </c>
      <c r="Q22" s="18">
        <f>IF('Structure Inputs'!V25="",,
IF('Structure Inputs'!$J25="Minimum",SUMIFS('Contents DDF Lookup'!$D:$D,'Contents DDF Lookup'!$C:$C,'Structure Inputs'!V25,'Contents DDF Lookup'!$A:$A,'Structure Inputs'!$C25)/100,
IF('Structure Inputs'!$J25="Most Likely",SUMIFS('Contents DDF Lookup'!$E:$E,'Contents DDF Lookup'!$C:$C,'Structure Inputs'!V25,'Contents DDF Lookup'!$A:$A,'Structure Inputs'!$C25)/100,
IF('Structure Inputs'!$J25="Maximum",SUMIFS('Contents DDF Lookup'!$F:$F,'Contents DDF Lookup'!$C:$C,'Structure Inputs'!V25,'Contents DDF Lookup'!$A:$A,'Structure Inputs'!$C25)/100,))))</f>
        <v>0</v>
      </c>
      <c r="R22" s="18">
        <f>IF('Structure Inputs'!W25="",,
IF('Structure Inputs'!$J25="Minimum",SUMIFS('Contents DDF Lookup'!$D:$D,'Contents DDF Lookup'!$C:$C,'Structure Inputs'!W25,'Contents DDF Lookup'!$A:$A,'Structure Inputs'!$C25)/100,
IF('Structure Inputs'!$J25="Most Likely",SUMIFS('Contents DDF Lookup'!$E:$E,'Contents DDF Lookup'!$C:$C,'Structure Inputs'!W25,'Contents DDF Lookup'!$A:$A,'Structure Inputs'!$C25)/100,
IF('Structure Inputs'!$J25="Maximum",SUMIFS('Contents DDF Lookup'!$F:$F,'Contents DDF Lookup'!$C:$C,'Structure Inputs'!W25,'Contents DDF Lookup'!$A:$A,'Structure Inputs'!$C25)/100,))))</f>
        <v>0</v>
      </c>
      <c r="S22" s="18">
        <f>IF('Structure Inputs'!X25="",,
IF('Structure Inputs'!$J25="Minimum",SUMIFS('Contents DDF Lookup'!$D:$D,'Contents DDF Lookup'!$C:$C,'Structure Inputs'!X25,'Contents DDF Lookup'!$A:$A,'Structure Inputs'!$C25)/100,
IF('Structure Inputs'!$J25="Most Likely",SUMIFS('Contents DDF Lookup'!$E:$E,'Contents DDF Lookup'!$C:$C,'Structure Inputs'!X25,'Contents DDF Lookup'!$A:$A,'Structure Inputs'!$C25)/100,
IF('Structure Inputs'!$J25="Maximum",SUMIFS('Contents DDF Lookup'!$F:$F,'Contents DDF Lookup'!$C:$C,'Structure Inputs'!X25,'Contents DDF Lookup'!$A:$A,'Structure Inputs'!$C25)/100,))))</f>
        <v>0</v>
      </c>
      <c r="T22" s="18">
        <f>IF('Structure Inputs'!Y25="",,
IF('Structure Inputs'!$J25="Minimum",SUMIFS('Contents DDF Lookup'!$D:$D,'Contents DDF Lookup'!$C:$C,'Structure Inputs'!Y25,'Contents DDF Lookup'!$A:$A,'Structure Inputs'!$C25)/100,
IF('Structure Inputs'!$J25="Most Likely",SUMIFS('Contents DDF Lookup'!$E:$E,'Contents DDF Lookup'!$C:$C,'Structure Inputs'!Y25,'Contents DDF Lookup'!$A:$A,'Structure Inputs'!$C25)/100,
IF('Structure Inputs'!$J25="Maximum",SUMIFS('Contents DDF Lookup'!$F:$F,'Contents DDF Lookup'!$C:$C,'Structure Inputs'!Y25,'Contents DDF Lookup'!$A:$A,'Structure Inputs'!$C25)/100,))))</f>
        <v>0</v>
      </c>
      <c r="U22" s="18">
        <f>IF('Structure Inputs'!Z25="",,
IF('Structure Inputs'!$J25="Minimum",SUMIFS('Contents DDF Lookup'!$D:$D,'Contents DDF Lookup'!$C:$C,'Structure Inputs'!Z25,'Contents DDF Lookup'!$A:$A,'Structure Inputs'!$C25)/100,
IF('Structure Inputs'!$J25="Most Likely",SUMIFS('Contents DDF Lookup'!$E:$E,'Contents DDF Lookup'!$C:$C,'Structure Inputs'!Z25,'Contents DDF Lookup'!$A:$A,'Structure Inputs'!$C25)/100,
IF('Structure Inputs'!$J25="Maximum",SUMIFS('Contents DDF Lookup'!$F:$F,'Contents DDF Lookup'!$C:$C,'Structure Inputs'!Z25,'Contents DDF Lookup'!$A:$A,'Structure Inputs'!$C25)/100,))))</f>
        <v>0</v>
      </c>
      <c r="V22" s="18">
        <f>IF('Structure Inputs'!AA25="",,
IF('Structure Inputs'!$J25="Minimum",SUMIFS('Contents DDF Lookup'!$D:$D,'Contents DDF Lookup'!$C:$C,'Structure Inputs'!AA25,'Contents DDF Lookup'!$A:$A,'Structure Inputs'!$C25)/100,
IF('Structure Inputs'!$J25="Most Likely",SUMIFS('Contents DDF Lookup'!$E:$E,'Contents DDF Lookup'!$C:$C,'Structure Inputs'!AA25,'Contents DDF Lookup'!$A:$A,'Structure Inputs'!$C25)/100,
IF('Structure Inputs'!$J25="Maximum",SUMIFS('Contents DDF Lookup'!$F:$F,'Contents DDF Lookup'!$C:$C,'Structure Inputs'!AA25,'Contents DDF Lookup'!$A:$A,'Structure Inputs'!$C25)/100,))))</f>
        <v>0</v>
      </c>
      <c r="W22" s="18">
        <f>IF('Structure Inputs'!AB25="",,
IF('Structure Inputs'!$J25="Minimum",SUMIFS('Contents DDF Lookup'!$D:$D,'Contents DDF Lookup'!$C:$C,'Structure Inputs'!AB25,'Contents DDF Lookup'!$A:$A,'Structure Inputs'!$C25)/100,
IF('Structure Inputs'!$J25="Most Likely",SUMIFS('Contents DDF Lookup'!$E:$E,'Contents DDF Lookup'!$C:$C,'Structure Inputs'!AB25,'Contents DDF Lookup'!$A:$A,'Structure Inputs'!$C25)/100,
IF('Structure Inputs'!$J25="Maximum",SUMIFS('Contents DDF Lookup'!$F:$F,'Contents DDF Lookup'!$C:$C,'Structure Inputs'!AB25,'Contents DDF Lookup'!$A:$A,'Structure Inputs'!$C25)/100,))))</f>
        <v>0</v>
      </c>
      <c r="X22" s="18">
        <f>IF('Structure Inputs'!AC25="",,
IF('Structure Inputs'!$J25="Minimum",SUMIFS('Contents DDF Lookup'!$D:$D,'Contents DDF Lookup'!$C:$C,'Structure Inputs'!AC25,'Contents DDF Lookup'!$A:$A,'Structure Inputs'!$C25)/100,
IF('Structure Inputs'!$J25="Most Likely",SUMIFS('Contents DDF Lookup'!$E:$E,'Contents DDF Lookup'!$C:$C,'Structure Inputs'!AC25,'Contents DDF Lookup'!$A:$A,'Structure Inputs'!$C25)/100,
IF('Structure Inputs'!$J25="Maximum",SUMIFS('Contents DDF Lookup'!$F:$F,'Contents DDF Lookup'!$C:$C,'Structure Inputs'!AC25,'Contents DDF Lookup'!$A:$A,'Structure Inputs'!$C25)/100,))))</f>
        <v>0</v>
      </c>
      <c r="Z22" s="25">
        <f t="shared" si="12"/>
        <v>0</v>
      </c>
      <c r="AA22" s="25">
        <f t="shared" si="0"/>
        <v>0</v>
      </c>
      <c r="AB22" s="25">
        <f t="shared" si="1"/>
        <v>0</v>
      </c>
      <c r="AC22" s="25">
        <f t="shared" si="2"/>
        <v>0</v>
      </c>
      <c r="AD22" s="25">
        <f t="shared" si="3"/>
        <v>0</v>
      </c>
      <c r="AE22" s="25">
        <f t="shared" si="4"/>
        <v>0</v>
      </c>
      <c r="AF22" s="25">
        <f t="shared" si="5"/>
        <v>0</v>
      </c>
      <c r="AG22" s="25">
        <f t="shared" si="6"/>
        <v>0</v>
      </c>
      <c r="AH22" s="25">
        <f t="shared" si="7"/>
        <v>0</v>
      </c>
      <c r="AI22" s="25">
        <f t="shared" si="8"/>
        <v>0</v>
      </c>
      <c r="AJ22" s="25">
        <f t="shared" si="9"/>
        <v>0</v>
      </c>
      <c r="AK22" s="25">
        <f t="shared" si="10"/>
        <v>0</v>
      </c>
    </row>
    <row r="23" spans="1:37" x14ac:dyDescent="0.25">
      <c r="A23" s="17">
        <f t="shared" si="11"/>
        <v>22</v>
      </c>
      <c r="B23" s="27" t="str">
        <f>IF('Structure Inputs'!C26="","",'Structure Inputs'!C26)</f>
        <v/>
      </c>
      <c r="D23" s="42">
        <f>'Structure Inputs'!$D26</f>
        <v>0</v>
      </c>
      <c r="F23" s="18" t="str">
        <f>IF('Structure Inputs'!F26="","No","Yes")</f>
        <v>No</v>
      </c>
      <c r="H23" s="24">
        <f>IF($F23="Yes",'Structure Inputs'!$F26,SUMIFS('General Assumptions_Back End'!$C:$C,'General Assumptions_Back End'!$A:$A,$B23,'General Assumptions_Back End'!$B:$B,H$1))</f>
        <v>0</v>
      </c>
      <c r="J23" s="25">
        <f>SUMIFS('General Assumptions_Back End'!$C:$C,'General Assumptions_Back End'!$A:$A,$B23,'General Assumptions_Back End'!$B:$B,J$1)</f>
        <v>0</v>
      </c>
      <c r="K23" s="185">
        <f>SUMIFS('General Assumptions_Back End'!$C:$C,'General Assumptions_Back End'!$A:$A,$B23,'General Assumptions_Back End'!$B:$B,K$1)</f>
        <v>0</v>
      </c>
      <c r="M23" s="18">
        <f>IF('Structure Inputs'!R26="",,
IF('Structure Inputs'!$J26="Minimum",SUMIFS('Contents DDF Lookup'!$D:$D,'Contents DDF Lookup'!$C:$C,'Structure Inputs'!R26,'Contents DDF Lookup'!$A:$A,'Structure Inputs'!$C26)/100,
IF('Structure Inputs'!$J26="Most Likely",SUMIFS('Contents DDF Lookup'!$E:$E,'Contents DDF Lookup'!$C:$C,'Structure Inputs'!R26,'Contents DDF Lookup'!$A:$A,'Structure Inputs'!$C26)/100,
IF('Structure Inputs'!$J26="Maximum",SUMIFS('Contents DDF Lookup'!$F:$F,'Contents DDF Lookup'!$C:$C,'Structure Inputs'!R26,'Contents DDF Lookup'!$A:$A,'Structure Inputs'!$C26)/100,))))</f>
        <v>0</v>
      </c>
      <c r="N23" s="18">
        <f>IF('Structure Inputs'!S26="",,
IF('Structure Inputs'!$J26="Minimum",SUMIFS('Contents DDF Lookup'!$D:$D,'Contents DDF Lookup'!$C:$C,'Structure Inputs'!S26,'Contents DDF Lookup'!$A:$A,'Structure Inputs'!$C26)/100,
IF('Structure Inputs'!$J26="Most Likely",SUMIFS('Contents DDF Lookup'!$E:$E,'Contents DDF Lookup'!$C:$C,'Structure Inputs'!S26,'Contents DDF Lookup'!$A:$A,'Structure Inputs'!$C26)/100,
IF('Structure Inputs'!$J26="Maximum",SUMIFS('Contents DDF Lookup'!$F:$F,'Contents DDF Lookup'!$C:$C,'Structure Inputs'!S26,'Contents DDF Lookup'!$A:$A,'Structure Inputs'!$C26)/100,))))</f>
        <v>0</v>
      </c>
      <c r="O23" s="18">
        <f>IF('Structure Inputs'!T26="",,
IF('Structure Inputs'!$J26="Minimum",SUMIFS('Contents DDF Lookup'!$D:$D,'Contents DDF Lookup'!$C:$C,'Structure Inputs'!T26,'Contents DDF Lookup'!$A:$A,'Structure Inputs'!$C26)/100,
IF('Structure Inputs'!$J26="Most Likely",SUMIFS('Contents DDF Lookup'!$E:$E,'Contents DDF Lookup'!$C:$C,'Structure Inputs'!T26,'Contents DDF Lookup'!$A:$A,'Structure Inputs'!$C26)/100,
IF('Structure Inputs'!$J26="Maximum",SUMIFS('Contents DDF Lookup'!$F:$F,'Contents DDF Lookup'!$C:$C,'Structure Inputs'!T26,'Contents DDF Lookup'!$A:$A,'Structure Inputs'!$C26)/100,))))</f>
        <v>0</v>
      </c>
      <c r="P23" s="18">
        <f>IF('Structure Inputs'!U26="",,
IF('Structure Inputs'!$J26="Minimum",SUMIFS('Contents DDF Lookup'!$D:$D,'Contents DDF Lookup'!$C:$C,'Structure Inputs'!U26,'Contents DDF Lookup'!$A:$A,'Structure Inputs'!$C26)/100,
IF('Structure Inputs'!$J26="Most Likely",SUMIFS('Contents DDF Lookup'!$E:$E,'Contents DDF Lookup'!$C:$C,'Structure Inputs'!U26,'Contents DDF Lookup'!$A:$A,'Structure Inputs'!$C26)/100,
IF('Structure Inputs'!$J26="Maximum",SUMIFS('Contents DDF Lookup'!$F:$F,'Contents DDF Lookup'!$C:$C,'Structure Inputs'!U26,'Contents DDF Lookup'!$A:$A,'Structure Inputs'!$C26)/100,))))</f>
        <v>0</v>
      </c>
      <c r="Q23" s="18">
        <f>IF('Structure Inputs'!V26="",,
IF('Structure Inputs'!$J26="Minimum",SUMIFS('Contents DDF Lookup'!$D:$D,'Contents DDF Lookup'!$C:$C,'Structure Inputs'!V26,'Contents DDF Lookup'!$A:$A,'Structure Inputs'!$C26)/100,
IF('Structure Inputs'!$J26="Most Likely",SUMIFS('Contents DDF Lookup'!$E:$E,'Contents DDF Lookup'!$C:$C,'Structure Inputs'!V26,'Contents DDF Lookup'!$A:$A,'Structure Inputs'!$C26)/100,
IF('Structure Inputs'!$J26="Maximum",SUMIFS('Contents DDF Lookup'!$F:$F,'Contents DDF Lookup'!$C:$C,'Structure Inputs'!V26,'Contents DDF Lookup'!$A:$A,'Structure Inputs'!$C26)/100,))))</f>
        <v>0</v>
      </c>
      <c r="R23" s="18">
        <f>IF('Structure Inputs'!W26="",,
IF('Structure Inputs'!$J26="Minimum",SUMIFS('Contents DDF Lookup'!$D:$D,'Contents DDF Lookup'!$C:$C,'Structure Inputs'!W26,'Contents DDF Lookup'!$A:$A,'Structure Inputs'!$C26)/100,
IF('Structure Inputs'!$J26="Most Likely",SUMIFS('Contents DDF Lookup'!$E:$E,'Contents DDF Lookup'!$C:$C,'Structure Inputs'!W26,'Contents DDF Lookup'!$A:$A,'Structure Inputs'!$C26)/100,
IF('Structure Inputs'!$J26="Maximum",SUMIFS('Contents DDF Lookup'!$F:$F,'Contents DDF Lookup'!$C:$C,'Structure Inputs'!W26,'Contents DDF Lookup'!$A:$A,'Structure Inputs'!$C26)/100,))))</f>
        <v>0</v>
      </c>
      <c r="S23" s="18">
        <f>IF('Structure Inputs'!X26="",,
IF('Structure Inputs'!$J26="Minimum",SUMIFS('Contents DDF Lookup'!$D:$D,'Contents DDF Lookup'!$C:$C,'Structure Inputs'!X26,'Contents DDF Lookup'!$A:$A,'Structure Inputs'!$C26)/100,
IF('Structure Inputs'!$J26="Most Likely",SUMIFS('Contents DDF Lookup'!$E:$E,'Contents DDF Lookup'!$C:$C,'Structure Inputs'!X26,'Contents DDF Lookup'!$A:$A,'Structure Inputs'!$C26)/100,
IF('Structure Inputs'!$J26="Maximum",SUMIFS('Contents DDF Lookup'!$F:$F,'Contents DDF Lookup'!$C:$C,'Structure Inputs'!X26,'Contents DDF Lookup'!$A:$A,'Structure Inputs'!$C26)/100,))))</f>
        <v>0</v>
      </c>
      <c r="T23" s="18">
        <f>IF('Structure Inputs'!Y26="",,
IF('Structure Inputs'!$J26="Minimum",SUMIFS('Contents DDF Lookup'!$D:$D,'Contents DDF Lookup'!$C:$C,'Structure Inputs'!Y26,'Contents DDF Lookup'!$A:$A,'Structure Inputs'!$C26)/100,
IF('Structure Inputs'!$J26="Most Likely",SUMIFS('Contents DDF Lookup'!$E:$E,'Contents DDF Lookup'!$C:$C,'Structure Inputs'!Y26,'Contents DDF Lookup'!$A:$A,'Structure Inputs'!$C26)/100,
IF('Structure Inputs'!$J26="Maximum",SUMIFS('Contents DDF Lookup'!$F:$F,'Contents DDF Lookup'!$C:$C,'Structure Inputs'!Y26,'Contents DDF Lookup'!$A:$A,'Structure Inputs'!$C26)/100,))))</f>
        <v>0</v>
      </c>
      <c r="U23" s="18">
        <f>IF('Structure Inputs'!Z26="",,
IF('Structure Inputs'!$J26="Minimum",SUMIFS('Contents DDF Lookup'!$D:$D,'Contents DDF Lookup'!$C:$C,'Structure Inputs'!Z26,'Contents DDF Lookup'!$A:$A,'Structure Inputs'!$C26)/100,
IF('Structure Inputs'!$J26="Most Likely",SUMIFS('Contents DDF Lookup'!$E:$E,'Contents DDF Lookup'!$C:$C,'Structure Inputs'!Z26,'Contents DDF Lookup'!$A:$A,'Structure Inputs'!$C26)/100,
IF('Structure Inputs'!$J26="Maximum",SUMIFS('Contents DDF Lookup'!$F:$F,'Contents DDF Lookup'!$C:$C,'Structure Inputs'!Z26,'Contents DDF Lookup'!$A:$A,'Structure Inputs'!$C26)/100,))))</f>
        <v>0</v>
      </c>
      <c r="V23" s="18">
        <f>IF('Structure Inputs'!AA26="",,
IF('Structure Inputs'!$J26="Minimum",SUMIFS('Contents DDF Lookup'!$D:$D,'Contents DDF Lookup'!$C:$C,'Structure Inputs'!AA26,'Contents DDF Lookup'!$A:$A,'Structure Inputs'!$C26)/100,
IF('Structure Inputs'!$J26="Most Likely",SUMIFS('Contents DDF Lookup'!$E:$E,'Contents DDF Lookup'!$C:$C,'Structure Inputs'!AA26,'Contents DDF Lookup'!$A:$A,'Structure Inputs'!$C26)/100,
IF('Structure Inputs'!$J26="Maximum",SUMIFS('Contents DDF Lookup'!$F:$F,'Contents DDF Lookup'!$C:$C,'Structure Inputs'!AA26,'Contents DDF Lookup'!$A:$A,'Structure Inputs'!$C26)/100,))))</f>
        <v>0</v>
      </c>
      <c r="W23" s="18">
        <f>IF('Structure Inputs'!AB26="",,
IF('Structure Inputs'!$J26="Minimum",SUMIFS('Contents DDF Lookup'!$D:$D,'Contents DDF Lookup'!$C:$C,'Structure Inputs'!AB26,'Contents DDF Lookup'!$A:$A,'Structure Inputs'!$C26)/100,
IF('Structure Inputs'!$J26="Most Likely",SUMIFS('Contents DDF Lookup'!$E:$E,'Contents DDF Lookup'!$C:$C,'Structure Inputs'!AB26,'Contents DDF Lookup'!$A:$A,'Structure Inputs'!$C26)/100,
IF('Structure Inputs'!$J26="Maximum",SUMIFS('Contents DDF Lookup'!$F:$F,'Contents DDF Lookup'!$C:$C,'Structure Inputs'!AB26,'Contents DDF Lookup'!$A:$A,'Structure Inputs'!$C26)/100,))))</f>
        <v>0</v>
      </c>
      <c r="X23" s="18">
        <f>IF('Structure Inputs'!AC26="",,
IF('Structure Inputs'!$J26="Minimum",SUMIFS('Contents DDF Lookup'!$D:$D,'Contents DDF Lookup'!$C:$C,'Structure Inputs'!AC26,'Contents DDF Lookup'!$A:$A,'Structure Inputs'!$C26)/100,
IF('Structure Inputs'!$J26="Most Likely",SUMIFS('Contents DDF Lookup'!$E:$E,'Contents DDF Lookup'!$C:$C,'Structure Inputs'!AC26,'Contents DDF Lookup'!$A:$A,'Structure Inputs'!$C26)/100,
IF('Structure Inputs'!$J26="Maximum",SUMIFS('Contents DDF Lookup'!$F:$F,'Contents DDF Lookup'!$C:$C,'Structure Inputs'!AC26,'Contents DDF Lookup'!$A:$A,'Structure Inputs'!$C26)/100,))))</f>
        <v>0</v>
      </c>
      <c r="Z23" s="25">
        <f t="shared" si="12"/>
        <v>0</v>
      </c>
      <c r="AA23" s="25">
        <f t="shared" si="0"/>
        <v>0</v>
      </c>
      <c r="AB23" s="25">
        <f t="shared" si="1"/>
        <v>0</v>
      </c>
      <c r="AC23" s="25">
        <f t="shared" si="2"/>
        <v>0</v>
      </c>
      <c r="AD23" s="25">
        <f t="shared" si="3"/>
        <v>0</v>
      </c>
      <c r="AE23" s="25">
        <f t="shared" si="4"/>
        <v>0</v>
      </c>
      <c r="AF23" s="25">
        <f t="shared" si="5"/>
        <v>0</v>
      </c>
      <c r="AG23" s="25">
        <f t="shared" si="6"/>
        <v>0</v>
      </c>
      <c r="AH23" s="25">
        <f t="shared" si="7"/>
        <v>0</v>
      </c>
      <c r="AI23" s="25">
        <f t="shared" si="8"/>
        <v>0</v>
      </c>
      <c r="AJ23" s="25">
        <f t="shared" si="9"/>
        <v>0</v>
      </c>
      <c r="AK23" s="25">
        <f t="shared" si="10"/>
        <v>0</v>
      </c>
    </row>
    <row r="24" spans="1:37" x14ac:dyDescent="0.25">
      <c r="A24" s="17">
        <f t="shared" si="11"/>
        <v>23</v>
      </c>
      <c r="B24" s="27" t="str">
        <f>IF('Structure Inputs'!C27="","",'Structure Inputs'!C27)</f>
        <v/>
      </c>
      <c r="D24" s="42">
        <f>'Structure Inputs'!$D27</f>
        <v>0</v>
      </c>
      <c r="F24" s="18" t="str">
        <f>IF('Structure Inputs'!F27="","No","Yes")</f>
        <v>No</v>
      </c>
      <c r="H24" s="24">
        <f>IF($F24="Yes",'Structure Inputs'!$F27,SUMIFS('General Assumptions_Back End'!$C:$C,'General Assumptions_Back End'!$A:$A,$B24,'General Assumptions_Back End'!$B:$B,H$1))</f>
        <v>0</v>
      </c>
      <c r="J24" s="25">
        <f>SUMIFS('General Assumptions_Back End'!$C:$C,'General Assumptions_Back End'!$A:$A,$B24,'General Assumptions_Back End'!$B:$B,J$1)</f>
        <v>0</v>
      </c>
      <c r="K24" s="185">
        <f>SUMIFS('General Assumptions_Back End'!$C:$C,'General Assumptions_Back End'!$A:$A,$B24,'General Assumptions_Back End'!$B:$B,K$1)</f>
        <v>0</v>
      </c>
      <c r="M24" s="18">
        <f>IF('Structure Inputs'!R27="",,
IF('Structure Inputs'!$J27="Minimum",SUMIFS('Contents DDF Lookup'!$D:$D,'Contents DDF Lookup'!$C:$C,'Structure Inputs'!R27,'Contents DDF Lookup'!$A:$A,'Structure Inputs'!$C27)/100,
IF('Structure Inputs'!$J27="Most Likely",SUMIFS('Contents DDF Lookup'!$E:$E,'Contents DDF Lookup'!$C:$C,'Structure Inputs'!R27,'Contents DDF Lookup'!$A:$A,'Structure Inputs'!$C27)/100,
IF('Structure Inputs'!$J27="Maximum",SUMIFS('Contents DDF Lookup'!$F:$F,'Contents DDF Lookup'!$C:$C,'Structure Inputs'!R27,'Contents DDF Lookup'!$A:$A,'Structure Inputs'!$C27)/100,))))</f>
        <v>0</v>
      </c>
      <c r="N24" s="18">
        <f>IF('Structure Inputs'!S27="",,
IF('Structure Inputs'!$J27="Minimum",SUMIFS('Contents DDF Lookup'!$D:$D,'Contents DDF Lookup'!$C:$C,'Structure Inputs'!S27,'Contents DDF Lookup'!$A:$A,'Structure Inputs'!$C27)/100,
IF('Structure Inputs'!$J27="Most Likely",SUMIFS('Contents DDF Lookup'!$E:$E,'Contents DDF Lookup'!$C:$C,'Structure Inputs'!S27,'Contents DDF Lookup'!$A:$A,'Structure Inputs'!$C27)/100,
IF('Structure Inputs'!$J27="Maximum",SUMIFS('Contents DDF Lookup'!$F:$F,'Contents DDF Lookup'!$C:$C,'Structure Inputs'!S27,'Contents DDF Lookup'!$A:$A,'Structure Inputs'!$C27)/100,))))</f>
        <v>0</v>
      </c>
      <c r="O24" s="18">
        <f>IF('Structure Inputs'!T27="",,
IF('Structure Inputs'!$J27="Minimum",SUMIFS('Contents DDF Lookup'!$D:$D,'Contents DDF Lookup'!$C:$C,'Structure Inputs'!T27,'Contents DDF Lookup'!$A:$A,'Structure Inputs'!$C27)/100,
IF('Structure Inputs'!$J27="Most Likely",SUMIFS('Contents DDF Lookup'!$E:$E,'Contents DDF Lookup'!$C:$C,'Structure Inputs'!T27,'Contents DDF Lookup'!$A:$A,'Structure Inputs'!$C27)/100,
IF('Structure Inputs'!$J27="Maximum",SUMIFS('Contents DDF Lookup'!$F:$F,'Contents DDF Lookup'!$C:$C,'Structure Inputs'!T27,'Contents DDF Lookup'!$A:$A,'Structure Inputs'!$C27)/100,))))</f>
        <v>0</v>
      </c>
      <c r="P24" s="18">
        <f>IF('Structure Inputs'!U27="",,
IF('Structure Inputs'!$J27="Minimum",SUMIFS('Contents DDF Lookup'!$D:$D,'Contents DDF Lookup'!$C:$C,'Structure Inputs'!U27,'Contents DDF Lookup'!$A:$A,'Structure Inputs'!$C27)/100,
IF('Structure Inputs'!$J27="Most Likely",SUMIFS('Contents DDF Lookup'!$E:$E,'Contents DDF Lookup'!$C:$C,'Structure Inputs'!U27,'Contents DDF Lookup'!$A:$A,'Structure Inputs'!$C27)/100,
IF('Structure Inputs'!$J27="Maximum",SUMIFS('Contents DDF Lookup'!$F:$F,'Contents DDF Lookup'!$C:$C,'Structure Inputs'!U27,'Contents DDF Lookup'!$A:$A,'Structure Inputs'!$C27)/100,))))</f>
        <v>0</v>
      </c>
      <c r="Q24" s="18">
        <f>IF('Structure Inputs'!V27="",,
IF('Structure Inputs'!$J27="Minimum",SUMIFS('Contents DDF Lookup'!$D:$D,'Contents DDF Lookup'!$C:$C,'Structure Inputs'!V27,'Contents DDF Lookup'!$A:$A,'Structure Inputs'!$C27)/100,
IF('Structure Inputs'!$J27="Most Likely",SUMIFS('Contents DDF Lookup'!$E:$E,'Contents DDF Lookup'!$C:$C,'Structure Inputs'!V27,'Contents DDF Lookup'!$A:$A,'Structure Inputs'!$C27)/100,
IF('Structure Inputs'!$J27="Maximum",SUMIFS('Contents DDF Lookup'!$F:$F,'Contents DDF Lookup'!$C:$C,'Structure Inputs'!V27,'Contents DDF Lookup'!$A:$A,'Structure Inputs'!$C27)/100,))))</f>
        <v>0</v>
      </c>
      <c r="R24" s="18">
        <f>IF('Structure Inputs'!W27="",,
IF('Structure Inputs'!$J27="Minimum",SUMIFS('Contents DDF Lookup'!$D:$D,'Contents DDF Lookup'!$C:$C,'Structure Inputs'!W27,'Contents DDF Lookup'!$A:$A,'Structure Inputs'!$C27)/100,
IF('Structure Inputs'!$J27="Most Likely",SUMIFS('Contents DDF Lookup'!$E:$E,'Contents DDF Lookup'!$C:$C,'Structure Inputs'!W27,'Contents DDF Lookup'!$A:$A,'Structure Inputs'!$C27)/100,
IF('Structure Inputs'!$J27="Maximum",SUMIFS('Contents DDF Lookup'!$F:$F,'Contents DDF Lookup'!$C:$C,'Structure Inputs'!W27,'Contents DDF Lookup'!$A:$A,'Structure Inputs'!$C27)/100,))))</f>
        <v>0</v>
      </c>
      <c r="S24" s="18">
        <f>IF('Structure Inputs'!X27="",,
IF('Structure Inputs'!$J27="Minimum",SUMIFS('Contents DDF Lookup'!$D:$D,'Contents DDF Lookup'!$C:$C,'Structure Inputs'!X27,'Contents DDF Lookup'!$A:$A,'Structure Inputs'!$C27)/100,
IF('Structure Inputs'!$J27="Most Likely",SUMIFS('Contents DDF Lookup'!$E:$E,'Contents DDF Lookup'!$C:$C,'Structure Inputs'!X27,'Contents DDF Lookup'!$A:$A,'Structure Inputs'!$C27)/100,
IF('Structure Inputs'!$J27="Maximum",SUMIFS('Contents DDF Lookup'!$F:$F,'Contents DDF Lookup'!$C:$C,'Structure Inputs'!X27,'Contents DDF Lookup'!$A:$A,'Structure Inputs'!$C27)/100,))))</f>
        <v>0</v>
      </c>
      <c r="T24" s="18">
        <f>IF('Structure Inputs'!Y27="",,
IF('Structure Inputs'!$J27="Minimum",SUMIFS('Contents DDF Lookup'!$D:$D,'Contents DDF Lookup'!$C:$C,'Structure Inputs'!Y27,'Contents DDF Lookup'!$A:$A,'Structure Inputs'!$C27)/100,
IF('Structure Inputs'!$J27="Most Likely",SUMIFS('Contents DDF Lookup'!$E:$E,'Contents DDF Lookup'!$C:$C,'Structure Inputs'!Y27,'Contents DDF Lookup'!$A:$A,'Structure Inputs'!$C27)/100,
IF('Structure Inputs'!$J27="Maximum",SUMIFS('Contents DDF Lookup'!$F:$F,'Contents DDF Lookup'!$C:$C,'Structure Inputs'!Y27,'Contents DDF Lookup'!$A:$A,'Structure Inputs'!$C27)/100,))))</f>
        <v>0</v>
      </c>
      <c r="U24" s="18">
        <f>IF('Structure Inputs'!Z27="",,
IF('Structure Inputs'!$J27="Minimum",SUMIFS('Contents DDF Lookup'!$D:$D,'Contents DDF Lookup'!$C:$C,'Structure Inputs'!Z27,'Contents DDF Lookup'!$A:$A,'Structure Inputs'!$C27)/100,
IF('Structure Inputs'!$J27="Most Likely",SUMIFS('Contents DDF Lookup'!$E:$E,'Contents DDF Lookup'!$C:$C,'Structure Inputs'!Z27,'Contents DDF Lookup'!$A:$A,'Structure Inputs'!$C27)/100,
IF('Structure Inputs'!$J27="Maximum",SUMIFS('Contents DDF Lookup'!$F:$F,'Contents DDF Lookup'!$C:$C,'Structure Inputs'!Z27,'Contents DDF Lookup'!$A:$A,'Structure Inputs'!$C27)/100,))))</f>
        <v>0</v>
      </c>
      <c r="V24" s="18">
        <f>IF('Structure Inputs'!AA27="",,
IF('Structure Inputs'!$J27="Minimum",SUMIFS('Contents DDF Lookup'!$D:$D,'Contents DDF Lookup'!$C:$C,'Structure Inputs'!AA27,'Contents DDF Lookup'!$A:$A,'Structure Inputs'!$C27)/100,
IF('Structure Inputs'!$J27="Most Likely",SUMIFS('Contents DDF Lookup'!$E:$E,'Contents DDF Lookup'!$C:$C,'Structure Inputs'!AA27,'Contents DDF Lookup'!$A:$A,'Structure Inputs'!$C27)/100,
IF('Structure Inputs'!$J27="Maximum",SUMIFS('Contents DDF Lookup'!$F:$F,'Contents DDF Lookup'!$C:$C,'Structure Inputs'!AA27,'Contents DDF Lookup'!$A:$A,'Structure Inputs'!$C27)/100,))))</f>
        <v>0</v>
      </c>
      <c r="W24" s="18">
        <f>IF('Structure Inputs'!AB27="",,
IF('Structure Inputs'!$J27="Minimum",SUMIFS('Contents DDF Lookup'!$D:$D,'Contents DDF Lookup'!$C:$C,'Structure Inputs'!AB27,'Contents DDF Lookup'!$A:$A,'Structure Inputs'!$C27)/100,
IF('Structure Inputs'!$J27="Most Likely",SUMIFS('Contents DDF Lookup'!$E:$E,'Contents DDF Lookup'!$C:$C,'Structure Inputs'!AB27,'Contents DDF Lookup'!$A:$A,'Structure Inputs'!$C27)/100,
IF('Structure Inputs'!$J27="Maximum",SUMIFS('Contents DDF Lookup'!$F:$F,'Contents DDF Lookup'!$C:$C,'Structure Inputs'!AB27,'Contents DDF Lookup'!$A:$A,'Structure Inputs'!$C27)/100,))))</f>
        <v>0</v>
      </c>
      <c r="X24" s="18">
        <f>IF('Structure Inputs'!AC27="",,
IF('Structure Inputs'!$J27="Minimum",SUMIFS('Contents DDF Lookup'!$D:$D,'Contents DDF Lookup'!$C:$C,'Structure Inputs'!AC27,'Contents DDF Lookup'!$A:$A,'Structure Inputs'!$C27)/100,
IF('Structure Inputs'!$J27="Most Likely",SUMIFS('Contents DDF Lookup'!$E:$E,'Contents DDF Lookup'!$C:$C,'Structure Inputs'!AC27,'Contents DDF Lookup'!$A:$A,'Structure Inputs'!$C27)/100,
IF('Structure Inputs'!$J27="Maximum",SUMIFS('Contents DDF Lookup'!$F:$F,'Contents DDF Lookup'!$C:$C,'Structure Inputs'!AC27,'Contents DDF Lookup'!$A:$A,'Structure Inputs'!$C27)/100,))))</f>
        <v>0</v>
      </c>
      <c r="Z24" s="25">
        <f t="shared" si="12"/>
        <v>0</v>
      </c>
      <c r="AA24" s="25">
        <f t="shared" si="0"/>
        <v>0</v>
      </c>
      <c r="AB24" s="25">
        <f t="shared" si="1"/>
        <v>0</v>
      </c>
      <c r="AC24" s="25">
        <f t="shared" si="2"/>
        <v>0</v>
      </c>
      <c r="AD24" s="25">
        <f t="shared" si="3"/>
        <v>0</v>
      </c>
      <c r="AE24" s="25">
        <f t="shared" si="4"/>
        <v>0</v>
      </c>
      <c r="AF24" s="25">
        <f t="shared" si="5"/>
        <v>0</v>
      </c>
      <c r="AG24" s="25">
        <f t="shared" si="6"/>
        <v>0</v>
      </c>
      <c r="AH24" s="25">
        <f t="shared" si="7"/>
        <v>0</v>
      </c>
      <c r="AI24" s="25">
        <f t="shared" si="8"/>
        <v>0</v>
      </c>
      <c r="AJ24" s="25">
        <f t="shared" si="9"/>
        <v>0</v>
      </c>
      <c r="AK24" s="25">
        <f t="shared" si="10"/>
        <v>0</v>
      </c>
    </row>
    <row r="25" spans="1:37" x14ac:dyDescent="0.25">
      <c r="A25" s="17">
        <f t="shared" si="11"/>
        <v>24</v>
      </c>
      <c r="B25" s="27" t="str">
        <f>IF('Structure Inputs'!C28="","",'Structure Inputs'!C28)</f>
        <v/>
      </c>
      <c r="D25" s="42">
        <f>'Structure Inputs'!$D28</f>
        <v>0</v>
      </c>
      <c r="F25" s="18" t="str">
        <f>IF('Structure Inputs'!F28="","No","Yes")</f>
        <v>No</v>
      </c>
      <c r="H25" s="24">
        <f>IF($F25="Yes",'Structure Inputs'!$F28,SUMIFS('General Assumptions_Back End'!$C:$C,'General Assumptions_Back End'!$A:$A,$B25,'General Assumptions_Back End'!$B:$B,H$1))</f>
        <v>0</v>
      </c>
      <c r="J25" s="25">
        <f>SUMIFS('General Assumptions_Back End'!$C:$C,'General Assumptions_Back End'!$A:$A,$B25,'General Assumptions_Back End'!$B:$B,J$1)</f>
        <v>0</v>
      </c>
      <c r="K25" s="185">
        <f>SUMIFS('General Assumptions_Back End'!$C:$C,'General Assumptions_Back End'!$A:$A,$B25,'General Assumptions_Back End'!$B:$B,K$1)</f>
        <v>0</v>
      </c>
      <c r="M25" s="18">
        <f>IF('Structure Inputs'!R28="",,
IF('Structure Inputs'!$J28="Minimum",SUMIFS('Contents DDF Lookup'!$D:$D,'Contents DDF Lookup'!$C:$C,'Structure Inputs'!R28,'Contents DDF Lookup'!$A:$A,'Structure Inputs'!$C28)/100,
IF('Structure Inputs'!$J28="Most Likely",SUMIFS('Contents DDF Lookup'!$E:$E,'Contents DDF Lookup'!$C:$C,'Structure Inputs'!R28,'Contents DDF Lookup'!$A:$A,'Structure Inputs'!$C28)/100,
IF('Structure Inputs'!$J28="Maximum",SUMIFS('Contents DDF Lookup'!$F:$F,'Contents DDF Lookup'!$C:$C,'Structure Inputs'!R28,'Contents DDF Lookup'!$A:$A,'Structure Inputs'!$C28)/100,))))</f>
        <v>0</v>
      </c>
      <c r="N25" s="18">
        <f>IF('Structure Inputs'!S28="",,
IF('Structure Inputs'!$J28="Minimum",SUMIFS('Contents DDF Lookup'!$D:$D,'Contents DDF Lookup'!$C:$C,'Structure Inputs'!S28,'Contents DDF Lookup'!$A:$A,'Structure Inputs'!$C28)/100,
IF('Structure Inputs'!$J28="Most Likely",SUMIFS('Contents DDF Lookup'!$E:$E,'Contents DDF Lookup'!$C:$C,'Structure Inputs'!S28,'Contents DDF Lookup'!$A:$A,'Structure Inputs'!$C28)/100,
IF('Structure Inputs'!$J28="Maximum",SUMIFS('Contents DDF Lookup'!$F:$F,'Contents DDF Lookup'!$C:$C,'Structure Inputs'!S28,'Contents DDF Lookup'!$A:$A,'Structure Inputs'!$C28)/100,))))</f>
        <v>0</v>
      </c>
      <c r="O25" s="18">
        <f>IF('Structure Inputs'!T28="",,
IF('Structure Inputs'!$J28="Minimum",SUMIFS('Contents DDF Lookup'!$D:$D,'Contents DDF Lookup'!$C:$C,'Structure Inputs'!T28,'Contents DDF Lookup'!$A:$A,'Structure Inputs'!$C28)/100,
IF('Structure Inputs'!$J28="Most Likely",SUMIFS('Contents DDF Lookup'!$E:$E,'Contents DDF Lookup'!$C:$C,'Structure Inputs'!T28,'Contents DDF Lookup'!$A:$A,'Structure Inputs'!$C28)/100,
IF('Structure Inputs'!$J28="Maximum",SUMIFS('Contents DDF Lookup'!$F:$F,'Contents DDF Lookup'!$C:$C,'Structure Inputs'!T28,'Contents DDF Lookup'!$A:$A,'Structure Inputs'!$C28)/100,))))</f>
        <v>0</v>
      </c>
      <c r="P25" s="18">
        <f>IF('Structure Inputs'!U28="",,
IF('Structure Inputs'!$J28="Minimum",SUMIFS('Contents DDF Lookup'!$D:$D,'Contents DDF Lookup'!$C:$C,'Structure Inputs'!U28,'Contents DDF Lookup'!$A:$A,'Structure Inputs'!$C28)/100,
IF('Structure Inputs'!$J28="Most Likely",SUMIFS('Contents DDF Lookup'!$E:$E,'Contents DDF Lookup'!$C:$C,'Structure Inputs'!U28,'Contents DDF Lookup'!$A:$A,'Structure Inputs'!$C28)/100,
IF('Structure Inputs'!$J28="Maximum",SUMIFS('Contents DDF Lookup'!$F:$F,'Contents DDF Lookup'!$C:$C,'Structure Inputs'!U28,'Contents DDF Lookup'!$A:$A,'Structure Inputs'!$C28)/100,))))</f>
        <v>0</v>
      </c>
      <c r="Q25" s="18">
        <f>IF('Structure Inputs'!V28="",,
IF('Structure Inputs'!$J28="Minimum",SUMIFS('Contents DDF Lookup'!$D:$D,'Contents DDF Lookup'!$C:$C,'Structure Inputs'!V28,'Contents DDF Lookup'!$A:$A,'Structure Inputs'!$C28)/100,
IF('Structure Inputs'!$J28="Most Likely",SUMIFS('Contents DDF Lookup'!$E:$E,'Contents DDF Lookup'!$C:$C,'Structure Inputs'!V28,'Contents DDF Lookup'!$A:$A,'Structure Inputs'!$C28)/100,
IF('Structure Inputs'!$J28="Maximum",SUMIFS('Contents DDF Lookup'!$F:$F,'Contents DDF Lookup'!$C:$C,'Structure Inputs'!V28,'Contents DDF Lookup'!$A:$A,'Structure Inputs'!$C28)/100,))))</f>
        <v>0</v>
      </c>
      <c r="R25" s="18">
        <f>IF('Structure Inputs'!W28="",,
IF('Structure Inputs'!$J28="Minimum",SUMIFS('Contents DDF Lookup'!$D:$D,'Contents DDF Lookup'!$C:$C,'Structure Inputs'!W28,'Contents DDF Lookup'!$A:$A,'Structure Inputs'!$C28)/100,
IF('Structure Inputs'!$J28="Most Likely",SUMIFS('Contents DDF Lookup'!$E:$E,'Contents DDF Lookup'!$C:$C,'Structure Inputs'!W28,'Contents DDF Lookup'!$A:$A,'Structure Inputs'!$C28)/100,
IF('Structure Inputs'!$J28="Maximum",SUMIFS('Contents DDF Lookup'!$F:$F,'Contents DDF Lookup'!$C:$C,'Structure Inputs'!W28,'Contents DDF Lookup'!$A:$A,'Structure Inputs'!$C28)/100,))))</f>
        <v>0</v>
      </c>
      <c r="S25" s="18">
        <f>IF('Structure Inputs'!X28="",,
IF('Structure Inputs'!$J28="Minimum",SUMIFS('Contents DDF Lookup'!$D:$D,'Contents DDF Lookup'!$C:$C,'Structure Inputs'!X28,'Contents DDF Lookup'!$A:$A,'Structure Inputs'!$C28)/100,
IF('Structure Inputs'!$J28="Most Likely",SUMIFS('Contents DDF Lookup'!$E:$E,'Contents DDF Lookup'!$C:$C,'Structure Inputs'!X28,'Contents DDF Lookup'!$A:$A,'Structure Inputs'!$C28)/100,
IF('Structure Inputs'!$J28="Maximum",SUMIFS('Contents DDF Lookup'!$F:$F,'Contents DDF Lookup'!$C:$C,'Structure Inputs'!X28,'Contents DDF Lookup'!$A:$A,'Structure Inputs'!$C28)/100,))))</f>
        <v>0</v>
      </c>
      <c r="T25" s="18">
        <f>IF('Structure Inputs'!Y28="",,
IF('Structure Inputs'!$J28="Minimum",SUMIFS('Contents DDF Lookup'!$D:$D,'Contents DDF Lookup'!$C:$C,'Structure Inputs'!Y28,'Contents DDF Lookup'!$A:$A,'Structure Inputs'!$C28)/100,
IF('Structure Inputs'!$J28="Most Likely",SUMIFS('Contents DDF Lookup'!$E:$E,'Contents DDF Lookup'!$C:$C,'Structure Inputs'!Y28,'Contents DDF Lookup'!$A:$A,'Structure Inputs'!$C28)/100,
IF('Structure Inputs'!$J28="Maximum",SUMIFS('Contents DDF Lookup'!$F:$F,'Contents DDF Lookup'!$C:$C,'Structure Inputs'!Y28,'Contents DDF Lookup'!$A:$A,'Structure Inputs'!$C28)/100,))))</f>
        <v>0</v>
      </c>
      <c r="U25" s="18">
        <f>IF('Structure Inputs'!Z28="",,
IF('Structure Inputs'!$J28="Minimum",SUMIFS('Contents DDF Lookup'!$D:$D,'Contents DDF Lookup'!$C:$C,'Structure Inputs'!Z28,'Contents DDF Lookup'!$A:$A,'Structure Inputs'!$C28)/100,
IF('Structure Inputs'!$J28="Most Likely",SUMIFS('Contents DDF Lookup'!$E:$E,'Contents DDF Lookup'!$C:$C,'Structure Inputs'!Z28,'Contents DDF Lookup'!$A:$A,'Structure Inputs'!$C28)/100,
IF('Structure Inputs'!$J28="Maximum",SUMIFS('Contents DDF Lookup'!$F:$F,'Contents DDF Lookup'!$C:$C,'Structure Inputs'!Z28,'Contents DDF Lookup'!$A:$A,'Structure Inputs'!$C28)/100,))))</f>
        <v>0</v>
      </c>
      <c r="V25" s="18">
        <f>IF('Structure Inputs'!AA28="",,
IF('Structure Inputs'!$J28="Minimum",SUMIFS('Contents DDF Lookup'!$D:$D,'Contents DDF Lookup'!$C:$C,'Structure Inputs'!AA28,'Contents DDF Lookup'!$A:$A,'Structure Inputs'!$C28)/100,
IF('Structure Inputs'!$J28="Most Likely",SUMIFS('Contents DDF Lookup'!$E:$E,'Contents DDF Lookup'!$C:$C,'Structure Inputs'!AA28,'Contents DDF Lookup'!$A:$A,'Structure Inputs'!$C28)/100,
IF('Structure Inputs'!$J28="Maximum",SUMIFS('Contents DDF Lookup'!$F:$F,'Contents DDF Lookup'!$C:$C,'Structure Inputs'!AA28,'Contents DDF Lookup'!$A:$A,'Structure Inputs'!$C28)/100,))))</f>
        <v>0</v>
      </c>
      <c r="W25" s="18">
        <f>IF('Structure Inputs'!AB28="",,
IF('Structure Inputs'!$J28="Minimum",SUMIFS('Contents DDF Lookup'!$D:$D,'Contents DDF Lookup'!$C:$C,'Structure Inputs'!AB28,'Contents DDF Lookup'!$A:$A,'Structure Inputs'!$C28)/100,
IF('Structure Inputs'!$J28="Most Likely",SUMIFS('Contents DDF Lookup'!$E:$E,'Contents DDF Lookup'!$C:$C,'Structure Inputs'!AB28,'Contents DDF Lookup'!$A:$A,'Structure Inputs'!$C28)/100,
IF('Structure Inputs'!$J28="Maximum",SUMIFS('Contents DDF Lookup'!$F:$F,'Contents DDF Lookup'!$C:$C,'Structure Inputs'!AB28,'Contents DDF Lookup'!$A:$A,'Structure Inputs'!$C28)/100,))))</f>
        <v>0</v>
      </c>
      <c r="X25" s="18">
        <f>IF('Structure Inputs'!AC28="",,
IF('Structure Inputs'!$J28="Minimum",SUMIFS('Contents DDF Lookup'!$D:$D,'Contents DDF Lookup'!$C:$C,'Structure Inputs'!AC28,'Contents DDF Lookup'!$A:$A,'Structure Inputs'!$C28)/100,
IF('Structure Inputs'!$J28="Most Likely",SUMIFS('Contents DDF Lookup'!$E:$E,'Contents DDF Lookup'!$C:$C,'Structure Inputs'!AC28,'Contents DDF Lookup'!$A:$A,'Structure Inputs'!$C28)/100,
IF('Structure Inputs'!$J28="Maximum",SUMIFS('Contents DDF Lookup'!$F:$F,'Contents DDF Lookup'!$C:$C,'Structure Inputs'!AC28,'Contents DDF Lookup'!$A:$A,'Structure Inputs'!$C28)/100,))))</f>
        <v>0</v>
      </c>
      <c r="Z25" s="25">
        <f t="shared" si="12"/>
        <v>0</v>
      </c>
      <c r="AA25" s="25">
        <f t="shared" si="0"/>
        <v>0</v>
      </c>
      <c r="AB25" s="25">
        <f t="shared" si="1"/>
        <v>0</v>
      </c>
      <c r="AC25" s="25">
        <f t="shared" si="2"/>
        <v>0</v>
      </c>
      <c r="AD25" s="25">
        <f t="shared" si="3"/>
        <v>0</v>
      </c>
      <c r="AE25" s="25">
        <f t="shared" si="4"/>
        <v>0</v>
      </c>
      <c r="AF25" s="25">
        <f t="shared" si="5"/>
        <v>0</v>
      </c>
      <c r="AG25" s="25">
        <f t="shared" si="6"/>
        <v>0</v>
      </c>
      <c r="AH25" s="25">
        <f t="shared" si="7"/>
        <v>0</v>
      </c>
      <c r="AI25" s="25">
        <f t="shared" si="8"/>
        <v>0</v>
      </c>
      <c r="AJ25" s="25">
        <f t="shared" si="9"/>
        <v>0</v>
      </c>
      <c r="AK25" s="25">
        <f t="shared" si="10"/>
        <v>0</v>
      </c>
    </row>
    <row r="26" spans="1:37" x14ac:dyDescent="0.25">
      <c r="A26" s="17">
        <f t="shared" si="11"/>
        <v>25</v>
      </c>
      <c r="B26" s="27" t="str">
        <f>IF('Structure Inputs'!C29="","",'Structure Inputs'!C29)</f>
        <v/>
      </c>
      <c r="D26" s="42">
        <f>'Structure Inputs'!$D29</f>
        <v>0</v>
      </c>
      <c r="F26" s="18" t="str">
        <f>IF('Structure Inputs'!F29="","No","Yes")</f>
        <v>No</v>
      </c>
      <c r="H26" s="24">
        <f>IF($F26="Yes",'Structure Inputs'!$F29,SUMIFS('General Assumptions_Back End'!$C:$C,'General Assumptions_Back End'!$A:$A,$B26,'General Assumptions_Back End'!$B:$B,H$1))</f>
        <v>0</v>
      </c>
      <c r="J26" s="25">
        <f>SUMIFS('General Assumptions_Back End'!$C:$C,'General Assumptions_Back End'!$A:$A,$B26,'General Assumptions_Back End'!$B:$B,J$1)</f>
        <v>0</v>
      </c>
      <c r="K26" s="185">
        <f>SUMIFS('General Assumptions_Back End'!$C:$C,'General Assumptions_Back End'!$A:$A,$B26,'General Assumptions_Back End'!$B:$B,K$1)</f>
        <v>0</v>
      </c>
      <c r="M26" s="18">
        <f>IF('Structure Inputs'!R29="",,
IF('Structure Inputs'!$J29="Minimum",SUMIFS('Contents DDF Lookup'!$D:$D,'Contents DDF Lookup'!$C:$C,'Structure Inputs'!R29,'Contents DDF Lookup'!$A:$A,'Structure Inputs'!$C29)/100,
IF('Structure Inputs'!$J29="Most Likely",SUMIFS('Contents DDF Lookup'!$E:$E,'Contents DDF Lookup'!$C:$C,'Structure Inputs'!R29,'Contents DDF Lookup'!$A:$A,'Structure Inputs'!$C29)/100,
IF('Structure Inputs'!$J29="Maximum",SUMIFS('Contents DDF Lookup'!$F:$F,'Contents DDF Lookup'!$C:$C,'Structure Inputs'!R29,'Contents DDF Lookup'!$A:$A,'Structure Inputs'!$C29)/100,))))</f>
        <v>0</v>
      </c>
      <c r="N26" s="18">
        <f>IF('Structure Inputs'!S29="",,
IF('Structure Inputs'!$J29="Minimum",SUMIFS('Contents DDF Lookup'!$D:$D,'Contents DDF Lookup'!$C:$C,'Structure Inputs'!S29,'Contents DDF Lookup'!$A:$A,'Structure Inputs'!$C29)/100,
IF('Structure Inputs'!$J29="Most Likely",SUMIFS('Contents DDF Lookup'!$E:$E,'Contents DDF Lookup'!$C:$C,'Structure Inputs'!S29,'Contents DDF Lookup'!$A:$A,'Structure Inputs'!$C29)/100,
IF('Structure Inputs'!$J29="Maximum",SUMIFS('Contents DDF Lookup'!$F:$F,'Contents DDF Lookup'!$C:$C,'Structure Inputs'!S29,'Contents DDF Lookup'!$A:$A,'Structure Inputs'!$C29)/100,))))</f>
        <v>0</v>
      </c>
      <c r="O26" s="18">
        <f>IF('Structure Inputs'!T29="",,
IF('Structure Inputs'!$J29="Minimum",SUMIFS('Contents DDF Lookup'!$D:$D,'Contents DDF Lookup'!$C:$C,'Structure Inputs'!T29,'Contents DDF Lookup'!$A:$A,'Structure Inputs'!$C29)/100,
IF('Structure Inputs'!$J29="Most Likely",SUMIFS('Contents DDF Lookup'!$E:$E,'Contents DDF Lookup'!$C:$C,'Structure Inputs'!T29,'Contents DDF Lookup'!$A:$A,'Structure Inputs'!$C29)/100,
IF('Structure Inputs'!$J29="Maximum",SUMIFS('Contents DDF Lookup'!$F:$F,'Contents DDF Lookup'!$C:$C,'Structure Inputs'!T29,'Contents DDF Lookup'!$A:$A,'Structure Inputs'!$C29)/100,))))</f>
        <v>0</v>
      </c>
      <c r="P26" s="18">
        <f>IF('Structure Inputs'!U29="",,
IF('Structure Inputs'!$J29="Minimum",SUMIFS('Contents DDF Lookup'!$D:$D,'Contents DDF Lookup'!$C:$C,'Structure Inputs'!U29,'Contents DDF Lookup'!$A:$A,'Structure Inputs'!$C29)/100,
IF('Structure Inputs'!$J29="Most Likely",SUMIFS('Contents DDF Lookup'!$E:$E,'Contents DDF Lookup'!$C:$C,'Structure Inputs'!U29,'Contents DDF Lookup'!$A:$A,'Structure Inputs'!$C29)/100,
IF('Structure Inputs'!$J29="Maximum",SUMIFS('Contents DDF Lookup'!$F:$F,'Contents DDF Lookup'!$C:$C,'Structure Inputs'!U29,'Contents DDF Lookup'!$A:$A,'Structure Inputs'!$C29)/100,))))</f>
        <v>0</v>
      </c>
      <c r="Q26" s="18">
        <f>IF('Structure Inputs'!V29="",,
IF('Structure Inputs'!$J29="Minimum",SUMIFS('Contents DDF Lookup'!$D:$D,'Contents DDF Lookup'!$C:$C,'Structure Inputs'!V29,'Contents DDF Lookup'!$A:$A,'Structure Inputs'!$C29)/100,
IF('Structure Inputs'!$J29="Most Likely",SUMIFS('Contents DDF Lookup'!$E:$E,'Contents DDF Lookup'!$C:$C,'Structure Inputs'!V29,'Contents DDF Lookup'!$A:$A,'Structure Inputs'!$C29)/100,
IF('Structure Inputs'!$J29="Maximum",SUMIFS('Contents DDF Lookup'!$F:$F,'Contents DDF Lookup'!$C:$C,'Structure Inputs'!V29,'Contents DDF Lookup'!$A:$A,'Structure Inputs'!$C29)/100,))))</f>
        <v>0</v>
      </c>
      <c r="R26" s="18">
        <f>IF('Structure Inputs'!W29="",,
IF('Structure Inputs'!$J29="Minimum",SUMIFS('Contents DDF Lookup'!$D:$D,'Contents DDF Lookup'!$C:$C,'Structure Inputs'!W29,'Contents DDF Lookup'!$A:$A,'Structure Inputs'!$C29)/100,
IF('Structure Inputs'!$J29="Most Likely",SUMIFS('Contents DDF Lookup'!$E:$E,'Contents DDF Lookup'!$C:$C,'Structure Inputs'!W29,'Contents DDF Lookup'!$A:$A,'Structure Inputs'!$C29)/100,
IF('Structure Inputs'!$J29="Maximum",SUMIFS('Contents DDF Lookup'!$F:$F,'Contents DDF Lookup'!$C:$C,'Structure Inputs'!W29,'Contents DDF Lookup'!$A:$A,'Structure Inputs'!$C29)/100,))))</f>
        <v>0</v>
      </c>
      <c r="S26" s="18">
        <f>IF('Structure Inputs'!X29="",,
IF('Structure Inputs'!$J29="Minimum",SUMIFS('Contents DDF Lookup'!$D:$D,'Contents DDF Lookup'!$C:$C,'Structure Inputs'!X29,'Contents DDF Lookup'!$A:$A,'Structure Inputs'!$C29)/100,
IF('Structure Inputs'!$J29="Most Likely",SUMIFS('Contents DDF Lookup'!$E:$E,'Contents DDF Lookup'!$C:$C,'Structure Inputs'!X29,'Contents DDF Lookup'!$A:$A,'Structure Inputs'!$C29)/100,
IF('Structure Inputs'!$J29="Maximum",SUMIFS('Contents DDF Lookup'!$F:$F,'Contents DDF Lookup'!$C:$C,'Structure Inputs'!X29,'Contents DDF Lookup'!$A:$A,'Structure Inputs'!$C29)/100,))))</f>
        <v>0</v>
      </c>
      <c r="T26" s="18">
        <f>IF('Structure Inputs'!Y29="",,
IF('Structure Inputs'!$J29="Minimum",SUMIFS('Contents DDF Lookup'!$D:$D,'Contents DDF Lookup'!$C:$C,'Structure Inputs'!Y29,'Contents DDF Lookup'!$A:$A,'Structure Inputs'!$C29)/100,
IF('Structure Inputs'!$J29="Most Likely",SUMIFS('Contents DDF Lookup'!$E:$E,'Contents DDF Lookup'!$C:$C,'Structure Inputs'!Y29,'Contents DDF Lookup'!$A:$A,'Structure Inputs'!$C29)/100,
IF('Structure Inputs'!$J29="Maximum",SUMIFS('Contents DDF Lookup'!$F:$F,'Contents DDF Lookup'!$C:$C,'Structure Inputs'!Y29,'Contents DDF Lookup'!$A:$A,'Structure Inputs'!$C29)/100,))))</f>
        <v>0</v>
      </c>
      <c r="U26" s="18">
        <f>IF('Structure Inputs'!Z29="",,
IF('Structure Inputs'!$J29="Minimum",SUMIFS('Contents DDF Lookup'!$D:$D,'Contents DDF Lookup'!$C:$C,'Structure Inputs'!Z29,'Contents DDF Lookup'!$A:$A,'Structure Inputs'!$C29)/100,
IF('Structure Inputs'!$J29="Most Likely",SUMIFS('Contents DDF Lookup'!$E:$E,'Contents DDF Lookup'!$C:$C,'Structure Inputs'!Z29,'Contents DDF Lookup'!$A:$A,'Structure Inputs'!$C29)/100,
IF('Structure Inputs'!$J29="Maximum",SUMIFS('Contents DDF Lookup'!$F:$F,'Contents DDF Lookup'!$C:$C,'Structure Inputs'!Z29,'Contents DDF Lookup'!$A:$A,'Structure Inputs'!$C29)/100,))))</f>
        <v>0</v>
      </c>
      <c r="V26" s="18">
        <f>IF('Structure Inputs'!AA29="",,
IF('Structure Inputs'!$J29="Minimum",SUMIFS('Contents DDF Lookup'!$D:$D,'Contents DDF Lookup'!$C:$C,'Structure Inputs'!AA29,'Contents DDF Lookup'!$A:$A,'Structure Inputs'!$C29)/100,
IF('Structure Inputs'!$J29="Most Likely",SUMIFS('Contents DDF Lookup'!$E:$E,'Contents DDF Lookup'!$C:$C,'Structure Inputs'!AA29,'Contents DDF Lookup'!$A:$A,'Structure Inputs'!$C29)/100,
IF('Structure Inputs'!$J29="Maximum",SUMIFS('Contents DDF Lookup'!$F:$F,'Contents DDF Lookup'!$C:$C,'Structure Inputs'!AA29,'Contents DDF Lookup'!$A:$A,'Structure Inputs'!$C29)/100,))))</f>
        <v>0</v>
      </c>
      <c r="W26" s="18">
        <f>IF('Structure Inputs'!AB29="",,
IF('Structure Inputs'!$J29="Minimum",SUMIFS('Contents DDF Lookup'!$D:$D,'Contents DDF Lookup'!$C:$C,'Structure Inputs'!AB29,'Contents DDF Lookup'!$A:$A,'Structure Inputs'!$C29)/100,
IF('Structure Inputs'!$J29="Most Likely",SUMIFS('Contents DDF Lookup'!$E:$E,'Contents DDF Lookup'!$C:$C,'Structure Inputs'!AB29,'Contents DDF Lookup'!$A:$A,'Structure Inputs'!$C29)/100,
IF('Structure Inputs'!$J29="Maximum",SUMIFS('Contents DDF Lookup'!$F:$F,'Contents DDF Lookup'!$C:$C,'Structure Inputs'!AB29,'Contents DDF Lookup'!$A:$A,'Structure Inputs'!$C29)/100,))))</f>
        <v>0</v>
      </c>
      <c r="X26" s="18">
        <f>IF('Structure Inputs'!AC29="",,
IF('Structure Inputs'!$J29="Minimum",SUMIFS('Contents DDF Lookup'!$D:$D,'Contents DDF Lookup'!$C:$C,'Structure Inputs'!AC29,'Contents DDF Lookup'!$A:$A,'Structure Inputs'!$C29)/100,
IF('Structure Inputs'!$J29="Most Likely",SUMIFS('Contents DDF Lookup'!$E:$E,'Contents DDF Lookup'!$C:$C,'Structure Inputs'!AC29,'Contents DDF Lookup'!$A:$A,'Structure Inputs'!$C29)/100,
IF('Structure Inputs'!$J29="Maximum",SUMIFS('Contents DDF Lookup'!$F:$F,'Contents DDF Lookup'!$C:$C,'Structure Inputs'!AC29,'Contents DDF Lookup'!$A:$A,'Structure Inputs'!$C29)/100,))))</f>
        <v>0</v>
      </c>
      <c r="Z26" s="25">
        <f t="shared" si="12"/>
        <v>0</v>
      </c>
      <c r="AA26" s="25">
        <f t="shared" si="0"/>
        <v>0</v>
      </c>
      <c r="AB26" s="25">
        <f t="shared" si="1"/>
        <v>0</v>
      </c>
      <c r="AC26" s="25">
        <f t="shared" si="2"/>
        <v>0</v>
      </c>
      <c r="AD26" s="25">
        <f t="shared" si="3"/>
        <v>0</v>
      </c>
      <c r="AE26" s="25">
        <f t="shared" si="4"/>
        <v>0</v>
      </c>
      <c r="AF26" s="25">
        <f t="shared" si="5"/>
        <v>0</v>
      </c>
      <c r="AG26" s="25">
        <f t="shared" si="6"/>
        <v>0</v>
      </c>
      <c r="AH26" s="25">
        <f t="shared" si="7"/>
        <v>0</v>
      </c>
      <c r="AI26" s="25">
        <f t="shared" si="8"/>
        <v>0</v>
      </c>
      <c r="AJ26" s="25">
        <f t="shared" si="9"/>
        <v>0</v>
      </c>
      <c r="AK26" s="25">
        <f t="shared" si="10"/>
        <v>0</v>
      </c>
    </row>
    <row r="27" spans="1:37" x14ac:dyDescent="0.25">
      <c r="A27" s="17">
        <f t="shared" si="11"/>
        <v>26</v>
      </c>
      <c r="B27" s="27" t="str">
        <f>IF('Structure Inputs'!C30="","",'Structure Inputs'!C30)</f>
        <v/>
      </c>
      <c r="D27" s="42">
        <f>'Structure Inputs'!$D30</f>
        <v>0</v>
      </c>
      <c r="F27" s="18" t="str">
        <f>IF('Structure Inputs'!F30="","No","Yes")</f>
        <v>No</v>
      </c>
      <c r="H27" s="24">
        <f>IF($F27="Yes",'Structure Inputs'!$F30,SUMIFS('General Assumptions_Back End'!$C:$C,'General Assumptions_Back End'!$A:$A,$B27,'General Assumptions_Back End'!$B:$B,H$1))</f>
        <v>0</v>
      </c>
      <c r="J27" s="25">
        <f>SUMIFS('General Assumptions_Back End'!$C:$C,'General Assumptions_Back End'!$A:$A,$B27,'General Assumptions_Back End'!$B:$B,J$1)</f>
        <v>0</v>
      </c>
      <c r="K27" s="185">
        <f>SUMIFS('General Assumptions_Back End'!$C:$C,'General Assumptions_Back End'!$A:$A,$B27,'General Assumptions_Back End'!$B:$B,K$1)</f>
        <v>0</v>
      </c>
      <c r="M27" s="18">
        <f>IF('Structure Inputs'!R30="",,
IF('Structure Inputs'!$J30="Minimum",SUMIFS('Contents DDF Lookup'!$D:$D,'Contents DDF Lookup'!$C:$C,'Structure Inputs'!R30,'Contents DDF Lookup'!$A:$A,'Structure Inputs'!$C30)/100,
IF('Structure Inputs'!$J30="Most Likely",SUMIFS('Contents DDF Lookup'!$E:$E,'Contents DDF Lookup'!$C:$C,'Structure Inputs'!R30,'Contents DDF Lookup'!$A:$A,'Structure Inputs'!$C30)/100,
IF('Structure Inputs'!$J30="Maximum",SUMIFS('Contents DDF Lookup'!$F:$F,'Contents DDF Lookup'!$C:$C,'Structure Inputs'!R30,'Contents DDF Lookup'!$A:$A,'Structure Inputs'!$C30)/100,))))</f>
        <v>0</v>
      </c>
      <c r="N27" s="18">
        <f>IF('Structure Inputs'!S30="",,
IF('Structure Inputs'!$J30="Minimum",SUMIFS('Contents DDF Lookup'!$D:$D,'Contents DDF Lookup'!$C:$C,'Structure Inputs'!S30,'Contents DDF Lookup'!$A:$A,'Structure Inputs'!$C30)/100,
IF('Structure Inputs'!$J30="Most Likely",SUMIFS('Contents DDF Lookup'!$E:$E,'Contents DDF Lookup'!$C:$C,'Structure Inputs'!S30,'Contents DDF Lookup'!$A:$A,'Structure Inputs'!$C30)/100,
IF('Structure Inputs'!$J30="Maximum",SUMIFS('Contents DDF Lookup'!$F:$F,'Contents DDF Lookup'!$C:$C,'Structure Inputs'!S30,'Contents DDF Lookup'!$A:$A,'Structure Inputs'!$C30)/100,))))</f>
        <v>0</v>
      </c>
      <c r="O27" s="18">
        <f>IF('Structure Inputs'!T30="",,
IF('Structure Inputs'!$J30="Minimum",SUMIFS('Contents DDF Lookup'!$D:$D,'Contents DDF Lookup'!$C:$C,'Structure Inputs'!T30,'Contents DDF Lookup'!$A:$A,'Structure Inputs'!$C30)/100,
IF('Structure Inputs'!$J30="Most Likely",SUMIFS('Contents DDF Lookup'!$E:$E,'Contents DDF Lookup'!$C:$C,'Structure Inputs'!T30,'Contents DDF Lookup'!$A:$A,'Structure Inputs'!$C30)/100,
IF('Structure Inputs'!$J30="Maximum",SUMIFS('Contents DDF Lookup'!$F:$F,'Contents DDF Lookup'!$C:$C,'Structure Inputs'!T30,'Contents DDF Lookup'!$A:$A,'Structure Inputs'!$C30)/100,))))</f>
        <v>0</v>
      </c>
      <c r="P27" s="18">
        <f>IF('Structure Inputs'!U30="",,
IF('Structure Inputs'!$J30="Minimum",SUMIFS('Contents DDF Lookup'!$D:$D,'Contents DDF Lookup'!$C:$C,'Structure Inputs'!U30,'Contents DDF Lookup'!$A:$A,'Structure Inputs'!$C30)/100,
IF('Structure Inputs'!$J30="Most Likely",SUMIFS('Contents DDF Lookup'!$E:$E,'Contents DDF Lookup'!$C:$C,'Structure Inputs'!U30,'Contents DDF Lookup'!$A:$A,'Structure Inputs'!$C30)/100,
IF('Structure Inputs'!$J30="Maximum",SUMIFS('Contents DDF Lookup'!$F:$F,'Contents DDF Lookup'!$C:$C,'Structure Inputs'!U30,'Contents DDF Lookup'!$A:$A,'Structure Inputs'!$C30)/100,))))</f>
        <v>0</v>
      </c>
      <c r="Q27" s="18">
        <f>IF('Structure Inputs'!V30="",,
IF('Structure Inputs'!$J30="Minimum",SUMIFS('Contents DDF Lookup'!$D:$D,'Contents DDF Lookup'!$C:$C,'Structure Inputs'!V30,'Contents DDF Lookup'!$A:$A,'Structure Inputs'!$C30)/100,
IF('Structure Inputs'!$J30="Most Likely",SUMIFS('Contents DDF Lookup'!$E:$E,'Contents DDF Lookup'!$C:$C,'Structure Inputs'!V30,'Contents DDF Lookup'!$A:$A,'Structure Inputs'!$C30)/100,
IF('Structure Inputs'!$J30="Maximum",SUMIFS('Contents DDF Lookup'!$F:$F,'Contents DDF Lookup'!$C:$C,'Structure Inputs'!V30,'Contents DDF Lookup'!$A:$A,'Structure Inputs'!$C30)/100,))))</f>
        <v>0</v>
      </c>
      <c r="R27" s="18">
        <f>IF('Structure Inputs'!W30="",,
IF('Structure Inputs'!$J30="Minimum",SUMIFS('Contents DDF Lookup'!$D:$D,'Contents DDF Lookup'!$C:$C,'Structure Inputs'!W30,'Contents DDF Lookup'!$A:$A,'Structure Inputs'!$C30)/100,
IF('Structure Inputs'!$J30="Most Likely",SUMIFS('Contents DDF Lookup'!$E:$E,'Contents DDF Lookup'!$C:$C,'Structure Inputs'!W30,'Contents DDF Lookup'!$A:$A,'Structure Inputs'!$C30)/100,
IF('Structure Inputs'!$J30="Maximum",SUMIFS('Contents DDF Lookup'!$F:$F,'Contents DDF Lookup'!$C:$C,'Structure Inputs'!W30,'Contents DDF Lookup'!$A:$A,'Structure Inputs'!$C30)/100,))))</f>
        <v>0</v>
      </c>
      <c r="S27" s="18">
        <f>IF('Structure Inputs'!X30="",,
IF('Structure Inputs'!$J30="Minimum",SUMIFS('Contents DDF Lookup'!$D:$D,'Contents DDF Lookup'!$C:$C,'Structure Inputs'!X30,'Contents DDF Lookup'!$A:$A,'Structure Inputs'!$C30)/100,
IF('Structure Inputs'!$J30="Most Likely",SUMIFS('Contents DDF Lookup'!$E:$E,'Contents DDF Lookup'!$C:$C,'Structure Inputs'!X30,'Contents DDF Lookup'!$A:$A,'Structure Inputs'!$C30)/100,
IF('Structure Inputs'!$J30="Maximum",SUMIFS('Contents DDF Lookup'!$F:$F,'Contents DDF Lookup'!$C:$C,'Structure Inputs'!X30,'Contents DDF Lookup'!$A:$A,'Structure Inputs'!$C30)/100,))))</f>
        <v>0</v>
      </c>
      <c r="T27" s="18">
        <f>IF('Structure Inputs'!Y30="",,
IF('Structure Inputs'!$J30="Minimum",SUMIFS('Contents DDF Lookup'!$D:$D,'Contents DDF Lookup'!$C:$C,'Structure Inputs'!Y30,'Contents DDF Lookup'!$A:$A,'Structure Inputs'!$C30)/100,
IF('Structure Inputs'!$J30="Most Likely",SUMIFS('Contents DDF Lookup'!$E:$E,'Contents DDF Lookup'!$C:$C,'Structure Inputs'!Y30,'Contents DDF Lookup'!$A:$A,'Structure Inputs'!$C30)/100,
IF('Structure Inputs'!$J30="Maximum",SUMIFS('Contents DDF Lookup'!$F:$F,'Contents DDF Lookup'!$C:$C,'Structure Inputs'!Y30,'Contents DDF Lookup'!$A:$A,'Structure Inputs'!$C30)/100,))))</f>
        <v>0</v>
      </c>
      <c r="U27" s="18">
        <f>IF('Structure Inputs'!Z30="",,
IF('Structure Inputs'!$J30="Minimum",SUMIFS('Contents DDF Lookup'!$D:$D,'Contents DDF Lookup'!$C:$C,'Structure Inputs'!Z30,'Contents DDF Lookup'!$A:$A,'Structure Inputs'!$C30)/100,
IF('Structure Inputs'!$J30="Most Likely",SUMIFS('Contents DDF Lookup'!$E:$E,'Contents DDF Lookup'!$C:$C,'Structure Inputs'!Z30,'Contents DDF Lookup'!$A:$A,'Structure Inputs'!$C30)/100,
IF('Structure Inputs'!$J30="Maximum",SUMIFS('Contents DDF Lookup'!$F:$F,'Contents DDF Lookup'!$C:$C,'Structure Inputs'!Z30,'Contents DDF Lookup'!$A:$A,'Structure Inputs'!$C30)/100,))))</f>
        <v>0</v>
      </c>
      <c r="V27" s="18">
        <f>IF('Structure Inputs'!AA30="",,
IF('Structure Inputs'!$J30="Minimum",SUMIFS('Contents DDF Lookup'!$D:$D,'Contents DDF Lookup'!$C:$C,'Structure Inputs'!AA30,'Contents DDF Lookup'!$A:$A,'Structure Inputs'!$C30)/100,
IF('Structure Inputs'!$J30="Most Likely",SUMIFS('Contents DDF Lookup'!$E:$E,'Contents DDF Lookup'!$C:$C,'Structure Inputs'!AA30,'Contents DDF Lookup'!$A:$A,'Structure Inputs'!$C30)/100,
IF('Structure Inputs'!$J30="Maximum",SUMIFS('Contents DDF Lookup'!$F:$F,'Contents DDF Lookup'!$C:$C,'Structure Inputs'!AA30,'Contents DDF Lookup'!$A:$A,'Structure Inputs'!$C30)/100,))))</f>
        <v>0</v>
      </c>
      <c r="W27" s="18">
        <f>IF('Structure Inputs'!AB30="",,
IF('Structure Inputs'!$J30="Minimum",SUMIFS('Contents DDF Lookup'!$D:$D,'Contents DDF Lookup'!$C:$C,'Structure Inputs'!AB30,'Contents DDF Lookup'!$A:$A,'Structure Inputs'!$C30)/100,
IF('Structure Inputs'!$J30="Most Likely",SUMIFS('Contents DDF Lookup'!$E:$E,'Contents DDF Lookup'!$C:$C,'Structure Inputs'!AB30,'Contents DDF Lookup'!$A:$A,'Structure Inputs'!$C30)/100,
IF('Structure Inputs'!$J30="Maximum",SUMIFS('Contents DDF Lookup'!$F:$F,'Contents DDF Lookup'!$C:$C,'Structure Inputs'!AB30,'Contents DDF Lookup'!$A:$A,'Structure Inputs'!$C30)/100,))))</f>
        <v>0</v>
      </c>
      <c r="X27" s="18">
        <f>IF('Structure Inputs'!AC30="",,
IF('Structure Inputs'!$J30="Minimum",SUMIFS('Contents DDF Lookup'!$D:$D,'Contents DDF Lookup'!$C:$C,'Structure Inputs'!AC30,'Contents DDF Lookup'!$A:$A,'Structure Inputs'!$C30)/100,
IF('Structure Inputs'!$J30="Most Likely",SUMIFS('Contents DDF Lookup'!$E:$E,'Contents DDF Lookup'!$C:$C,'Structure Inputs'!AC30,'Contents DDF Lookup'!$A:$A,'Structure Inputs'!$C30)/100,
IF('Structure Inputs'!$J30="Maximum",SUMIFS('Contents DDF Lookup'!$F:$F,'Contents DDF Lookup'!$C:$C,'Structure Inputs'!AC30,'Contents DDF Lookup'!$A:$A,'Structure Inputs'!$C30)/100,))))</f>
        <v>0</v>
      </c>
      <c r="Z27" s="25">
        <f t="shared" si="12"/>
        <v>0</v>
      </c>
      <c r="AA27" s="25">
        <f t="shared" si="0"/>
        <v>0</v>
      </c>
      <c r="AB27" s="25">
        <f t="shared" si="1"/>
        <v>0</v>
      </c>
      <c r="AC27" s="25">
        <f t="shared" si="2"/>
        <v>0</v>
      </c>
      <c r="AD27" s="25">
        <f t="shared" si="3"/>
        <v>0</v>
      </c>
      <c r="AE27" s="25">
        <f t="shared" si="4"/>
        <v>0</v>
      </c>
      <c r="AF27" s="25">
        <f t="shared" si="5"/>
        <v>0</v>
      </c>
      <c r="AG27" s="25">
        <f t="shared" si="6"/>
        <v>0</v>
      </c>
      <c r="AH27" s="25">
        <f t="shared" si="7"/>
        <v>0</v>
      </c>
      <c r="AI27" s="25">
        <f t="shared" si="8"/>
        <v>0</v>
      </c>
      <c r="AJ27" s="25">
        <f t="shared" si="9"/>
        <v>0</v>
      </c>
      <c r="AK27" s="25">
        <f t="shared" si="10"/>
        <v>0</v>
      </c>
    </row>
    <row r="28" spans="1:37" x14ac:dyDescent="0.25">
      <c r="A28" s="17">
        <f t="shared" si="11"/>
        <v>27</v>
      </c>
      <c r="B28" s="27" t="str">
        <f>IF('Structure Inputs'!C31="","",'Structure Inputs'!C31)</f>
        <v/>
      </c>
      <c r="D28" s="42">
        <f>'Structure Inputs'!$D31</f>
        <v>0</v>
      </c>
      <c r="F28" s="18" t="str">
        <f>IF('Structure Inputs'!F31="","No","Yes")</f>
        <v>No</v>
      </c>
      <c r="H28" s="24">
        <f>IF($F28="Yes",'Structure Inputs'!$F31,SUMIFS('General Assumptions_Back End'!$C:$C,'General Assumptions_Back End'!$A:$A,$B28,'General Assumptions_Back End'!$B:$B,H$1))</f>
        <v>0</v>
      </c>
      <c r="J28" s="25">
        <f>SUMIFS('General Assumptions_Back End'!$C:$C,'General Assumptions_Back End'!$A:$A,$B28,'General Assumptions_Back End'!$B:$B,J$1)</f>
        <v>0</v>
      </c>
      <c r="K28" s="185">
        <f>SUMIFS('General Assumptions_Back End'!$C:$C,'General Assumptions_Back End'!$A:$A,$B28,'General Assumptions_Back End'!$B:$B,K$1)</f>
        <v>0</v>
      </c>
      <c r="M28" s="18">
        <f>IF('Structure Inputs'!R31="",,
IF('Structure Inputs'!$J31="Minimum",SUMIFS('Contents DDF Lookup'!$D:$D,'Contents DDF Lookup'!$C:$C,'Structure Inputs'!R31,'Contents DDF Lookup'!$A:$A,'Structure Inputs'!$C31)/100,
IF('Structure Inputs'!$J31="Most Likely",SUMIFS('Contents DDF Lookup'!$E:$E,'Contents DDF Lookup'!$C:$C,'Structure Inputs'!R31,'Contents DDF Lookup'!$A:$A,'Structure Inputs'!$C31)/100,
IF('Structure Inputs'!$J31="Maximum",SUMIFS('Contents DDF Lookup'!$F:$F,'Contents DDF Lookup'!$C:$C,'Structure Inputs'!R31,'Contents DDF Lookup'!$A:$A,'Structure Inputs'!$C31)/100,))))</f>
        <v>0</v>
      </c>
      <c r="N28" s="18">
        <f>IF('Structure Inputs'!S31="",,
IF('Structure Inputs'!$J31="Minimum",SUMIFS('Contents DDF Lookup'!$D:$D,'Contents DDF Lookup'!$C:$C,'Structure Inputs'!S31,'Contents DDF Lookup'!$A:$A,'Structure Inputs'!$C31)/100,
IF('Structure Inputs'!$J31="Most Likely",SUMIFS('Contents DDF Lookup'!$E:$E,'Contents DDF Lookup'!$C:$C,'Structure Inputs'!S31,'Contents DDF Lookup'!$A:$A,'Structure Inputs'!$C31)/100,
IF('Structure Inputs'!$J31="Maximum",SUMIFS('Contents DDF Lookup'!$F:$F,'Contents DDF Lookup'!$C:$C,'Structure Inputs'!S31,'Contents DDF Lookup'!$A:$A,'Structure Inputs'!$C31)/100,))))</f>
        <v>0</v>
      </c>
      <c r="O28" s="18">
        <f>IF('Structure Inputs'!T31="",,
IF('Structure Inputs'!$J31="Minimum",SUMIFS('Contents DDF Lookup'!$D:$D,'Contents DDF Lookup'!$C:$C,'Structure Inputs'!T31,'Contents DDF Lookup'!$A:$A,'Structure Inputs'!$C31)/100,
IF('Structure Inputs'!$J31="Most Likely",SUMIFS('Contents DDF Lookup'!$E:$E,'Contents DDF Lookup'!$C:$C,'Structure Inputs'!T31,'Contents DDF Lookup'!$A:$A,'Structure Inputs'!$C31)/100,
IF('Structure Inputs'!$J31="Maximum",SUMIFS('Contents DDF Lookup'!$F:$F,'Contents DDF Lookup'!$C:$C,'Structure Inputs'!T31,'Contents DDF Lookup'!$A:$A,'Structure Inputs'!$C31)/100,))))</f>
        <v>0</v>
      </c>
      <c r="P28" s="18">
        <f>IF('Structure Inputs'!U31="",,
IF('Structure Inputs'!$J31="Minimum",SUMIFS('Contents DDF Lookup'!$D:$D,'Contents DDF Lookup'!$C:$C,'Structure Inputs'!U31,'Contents DDF Lookup'!$A:$A,'Structure Inputs'!$C31)/100,
IF('Structure Inputs'!$J31="Most Likely",SUMIFS('Contents DDF Lookup'!$E:$E,'Contents DDF Lookup'!$C:$C,'Structure Inputs'!U31,'Contents DDF Lookup'!$A:$A,'Structure Inputs'!$C31)/100,
IF('Structure Inputs'!$J31="Maximum",SUMIFS('Contents DDF Lookup'!$F:$F,'Contents DDF Lookup'!$C:$C,'Structure Inputs'!U31,'Contents DDF Lookup'!$A:$A,'Structure Inputs'!$C31)/100,))))</f>
        <v>0</v>
      </c>
      <c r="Q28" s="18">
        <f>IF('Structure Inputs'!V31="",,
IF('Structure Inputs'!$J31="Minimum",SUMIFS('Contents DDF Lookup'!$D:$D,'Contents DDF Lookup'!$C:$C,'Structure Inputs'!V31,'Contents DDF Lookup'!$A:$A,'Structure Inputs'!$C31)/100,
IF('Structure Inputs'!$J31="Most Likely",SUMIFS('Contents DDF Lookup'!$E:$E,'Contents DDF Lookup'!$C:$C,'Structure Inputs'!V31,'Contents DDF Lookup'!$A:$A,'Structure Inputs'!$C31)/100,
IF('Structure Inputs'!$J31="Maximum",SUMIFS('Contents DDF Lookup'!$F:$F,'Contents DDF Lookup'!$C:$C,'Structure Inputs'!V31,'Contents DDF Lookup'!$A:$A,'Structure Inputs'!$C31)/100,))))</f>
        <v>0</v>
      </c>
      <c r="R28" s="18">
        <f>IF('Structure Inputs'!W31="",,
IF('Structure Inputs'!$J31="Minimum",SUMIFS('Contents DDF Lookup'!$D:$D,'Contents DDF Lookup'!$C:$C,'Structure Inputs'!W31,'Contents DDF Lookup'!$A:$A,'Structure Inputs'!$C31)/100,
IF('Structure Inputs'!$J31="Most Likely",SUMIFS('Contents DDF Lookup'!$E:$E,'Contents DDF Lookup'!$C:$C,'Structure Inputs'!W31,'Contents DDF Lookup'!$A:$A,'Structure Inputs'!$C31)/100,
IF('Structure Inputs'!$J31="Maximum",SUMIFS('Contents DDF Lookup'!$F:$F,'Contents DDF Lookup'!$C:$C,'Structure Inputs'!W31,'Contents DDF Lookup'!$A:$A,'Structure Inputs'!$C31)/100,))))</f>
        <v>0</v>
      </c>
      <c r="S28" s="18">
        <f>IF('Structure Inputs'!X31="",,
IF('Structure Inputs'!$J31="Minimum",SUMIFS('Contents DDF Lookup'!$D:$D,'Contents DDF Lookup'!$C:$C,'Structure Inputs'!X31,'Contents DDF Lookup'!$A:$A,'Structure Inputs'!$C31)/100,
IF('Structure Inputs'!$J31="Most Likely",SUMIFS('Contents DDF Lookup'!$E:$E,'Contents DDF Lookup'!$C:$C,'Structure Inputs'!X31,'Contents DDF Lookup'!$A:$A,'Structure Inputs'!$C31)/100,
IF('Structure Inputs'!$J31="Maximum",SUMIFS('Contents DDF Lookup'!$F:$F,'Contents DDF Lookup'!$C:$C,'Structure Inputs'!X31,'Contents DDF Lookup'!$A:$A,'Structure Inputs'!$C31)/100,))))</f>
        <v>0</v>
      </c>
      <c r="T28" s="18">
        <f>IF('Structure Inputs'!Y31="",,
IF('Structure Inputs'!$J31="Minimum",SUMIFS('Contents DDF Lookup'!$D:$D,'Contents DDF Lookup'!$C:$C,'Structure Inputs'!Y31,'Contents DDF Lookup'!$A:$A,'Structure Inputs'!$C31)/100,
IF('Structure Inputs'!$J31="Most Likely",SUMIFS('Contents DDF Lookup'!$E:$E,'Contents DDF Lookup'!$C:$C,'Structure Inputs'!Y31,'Contents DDF Lookup'!$A:$A,'Structure Inputs'!$C31)/100,
IF('Structure Inputs'!$J31="Maximum",SUMIFS('Contents DDF Lookup'!$F:$F,'Contents DDF Lookup'!$C:$C,'Structure Inputs'!Y31,'Contents DDF Lookup'!$A:$A,'Structure Inputs'!$C31)/100,))))</f>
        <v>0</v>
      </c>
      <c r="U28" s="18">
        <f>IF('Structure Inputs'!Z31="",,
IF('Structure Inputs'!$J31="Minimum",SUMIFS('Contents DDF Lookup'!$D:$D,'Contents DDF Lookup'!$C:$C,'Structure Inputs'!Z31,'Contents DDF Lookup'!$A:$A,'Structure Inputs'!$C31)/100,
IF('Structure Inputs'!$J31="Most Likely",SUMIFS('Contents DDF Lookup'!$E:$E,'Contents DDF Lookup'!$C:$C,'Structure Inputs'!Z31,'Contents DDF Lookup'!$A:$A,'Structure Inputs'!$C31)/100,
IF('Structure Inputs'!$J31="Maximum",SUMIFS('Contents DDF Lookup'!$F:$F,'Contents DDF Lookup'!$C:$C,'Structure Inputs'!Z31,'Contents DDF Lookup'!$A:$A,'Structure Inputs'!$C31)/100,))))</f>
        <v>0</v>
      </c>
      <c r="V28" s="18">
        <f>IF('Structure Inputs'!AA31="",,
IF('Structure Inputs'!$J31="Minimum",SUMIFS('Contents DDF Lookup'!$D:$D,'Contents DDF Lookup'!$C:$C,'Structure Inputs'!AA31,'Contents DDF Lookup'!$A:$A,'Structure Inputs'!$C31)/100,
IF('Structure Inputs'!$J31="Most Likely",SUMIFS('Contents DDF Lookup'!$E:$E,'Contents DDF Lookup'!$C:$C,'Structure Inputs'!AA31,'Contents DDF Lookup'!$A:$A,'Structure Inputs'!$C31)/100,
IF('Structure Inputs'!$J31="Maximum",SUMIFS('Contents DDF Lookup'!$F:$F,'Contents DDF Lookup'!$C:$C,'Structure Inputs'!AA31,'Contents DDF Lookup'!$A:$A,'Structure Inputs'!$C31)/100,))))</f>
        <v>0</v>
      </c>
      <c r="W28" s="18">
        <f>IF('Structure Inputs'!AB31="",,
IF('Structure Inputs'!$J31="Minimum",SUMIFS('Contents DDF Lookup'!$D:$D,'Contents DDF Lookup'!$C:$C,'Structure Inputs'!AB31,'Contents DDF Lookup'!$A:$A,'Structure Inputs'!$C31)/100,
IF('Structure Inputs'!$J31="Most Likely",SUMIFS('Contents DDF Lookup'!$E:$E,'Contents DDF Lookup'!$C:$C,'Structure Inputs'!AB31,'Contents DDF Lookup'!$A:$A,'Structure Inputs'!$C31)/100,
IF('Structure Inputs'!$J31="Maximum",SUMIFS('Contents DDF Lookup'!$F:$F,'Contents DDF Lookup'!$C:$C,'Structure Inputs'!AB31,'Contents DDF Lookup'!$A:$A,'Structure Inputs'!$C31)/100,))))</f>
        <v>0</v>
      </c>
      <c r="X28" s="18">
        <f>IF('Structure Inputs'!AC31="",,
IF('Structure Inputs'!$J31="Minimum",SUMIFS('Contents DDF Lookup'!$D:$D,'Contents DDF Lookup'!$C:$C,'Structure Inputs'!AC31,'Contents DDF Lookup'!$A:$A,'Structure Inputs'!$C31)/100,
IF('Structure Inputs'!$J31="Most Likely",SUMIFS('Contents DDF Lookup'!$E:$E,'Contents DDF Lookup'!$C:$C,'Structure Inputs'!AC31,'Contents DDF Lookup'!$A:$A,'Structure Inputs'!$C31)/100,
IF('Structure Inputs'!$J31="Maximum",SUMIFS('Contents DDF Lookup'!$F:$F,'Contents DDF Lookup'!$C:$C,'Structure Inputs'!AC31,'Contents DDF Lookup'!$A:$A,'Structure Inputs'!$C31)/100,))))</f>
        <v>0</v>
      </c>
      <c r="Z28" s="25">
        <f t="shared" si="12"/>
        <v>0</v>
      </c>
      <c r="AA28" s="25">
        <f t="shared" si="0"/>
        <v>0</v>
      </c>
      <c r="AB28" s="25">
        <f t="shared" si="1"/>
        <v>0</v>
      </c>
      <c r="AC28" s="25">
        <f t="shared" si="2"/>
        <v>0</v>
      </c>
      <c r="AD28" s="25">
        <f t="shared" si="3"/>
        <v>0</v>
      </c>
      <c r="AE28" s="25">
        <f t="shared" si="4"/>
        <v>0</v>
      </c>
      <c r="AF28" s="25">
        <f t="shared" si="5"/>
        <v>0</v>
      </c>
      <c r="AG28" s="25">
        <f t="shared" si="6"/>
        <v>0</v>
      </c>
      <c r="AH28" s="25">
        <f t="shared" si="7"/>
        <v>0</v>
      </c>
      <c r="AI28" s="25">
        <f t="shared" si="8"/>
        <v>0</v>
      </c>
      <c r="AJ28" s="25">
        <f t="shared" si="9"/>
        <v>0</v>
      </c>
      <c r="AK28" s="25">
        <f t="shared" si="10"/>
        <v>0</v>
      </c>
    </row>
    <row r="29" spans="1:37" x14ac:dyDescent="0.25">
      <c r="A29" s="17">
        <f t="shared" si="11"/>
        <v>28</v>
      </c>
      <c r="B29" s="27" t="str">
        <f>IF('Structure Inputs'!C32="","",'Structure Inputs'!C32)</f>
        <v/>
      </c>
      <c r="D29" s="42">
        <f>'Structure Inputs'!$D32</f>
        <v>0</v>
      </c>
      <c r="F29" s="18" t="str">
        <f>IF('Structure Inputs'!F32="","No","Yes")</f>
        <v>No</v>
      </c>
      <c r="H29" s="24">
        <f>IF($F29="Yes",'Structure Inputs'!$F32,SUMIFS('General Assumptions_Back End'!$C:$C,'General Assumptions_Back End'!$A:$A,$B29,'General Assumptions_Back End'!$B:$B,H$1))</f>
        <v>0</v>
      </c>
      <c r="J29" s="25">
        <f>SUMIFS('General Assumptions_Back End'!$C:$C,'General Assumptions_Back End'!$A:$A,$B29,'General Assumptions_Back End'!$B:$B,J$1)</f>
        <v>0</v>
      </c>
      <c r="K29" s="185">
        <f>SUMIFS('General Assumptions_Back End'!$C:$C,'General Assumptions_Back End'!$A:$A,$B29,'General Assumptions_Back End'!$B:$B,K$1)</f>
        <v>0</v>
      </c>
      <c r="M29" s="18">
        <f>IF('Structure Inputs'!R32="",,
IF('Structure Inputs'!$J32="Minimum",SUMIFS('Contents DDF Lookup'!$D:$D,'Contents DDF Lookup'!$C:$C,'Structure Inputs'!R32,'Contents DDF Lookup'!$A:$A,'Structure Inputs'!$C32)/100,
IF('Structure Inputs'!$J32="Most Likely",SUMIFS('Contents DDF Lookup'!$E:$E,'Contents DDF Lookup'!$C:$C,'Structure Inputs'!R32,'Contents DDF Lookup'!$A:$A,'Structure Inputs'!$C32)/100,
IF('Structure Inputs'!$J32="Maximum",SUMIFS('Contents DDF Lookup'!$F:$F,'Contents DDF Lookup'!$C:$C,'Structure Inputs'!R32,'Contents DDF Lookup'!$A:$A,'Structure Inputs'!$C32)/100,))))</f>
        <v>0</v>
      </c>
      <c r="N29" s="18">
        <f>IF('Structure Inputs'!S32="",,
IF('Structure Inputs'!$J32="Minimum",SUMIFS('Contents DDF Lookup'!$D:$D,'Contents DDF Lookup'!$C:$C,'Structure Inputs'!S32,'Contents DDF Lookup'!$A:$A,'Structure Inputs'!$C32)/100,
IF('Structure Inputs'!$J32="Most Likely",SUMIFS('Contents DDF Lookup'!$E:$E,'Contents DDF Lookup'!$C:$C,'Structure Inputs'!S32,'Contents DDF Lookup'!$A:$A,'Structure Inputs'!$C32)/100,
IF('Structure Inputs'!$J32="Maximum",SUMIFS('Contents DDF Lookup'!$F:$F,'Contents DDF Lookup'!$C:$C,'Structure Inputs'!S32,'Contents DDF Lookup'!$A:$A,'Structure Inputs'!$C32)/100,))))</f>
        <v>0</v>
      </c>
      <c r="O29" s="18">
        <f>IF('Structure Inputs'!T32="",,
IF('Structure Inputs'!$J32="Minimum",SUMIFS('Contents DDF Lookup'!$D:$D,'Contents DDF Lookup'!$C:$C,'Structure Inputs'!T32,'Contents DDF Lookup'!$A:$A,'Structure Inputs'!$C32)/100,
IF('Structure Inputs'!$J32="Most Likely",SUMIFS('Contents DDF Lookup'!$E:$E,'Contents DDF Lookup'!$C:$C,'Structure Inputs'!T32,'Contents DDF Lookup'!$A:$A,'Structure Inputs'!$C32)/100,
IF('Structure Inputs'!$J32="Maximum",SUMIFS('Contents DDF Lookup'!$F:$F,'Contents DDF Lookup'!$C:$C,'Structure Inputs'!T32,'Contents DDF Lookup'!$A:$A,'Structure Inputs'!$C32)/100,))))</f>
        <v>0</v>
      </c>
      <c r="P29" s="18">
        <f>IF('Structure Inputs'!U32="",,
IF('Structure Inputs'!$J32="Minimum",SUMIFS('Contents DDF Lookup'!$D:$D,'Contents DDF Lookup'!$C:$C,'Structure Inputs'!U32,'Contents DDF Lookup'!$A:$A,'Structure Inputs'!$C32)/100,
IF('Structure Inputs'!$J32="Most Likely",SUMIFS('Contents DDF Lookup'!$E:$E,'Contents DDF Lookup'!$C:$C,'Structure Inputs'!U32,'Contents DDF Lookup'!$A:$A,'Structure Inputs'!$C32)/100,
IF('Structure Inputs'!$J32="Maximum",SUMIFS('Contents DDF Lookup'!$F:$F,'Contents DDF Lookup'!$C:$C,'Structure Inputs'!U32,'Contents DDF Lookup'!$A:$A,'Structure Inputs'!$C32)/100,))))</f>
        <v>0</v>
      </c>
      <c r="Q29" s="18">
        <f>IF('Structure Inputs'!V32="",,
IF('Structure Inputs'!$J32="Minimum",SUMIFS('Contents DDF Lookup'!$D:$D,'Contents DDF Lookup'!$C:$C,'Structure Inputs'!V32,'Contents DDF Lookup'!$A:$A,'Structure Inputs'!$C32)/100,
IF('Structure Inputs'!$J32="Most Likely",SUMIFS('Contents DDF Lookup'!$E:$E,'Contents DDF Lookup'!$C:$C,'Structure Inputs'!V32,'Contents DDF Lookup'!$A:$A,'Structure Inputs'!$C32)/100,
IF('Structure Inputs'!$J32="Maximum",SUMIFS('Contents DDF Lookup'!$F:$F,'Contents DDF Lookup'!$C:$C,'Structure Inputs'!V32,'Contents DDF Lookup'!$A:$A,'Structure Inputs'!$C32)/100,))))</f>
        <v>0</v>
      </c>
      <c r="R29" s="18">
        <f>IF('Structure Inputs'!W32="",,
IF('Structure Inputs'!$J32="Minimum",SUMIFS('Contents DDF Lookup'!$D:$D,'Contents DDF Lookup'!$C:$C,'Structure Inputs'!W32,'Contents DDF Lookup'!$A:$A,'Structure Inputs'!$C32)/100,
IF('Structure Inputs'!$J32="Most Likely",SUMIFS('Contents DDF Lookup'!$E:$E,'Contents DDF Lookup'!$C:$C,'Structure Inputs'!W32,'Contents DDF Lookup'!$A:$A,'Structure Inputs'!$C32)/100,
IF('Structure Inputs'!$J32="Maximum",SUMIFS('Contents DDF Lookup'!$F:$F,'Contents DDF Lookup'!$C:$C,'Structure Inputs'!W32,'Contents DDF Lookup'!$A:$A,'Structure Inputs'!$C32)/100,))))</f>
        <v>0</v>
      </c>
      <c r="S29" s="18">
        <f>IF('Structure Inputs'!X32="",,
IF('Structure Inputs'!$J32="Minimum",SUMIFS('Contents DDF Lookup'!$D:$D,'Contents DDF Lookup'!$C:$C,'Structure Inputs'!X32,'Contents DDF Lookup'!$A:$A,'Structure Inputs'!$C32)/100,
IF('Structure Inputs'!$J32="Most Likely",SUMIFS('Contents DDF Lookup'!$E:$E,'Contents DDF Lookup'!$C:$C,'Structure Inputs'!X32,'Contents DDF Lookup'!$A:$A,'Structure Inputs'!$C32)/100,
IF('Structure Inputs'!$J32="Maximum",SUMIFS('Contents DDF Lookup'!$F:$F,'Contents DDF Lookup'!$C:$C,'Structure Inputs'!X32,'Contents DDF Lookup'!$A:$A,'Structure Inputs'!$C32)/100,))))</f>
        <v>0</v>
      </c>
      <c r="T29" s="18">
        <f>IF('Structure Inputs'!Y32="",,
IF('Structure Inputs'!$J32="Minimum",SUMIFS('Contents DDF Lookup'!$D:$D,'Contents DDF Lookup'!$C:$C,'Structure Inputs'!Y32,'Contents DDF Lookup'!$A:$A,'Structure Inputs'!$C32)/100,
IF('Structure Inputs'!$J32="Most Likely",SUMIFS('Contents DDF Lookup'!$E:$E,'Contents DDF Lookup'!$C:$C,'Structure Inputs'!Y32,'Contents DDF Lookup'!$A:$A,'Structure Inputs'!$C32)/100,
IF('Structure Inputs'!$J32="Maximum",SUMIFS('Contents DDF Lookup'!$F:$F,'Contents DDF Lookup'!$C:$C,'Structure Inputs'!Y32,'Contents DDF Lookup'!$A:$A,'Structure Inputs'!$C32)/100,))))</f>
        <v>0</v>
      </c>
      <c r="U29" s="18">
        <f>IF('Structure Inputs'!Z32="",,
IF('Structure Inputs'!$J32="Minimum",SUMIFS('Contents DDF Lookup'!$D:$D,'Contents DDF Lookup'!$C:$C,'Structure Inputs'!Z32,'Contents DDF Lookup'!$A:$A,'Structure Inputs'!$C32)/100,
IF('Structure Inputs'!$J32="Most Likely",SUMIFS('Contents DDF Lookup'!$E:$E,'Contents DDF Lookup'!$C:$C,'Structure Inputs'!Z32,'Contents DDF Lookup'!$A:$A,'Structure Inputs'!$C32)/100,
IF('Structure Inputs'!$J32="Maximum",SUMIFS('Contents DDF Lookup'!$F:$F,'Contents DDF Lookup'!$C:$C,'Structure Inputs'!Z32,'Contents DDF Lookup'!$A:$A,'Structure Inputs'!$C32)/100,))))</f>
        <v>0</v>
      </c>
      <c r="V29" s="18">
        <f>IF('Structure Inputs'!AA32="",,
IF('Structure Inputs'!$J32="Minimum",SUMIFS('Contents DDF Lookup'!$D:$D,'Contents DDF Lookup'!$C:$C,'Structure Inputs'!AA32,'Contents DDF Lookup'!$A:$A,'Structure Inputs'!$C32)/100,
IF('Structure Inputs'!$J32="Most Likely",SUMIFS('Contents DDF Lookup'!$E:$E,'Contents DDF Lookup'!$C:$C,'Structure Inputs'!AA32,'Contents DDF Lookup'!$A:$A,'Structure Inputs'!$C32)/100,
IF('Structure Inputs'!$J32="Maximum",SUMIFS('Contents DDF Lookup'!$F:$F,'Contents DDF Lookup'!$C:$C,'Structure Inputs'!AA32,'Contents DDF Lookup'!$A:$A,'Structure Inputs'!$C32)/100,))))</f>
        <v>0</v>
      </c>
      <c r="W29" s="18">
        <f>IF('Structure Inputs'!AB32="",,
IF('Structure Inputs'!$J32="Minimum",SUMIFS('Contents DDF Lookup'!$D:$D,'Contents DDF Lookup'!$C:$C,'Structure Inputs'!AB32,'Contents DDF Lookup'!$A:$A,'Structure Inputs'!$C32)/100,
IF('Structure Inputs'!$J32="Most Likely",SUMIFS('Contents DDF Lookup'!$E:$E,'Contents DDF Lookup'!$C:$C,'Structure Inputs'!AB32,'Contents DDF Lookup'!$A:$A,'Structure Inputs'!$C32)/100,
IF('Structure Inputs'!$J32="Maximum",SUMIFS('Contents DDF Lookup'!$F:$F,'Contents DDF Lookup'!$C:$C,'Structure Inputs'!AB32,'Contents DDF Lookup'!$A:$A,'Structure Inputs'!$C32)/100,))))</f>
        <v>0</v>
      </c>
      <c r="X29" s="18">
        <f>IF('Structure Inputs'!AC32="",,
IF('Structure Inputs'!$J32="Minimum",SUMIFS('Contents DDF Lookup'!$D:$D,'Contents DDF Lookup'!$C:$C,'Structure Inputs'!AC32,'Contents DDF Lookup'!$A:$A,'Structure Inputs'!$C32)/100,
IF('Structure Inputs'!$J32="Most Likely",SUMIFS('Contents DDF Lookup'!$E:$E,'Contents DDF Lookup'!$C:$C,'Structure Inputs'!AC32,'Contents DDF Lookup'!$A:$A,'Structure Inputs'!$C32)/100,
IF('Structure Inputs'!$J32="Maximum",SUMIFS('Contents DDF Lookup'!$F:$F,'Contents DDF Lookup'!$C:$C,'Structure Inputs'!AC32,'Contents DDF Lookup'!$A:$A,'Structure Inputs'!$C32)/100,))))</f>
        <v>0</v>
      </c>
      <c r="Z29" s="25">
        <f t="shared" si="12"/>
        <v>0</v>
      </c>
      <c r="AA29" s="25">
        <f t="shared" si="0"/>
        <v>0</v>
      </c>
      <c r="AB29" s="25">
        <f t="shared" si="1"/>
        <v>0</v>
      </c>
      <c r="AC29" s="25">
        <f t="shared" si="2"/>
        <v>0</v>
      </c>
      <c r="AD29" s="25">
        <f t="shared" si="3"/>
        <v>0</v>
      </c>
      <c r="AE29" s="25">
        <f t="shared" si="4"/>
        <v>0</v>
      </c>
      <c r="AF29" s="25">
        <f t="shared" si="5"/>
        <v>0</v>
      </c>
      <c r="AG29" s="25">
        <f t="shared" si="6"/>
        <v>0</v>
      </c>
      <c r="AH29" s="25">
        <f t="shared" si="7"/>
        <v>0</v>
      </c>
      <c r="AI29" s="25">
        <f t="shared" si="8"/>
        <v>0</v>
      </c>
      <c r="AJ29" s="25">
        <f t="shared" si="9"/>
        <v>0</v>
      </c>
      <c r="AK29" s="25">
        <f t="shared" si="10"/>
        <v>0</v>
      </c>
    </row>
    <row r="30" spans="1:37" x14ac:dyDescent="0.25">
      <c r="A30" s="17">
        <f t="shared" si="11"/>
        <v>29</v>
      </c>
      <c r="B30" s="27" t="str">
        <f>IF('Structure Inputs'!C33="","",'Structure Inputs'!C33)</f>
        <v/>
      </c>
      <c r="D30" s="42">
        <f>'Structure Inputs'!$D33</f>
        <v>0</v>
      </c>
      <c r="F30" s="18" t="str">
        <f>IF('Structure Inputs'!F33="","No","Yes")</f>
        <v>No</v>
      </c>
      <c r="H30" s="24">
        <f>IF($F30="Yes",'Structure Inputs'!$F33,SUMIFS('General Assumptions_Back End'!$C:$C,'General Assumptions_Back End'!$A:$A,$B30,'General Assumptions_Back End'!$B:$B,H$1))</f>
        <v>0</v>
      </c>
      <c r="J30" s="25">
        <f>SUMIFS('General Assumptions_Back End'!$C:$C,'General Assumptions_Back End'!$A:$A,$B30,'General Assumptions_Back End'!$B:$B,J$1)</f>
        <v>0</v>
      </c>
      <c r="K30" s="185">
        <f>SUMIFS('General Assumptions_Back End'!$C:$C,'General Assumptions_Back End'!$A:$A,$B30,'General Assumptions_Back End'!$B:$B,K$1)</f>
        <v>0</v>
      </c>
      <c r="M30" s="18">
        <f>IF('Structure Inputs'!R33="",,
IF('Structure Inputs'!$J33="Minimum",SUMIFS('Contents DDF Lookup'!$D:$D,'Contents DDF Lookup'!$C:$C,'Structure Inputs'!R33,'Contents DDF Lookup'!$A:$A,'Structure Inputs'!$C33)/100,
IF('Structure Inputs'!$J33="Most Likely",SUMIFS('Contents DDF Lookup'!$E:$E,'Contents DDF Lookup'!$C:$C,'Structure Inputs'!R33,'Contents DDF Lookup'!$A:$A,'Structure Inputs'!$C33)/100,
IF('Structure Inputs'!$J33="Maximum",SUMIFS('Contents DDF Lookup'!$F:$F,'Contents DDF Lookup'!$C:$C,'Structure Inputs'!R33,'Contents DDF Lookup'!$A:$A,'Structure Inputs'!$C33)/100,))))</f>
        <v>0</v>
      </c>
      <c r="N30" s="18">
        <f>IF('Structure Inputs'!S33="",,
IF('Structure Inputs'!$J33="Minimum",SUMIFS('Contents DDF Lookup'!$D:$D,'Contents DDF Lookup'!$C:$C,'Structure Inputs'!S33,'Contents DDF Lookup'!$A:$A,'Structure Inputs'!$C33)/100,
IF('Structure Inputs'!$J33="Most Likely",SUMIFS('Contents DDF Lookup'!$E:$E,'Contents DDF Lookup'!$C:$C,'Structure Inputs'!S33,'Contents DDF Lookup'!$A:$A,'Structure Inputs'!$C33)/100,
IF('Structure Inputs'!$J33="Maximum",SUMIFS('Contents DDF Lookup'!$F:$F,'Contents DDF Lookup'!$C:$C,'Structure Inputs'!S33,'Contents DDF Lookup'!$A:$A,'Structure Inputs'!$C33)/100,))))</f>
        <v>0</v>
      </c>
      <c r="O30" s="18">
        <f>IF('Structure Inputs'!T33="",,
IF('Structure Inputs'!$J33="Minimum",SUMIFS('Contents DDF Lookup'!$D:$D,'Contents DDF Lookup'!$C:$C,'Structure Inputs'!T33,'Contents DDF Lookup'!$A:$A,'Structure Inputs'!$C33)/100,
IF('Structure Inputs'!$J33="Most Likely",SUMIFS('Contents DDF Lookup'!$E:$E,'Contents DDF Lookup'!$C:$C,'Structure Inputs'!T33,'Contents DDF Lookup'!$A:$A,'Structure Inputs'!$C33)/100,
IF('Structure Inputs'!$J33="Maximum",SUMIFS('Contents DDF Lookup'!$F:$F,'Contents DDF Lookup'!$C:$C,'Structure Inputs'!T33,'Contents DDF Lookup'!$A:$A,'Structure Inputs'!$C33)/100,))))</f>
        <v>0</v>
      </c>
      <c r="P30" s="18">
        <f>IF('Structure Inputs'!U33="",,
IF('Structure Inputs'!$J33="Minimum",SUMIFS('Contents DDF Lookup'!$D:$D,'Contents DDF Lookup'!$C:$C,'Structure Inputs'!U33,'Contents DDF Lookup'!$A:$A,'Structure Inputs'!$C33)/100,
IF('Structure Inputs'!$J33="Most Likely",SUMIFS('Contents DDF Lookup'!$E:$E,'Contents DDF Lookup'!$C:$C,'Structure Inputs'!U33,'Contents DDF Lookup'!$A:$A,'Structure Inputs'!$C33)/100,
IF('Structure Inputs'!$J33="Maximum",SUMIFS('Contents DDF Lookup'!$F:$F,'Contents DDF Lookup'!$C:$C,'Structure Inputs'!U33,'Contents DDF Lookup'!$A:$A,'Structure Inputs'!$C33)/100,))))</f>
        <v>0</v>
      </c>
      <c r="Q30" s="18">
        <f>IF('Structure Inputs'!V33="",,
IF('Structure Inputs'!$J33="Minimum",SUMIFS('Contents DDF Lookup'!$D:$D,'Contents DDF Lookup'!$C:$C,'Structure Inputs'!V33,'Contents DDF Lookup'!$A:$A,'Structure Inputs'!$C33)/100,
IF('Structure Inputs'!$J33="Most Likely",SUMIFS('Contents DDF Lookup'!$E:$E,'Contents DDF Lookup'!$C:$C,'Structure Inputs'!V33,'Contents DDF Lookup'!$A:$A,'Structure Inputs'!$C33)/100,
IF('Structure Inputs'!$J33="Maximum",SUMIFS('Contents DDF Lookup'!$F:$F,'Contents DDF Lookup'!$C:$C,'Structure Inputs'!V33,'Contents DDF Lookup'!$A:$A,'Structure Inputs'!$C33)/100,))))</f>
        <v>0</v>
      </c>
      <c r="R30" s="18">
        <f>IF('Structure Inputs'!W33="",,
IF('Structure Inputs'!$J33="Minimum",SUMIFS('Contents DDF Lookup'!$D:$D,'Contents DDF Lookup'!$C:$C,'Structure Inputs'!W33,'Contents DDF Lookup'!$A:$A,'Structure Inputs'!$C33)/100,
IF('Structure Inputs'!$J33="Most Likely",SUMIFS('Contents DDF Lookup'!$E:$E,'Contents DDF Lookup'!$C:$C,'Structure Inputs'!W33,'Contents DDF Lookup'!$A:$A,'Structure Inputs'!$C33)/100,
IF('Structure Inputs'!$J33="Maximum",SUMIFS('Contents DDF Lookup'!$F:$F,'Contents DDF Lookup'!$C:$C,'Structure Inputs'!W33,'Contents DDF Lookup'!$A:$A,'Structure Inputs'!$C33)/100,))))</f>
        <v>0</v>
      </c>
      <c r="S30" s="18">
        <f>IF('Structure Inputs'!X33="",,
IF('Structure Inputs'!$J33="Minimum",SUMIFS('Contents DDF Lookup'!$D:$D,'Contents DDF Lookup'!$C:$C,'Structure Inputs'!X33,'Contents DDF Lookup'!$A:$A,'Structure Inputs'!$C33)/100,
IF('Structure Inputs'!$J33="Most Likely",SUMIFS('Contents DDF Lookup'!$E:$E,'Contents DDF Lookup'!$C:$C,'Structure Inputs'!X33,'Contents DDF Lookup'!$A:$A,'Structure Inputs'!$C33)/100,
IF('Structure Inputs'!$J33="Maximum",SUMIFS('Contents DDF Lookup'!$F:$F,'Contents DDF Lookup'!$C:$C,'Structure Inputs'!X33,'Contents DDF Lookup'!$A:$A,'Structure Inputs'!$C33)/100,))))</f>
        <v>0</v>
      </c>
      <c r="T30" s="18">
        <f>IF('Structure Inputs'!Y33="",,
IF('Structure Inputs'!$J33="Minimum",SUMIFS('Contents DDF Lookup'!$D:$D,'Contents DDF Lookup'!$C:$C,'Structure Inputs'!Y33,'Contents DDF Lookup'!$A:$A,'Structure Inputs'!$C33)/100,
IF('Structure Inputs'!$J33="Most Likely",SUMIFS('Contents DDF Lookup'!$E:$E,'Contents DDF Lookup'!$C:$C,'Structure Inputs'!Y33,'Contents DDF Lookup'!$A:$A,'Structure Inputs'!$C33)/100,
IF('Structure Inputs'!$J33="Maximum",SUMIFS('Contents DDF Lookup'!$F:$F,'Contents DDF Lookup'!$C:$C,'Structure Inputs'!Y33,'Contents DDF Lookup'!$A:$A,'Structure Inputs'!$C33)/100,))))</f>
        <v>0</v>
      </c>
      <c r="U30" s="18">
        <f>IF('Structure Inputs'!Z33="",,
IF('Structure Inputs'!$J33="Minimum",SUMIFS('Contents DDF Lookup'!$D:$D,'Contents DDF Lookup'!$C:$C,'Structure Inputs'!Z33,'Contents DDF Lookup'!$A:$A,'Structure Inputs'!$C33)/100,
IF('Structure Inputs'!$J33="Most Likely",SUMIFS('Contents DDF Lookup'!$E:$E,'Contents DDF Lookup'!$C:$C,'Structure Inputs'!Z33,'Contents DDF Lookup'!$A:$A,'Structure Inputs'!$C33)/100,
IF('Structure Inputs'!$J33="Maximum",SUMIFS('Contents DDF Lookup'!$F:$F,'Contents DDF Lookup'!$C:$C,'Structure Inputs'!Z33,'Contents DDF Lookup'!$A:$A,'Structure Inputs'!$C33)/100,))))</f>
        <v>0</v>
      </c>
      <c r="V30" s="18">
        <f>IF('Structure Inputs'!AA33="",,
IF('Structure Inputs'!$J33="Minimum",SUMIFS('Contents DDF Lookup'!$D:$D,'Contents DDF Lookup'!$C:$C,'Structure Inputs'!AA33,'Contents DDF Lookup'!$A:$A,'Structure Inputs'!$C33)/100,
IF('Structure Inputs'!$J33="Most Likely",SUMIFS('Contents DDF Lookup'!$E:$E,'Contents DDF Lookup'!$C:$C,'Structure Inputs'!AA33,'Contents DDF Lookup'!$A:$A,'Structure Inputs'!$C33)/100,
IF('Structure Inputs'!$J33="Maximum",SUMIFS('Contents DDF Lookup'!$F:$F,'Contents DDF Lookup'!$C:$C,'Structure Inputs'!AA33,'Contents DDF Lookup'!$A:$A,'Structure Inputs'!$C33)/100,))))</f>
        <v>0</v>
      </c>
      <c r="W30" s="18">
        <f>IF('Structure Inputs'!AB33="",,
IF('Structure Inputs'!$J33="Minimum",SUMIFS('Contents DDF Lookup'!$D:$D,'Contents DDF Lookup'!$C:$C,'Structure Inputs'!AB33,'Contents DDF Lookup'!$A:$A,'Structure Inputs'!$C33)/100,
IF('Structure Inputs'!$J33="Most Likely",SUMIFS('Contents DDF Lookup'!$E:$E,'Contents DDF Lookup'!$C:$C,'Structure Inputs'!AB33,'Contents DDF Lookup'!$A:$A,'Structure Inputs'!$C33)/100,
IF('Structure Inputs'!$J33="Maximum",SUMIFS('Contents DDF Lookup'!$F:$F,'Contents DDF Lookup'!$C:$C,'Structure Inputs'!AB33,'Contents DDF Lookup'!$A:$A,'Structure Inputs'!$C33)/100,))))</f>
        <v>0</v>
      </c>
      <c r="X30" s="18">
        <f>IF('Structure Inputs'!AC33="",,
IF('Structure Inputs'!$J33="Minimum",SUMIFS('Contents DDF Lookup'!$D:$D,'Contents DDF Lookup'!$C:$C,'Structure Inputs'!AC33,'Contents DDF Lookup'!$A:$A,'Structure Inputs'!$C33)/100,
IF('Structure Inputs'!$J33="Most Likely",SUMIFS('Contents DDF Lookup'!$E:$E,'Contents DDF Lookup'!$C:$C,'Structure Inputs'!AC33,'Contents DDF Lookup'!$A:$A,'Structure Inputs'!$C33)/100,
IF('Structure Inputs'!$J33="Maximum",SUMIFS('Contents DDF Lookup'!$F:$F,'Contents DDF Lookup'!$C:$C,'Structure Inputs'!AC33,'Contents DDF Lookup'!$A:$A,'Structure Inputs'!$C33)/100,))))</f>
        <v>0</v>
      </c>
      <c r="Z30" s="25">
        <f t="shared" si="12"/>
        <v>0</v>
      </c>
      <c r="AA30" s="25">
        <f t="shared" si="0"/>
        <v>0</v>
      </c>
      <c r="AB30" s="25">
        <f t="shared" si="1"/>
        <v>0</v>
      </c>
      <c r="AC30" s="25">
        <f t="shared" si="2"/>
        <v>0</v>
      </c>
      <c r="AD30" s="25">
        <f t="shared" si="3"/>
        <v>0</v>
      </c>
      <c r="AE30" s="25">
        <f t="shared" si="4"/>
        <v>0</v>
      </c>
      <c r="AF30" s="25">
        <f t="shared" si="5"/>
        <v>0</v>
      </c>
      <c r="AG30" s="25">
        <f t="shared" si="6"/>
        <v>0</v>
      </c>
      <c r="AH30" s="25">
        <f t="shared" si="7"/>
        <v>0</v>
      </c>
      <c r="AI30" s="25">
        <f t="shared" si="8"/>
        <v>0</v>
      </c>
      <c r="AJ30" s="25">
        <f t="shared" si="9"/>
        <v>0</v>
      </c>
      <c r="AK30" s="25">
        <f t="shared" si="10"/>
        <v>0</v>
      </c>
    </row>
    <row r="31" spans="1:37" x14ac:dyDescent="0.25">
      <c r="A31" s="17">
        <f t="shared" si="11"/>
        <v>30</v>
      </c>
      <c r="B31" s="27" t="str">
        <f>IF('Structure Inputs'!C34="","",'Structure Inputs'!C34)</f>
        <v/>
      </c>
      <c r="D31" s="42">
        <f>'Structure Inputs'!$D34</f>
        <v>0</v>
      </c>
      <c r="F31" s="18" t="str">
        <f>IF('Structure Inputs'!F34="","No","Yes")</f>
        <v>No</v>
      </c>
      <c r="H31" s="24">
        <f>IF($F31="Yes",'Structure Inputs'!$F34,SUMIFS('General Assumptions_Back End'!$C:$C,'General Assumptions_Back End'!$A:$A,$B31,'General Assumptions_Back End'!$B:$B,H$1))</f>
        <v>0</v>
      </c>
      <c r="J31" s="25">
        <f>SUMIFS('General Assumptions_Back End'!$C:$C,'General Assumptions_Back End'!$A:$A,$B31,'General Assumptions_Back End'!$B:$B,J$1)</f>
        <v>0</v>
      </c>
      <c r="K31" s="185">
        <f>SUMIFS('General Assumptions_Back End'!$C:$C,'General Assumptions_Back End'!$A:$A,$B31,'General Assumptions_Back End'!$B:$B,K$1)</f>
        <v>0</v>
      </c>
      <c r="M31" s="18">
        <f>IF('Structure Inputs'!R34="",,
IF('Structure Inputs'!$J34="Minimum",SUMIFS('Contents DDF Lookup'!$D:$D,'Contents DDF Lookup'!$C:$C,'Structure Inputs'!R34,'Contents DDF Lookup'!$A:$A,'Structure Inputs'!$C34)/100,
IF('Structure Inputs'!$J34="Most Likely",SUMIFS('Contents DDF Lookup'!$E:$E,'Contents DDF Lookup'!$C:$C,'Structure Inputs'!R34,'Contents DDF Lookup'!$A:$A,'Structure Inputs'!$C34)/100,
IF('Structure Inputs'!$J34="Maximum",SUMIFS('Contents DDF Lookup'!$F:$F,'Contents DDF Lookup'!$C:$C,'Structure Inputs'!R34,'Contents DDF Lookup'!$A:$A,'Structure Inputs'!$C34)/100,))))</f>
        <v>0</v>
      </c>
      <c r="N31" s="18">
        <f>IF('Structure Inputs'!S34="",,
IF('Structure Inputs'!$J34="Minimum",SUMIFS('Contents DDF Lookup'!$D:$D,'Contents DDF Lookup'!$C:$C,'Structure Inputs'!S34,'Contents DDF Lookup'!$A:$A,'Structure Inputs'!$C34)/100,
IF('Structure Inputs'!$J34="Most Likely",SUMIFS('Contents DDF Lookup'!$E:$E,'Contents DDF Lookup'!$C:$C,'Structure Inputs'!S34,'Contents DDF Lookup'!$A:$A,'Structure Inputs'!$C34)/100,
IF('Structure Inputs'!$J34="Maximum",SUMIFS('Contents DDF Lookup'!$F:$F,'Contents DDF Lookup'!$C:$C,'Structure Inputs'!S34,'Contents DDF Lookup'!$A:$A,'Structure Inputs'!$C34)/100,))))</f>
        <v>0</v>
      </c>
      <c r="O31" s="18">
        <f>IF('Structure Inputs'!T34="",,
IF('Structure Inputs'!$J34="Minimum",SUMIFS('Contents DDF Lookup'!$D:$D,'Contents DDF Lookup'!$C:$C,'Structure Inputs'!T34,'Contents DDF Lookup'!$A:$A,'Structure Inputs'!$C34)/100,
IF('Structure Inputs'!$J34="Most Likely",SUMIFS('Contents DDF Lookup'!$E:$E,'Contents DDF Lookup'!$C:$C,'Structure Inputs'!T34,'Contents DDF Lookup'!$A:$A,'Structure Inputs'!$C34)/100,
IF('Structure Inputs'!$J34="Maximum",SUMIFS('Contents DDF Lookup'!$F:$F,'Contents DDF Lookup'!$C:$C,'Structure Inputs'!T34,'Contents DDF Lookup'!$A:$A,'Structure Inputs'!$C34)/100,))))</f>
        <v>0</v>
      </c>
      <c r="P31" s="18">
        <f>IF('Structure Inputs'!U34="",,
IF('Structure Inputs'!$J34="Minimum",SUMIFS('Contents DDF Lookup'!$D:$D,'Contents DDF Lookup'!$C:$C,'Structure Inputs'!U34,'Contents DDF Lookup'!$A:$A,'Structure Inputs'!$C34)/100,
IF('Structure Inputs'!$J34="Most Likely",SUMIFS('Contents DDF Lookup'!$E:$E,'Contents DDF Lookup'!$C:$C,'Structure Inputs'!U34,'Contents DDF Lookup'!$A:$A,'Structure Inputs'!$C34)/100,
IF('Structure Inputs'!$J34="Maximum",SUMIFS('Contents DDF Lookup'!$F:$F,'Contents DDF Lookup'!$C:$C,'Structure Inputs'!U34,'Contents DDF Lookup'!$A:$A,'Structure Inputs'!$C34)/100,))))</f>
        <v>0</v>
      </c>
      <c r="Q31" s="18">
        <f>IF('Structure Inputs'!V34="",,
IF('Structure Inputs'!$J34="Minimum",SUMIFS('Contents DDF Lookup'!$D:$D,'Contents DDF Lookup'!$C:$C,'Structure Inputs'!V34,'Contents DDF Lookup'!$A:$A,'Structure Inputs'!$C34)/100,
IF('Structure Inputs'!$J34="Most Likely",SUMIFS('Contents DDF Lookup'!$E:$E,'Contents DDF Lookup'!$C:$C,'Structure Inputs'!V34,'Contents DDF Lookup'!$A:$A,'Structure Inputs'!$C34)/100,
IF('Structure Inputs'!$J34="Maximum",SUMIFS('Contents DDF Lookup'!$F:$F,'Contents DDF Lookup'!$C:$C,'Structure Inputs'!V34,'Contents DDF Lookup'!$A:$A,'Structure Inputs'!$C34)/100,))))</f>
        <v>0</v>
      </c>
      <c r="R31" s="18">
        <f>IF('Structure Inputs'!W34="",,
IF('Structure Inputs'!$J34="Minimum",SUMIFS('Contents DDF Lookup'!$D:$D,'Contents DDF Lookup'!$C:$C,'Structure Inputs'!W34,'Contents DDF Lookup'!$A:$A,'Structure Inputs'!$C34)/100,
IF('Structure Inputs'!$J34="Most Likely",SUMIFS('Contents DDF Lookup'!$E:$E,'Contents DDF Lookup'!$C:$C,'Structure Inputs'!W34,'Contents DDF Lookup'!$A:$A,'Structure Inputs'!$C34)/100,
IF('Structure Inputs'!$J34="Maximum",SUMIFS('Contents DDF Lookup'!$F:$F,'Contents DDF Lookup'!$C:$C,'Structure Inputs'!W34,'Contents DDF Lookup'!$A:$A,'Structure Inputs'!$C34)/100,))))</f>
        <v>0</v>
      </c>
      <c r="S31" s="18">
        <f>IF('Structure Inputs'!X34="",,
IF('Structure Inputs'!$J34="Minimum",SUMIFS('Contents DDF Lookup'!$D:$D,'Contents DDF Lookup'!$C:$C,'Structure Inputs'!X34,'Contents DDF Lookup'!$A:$A,'Structure Inputs'!$C34)/100,
IF('Structure Inputs'!$J34="Most Likely",SUMIFS('Contents DDF Lookup'!$E:$E,'Contents DDF Lookup'!$C:$C,'Structure Inputs'!X34,'Contents DDF Lookup'!$A:$A,'Structure Inputs'!$C34)/100,
IF('Structure Inputs'!$J34="Maximum",SUMIFS('Contents DDF Lookup'!$F:$F,'Contents DDF Lookup'!$C:$C,'Structure Inputs'!X34,'Contents DDF Lookup'!$A:$A,'Structure Inputs'!$C34)/100,))))</f>
        <v>0</v>
      </c>
      <c r="T31" s="18">
        <f>IF('Structure Inputs'!Y34="",,
IF('Structure Inputs'!$J34="Minimum",SUMIFS('Contents DDF Lookup'!$D:$D,'Contents DDF Lookup'!$C:$C,'Structure Inputs'!Y34,'Contents DDF Lookup'!$A:$A,'Structure Inputs'!$C34)/100,
IF('Structure Inputs'!$J34="Most Likely",SUMIFS('Contents DDF Lookup'!$E:$E,'Contents DDF Lookup'!$C:$C,'Structure Inputs'!Y34,'Contents DDF Lookup'!$A:$A,'Structure Inputs'!$C34)/100,
IF('Structure Inputs'!$J34="Maximum",SUMIFS('Contents DDF Lookup'!$F:$F,'Contents DDF Lookup'!$C:$C,'Structure Inputs'!Y34,'Contents DDF Lookup'!$A:$A,'Structure Inputs'!$C34)/100,))))</f>
        <v>0</v>
      </c>
      <c r="U31" s="18">
        <f>IF('Structure Inputs'!Z34="",,
IF('Structure Inputs'!$J34="Minimum",SUMIFS('Contents DDF Lookup'!$D:$D,'Contents DDF Lookup'!$C:$C,'Structure Inputs'!Z34,'Contents DDF Lookup'!$A:$A,'Structure Inputs'!$C34)/100,
IF('Structure Inputs'!$J34="Most Likely",SUMIFS('Contents DDF Lookup'!$E:$E,'Contents DDF Lookup'!$C:$C,'Structure Inputs'!Z34,'Contents DDF Lookup'!$A:$A,'Structure Inputs'!$C34)/100,
IF('Structure Inputs'!$J34="Maximum",SUMIFS('Contents DDF Lookup'!$F:$F,'Contents DDF Lookup'!$C:$C,'Structure Inputs'!Z34,'Contents DDF Lookup'!$A:$A,'Structure Inputs'!$C34)/100,))))</f>
        <v>0</v>
      </c>
      <c r="V31" s="18">
        <f>IF('Structure Inputs'!AA34="",,
IF('Structure Inputs'!$J34="Minimum",SUMIFS('Contents DDF Lookup'!$D:$D,'Contents DDF Lookup'!$C:$C,'Structure Inputs'!AA34,'Contents DDF Lookup'!$A:$A,'Structure Inputs'!$C34)/100,
IF('Structure Inputs'!$J34="Most Likely",SUMIFS('Contents DDF Lookup'!$E:$E,'Contents DDF Lookup'!$C:$C,'Structure Inputs'!AA34,'Contents DDF Lookup'!$A:$A,'Structure Inputs'!$C34)/100,
IF('Structure Inputs'!$J34="Maximum",SUMIFS('Contents DDF Lookup'!$F:$F,'Contents DDF Lookup'!$C:$C,'Structure Inputs'!AA34,'Contents DDF Lookup'!$A:$A,'Structure Inputs'!$C34)/100,))))</f>
        <v>0</v>
      </c>
      <c r="W31" s="18">
        <f>IF('Structure Inputs'!AB34="",,
IF('Structure Inputs'!$J34="Minimum",SUMIFS('Contents DDF Lookup'!$D:$D,'Contents DDF Lookup'!$C:$C,'Structure Inputs'!AB34,'Contents DDF Lookup'!$A:$A,'Structure Inputs'!$C34)/100,
IF('Structure Inputs'!$J34="Most Likely",SUMIFS('Contents DDF Lookup'!$E:$E,'Contents DDF Lookup'!$C:$C,'Structure Inputs'!AB34,'Contents DDF Lookup'!$A:$A,'Structure Inputs'!$C34)/100,
IF('Structure Inputs'!$J34="Maximum",SUMIFS('Contents DDF Lookup'!$F:$F,'Contents DDF Lookup'!$C:$C,'Structure Inputs'!AB34,'Contents DDF Lookup'!$A:$A,'Structure Inputs'!$C34)/100,))))</f>
        <v>0</v>
      </c>
      <c r="X31" s="18">
        <f>IF('Structure Inputs'!AC34="",,
IF('Structure Inputs'!$J34="Minimum",SUMIFS('Contents DDF Lookup'!$D:$D,'Contents DDF Lookup'!$C:$C,'Structure Inputs'!AC34,'Contents DDF Lookup'!$A:$A,'Structure Inputs'!$C34)/100,
IF('Structure Inputs'!$J34="Most Likely",SUMIFS('Contents DDF Lookup'!$E:$E,'Contents DDF Lookup'!$C:$C,'Structure Inputs'!AC34,'Contents DDF Lookup'!$A:$A,'Structure Inputs'!$C34)/100,
IF('Structure Inputs'!$J34="Maximum",SUMIFS('Contents DDF Lookup'!$F:$F,'Contents DDF Lookup'!$C:$C,'Structure Inputs'!AC34,'Contents DDF Lookup'!$A:$A,'Structure Inputs'!$C34)/100,))))</f>
        <v>0</v>
      </c>
      <c r="Z31" s="25">
        <f t="shared" si="12"/>
        <v>0</v>
      </c>
      <c r="AA31" s="25">
        <f t="shared" si="0"/>
        <v>0</v>
      </c>
      <c r="AB31" s="25">
        <f t="shared" si="1"/>
        <v>0</v>
      </c>
      <c r="AC31" s="25">
        <f t="shared" si="2"/>
        <v>0</v>
      </c>
      <c r="AD31" s="25">
        <f t="shared" si="3"/>
        <v>0</v>
      </c>
      <c r="AE31" s="25">
        <f t="shared" si="4"/>
        <v>0</v>
      </c>
      <c r="AF31" s="25">
        <f t="shared" si="5"/>
        <v>0</v>
      </c>
      <c r="AG31" s="25">
        <f t="shared" si="6"/>
        <v>0</v>
      </c>
      <c r="AH31" s="25">
        <f t="shared" si="7"/>
        <v>0</v>
      </c>
      <c r="AI31" s="25">
        <f t="shared" si="8"/>
        <v>0</v>
      </c>
      <c r="AJ31" s="25">
        <f t="shared" si="9"/>
        <v>0</v>
      </c>
      <c r="AK31" s="25">
        <f t="shared" si="10"/>
        <v>0</v>
      </c>
    </row>
    <row r="32" spans="1:37" x14ac:dyDescent="0.25">
      <c r="A32" s="17">
        <f t="shared" si="11"/>
        <v>31</v>
      </c>
      <c r="B32" s="27" t="str">
        <f>IF('Structure Inputs'!C35="","",'Structure Inputs'!C35)</f>
        <v/>
      </c>
      <c r="D32" s="42">
        <f>'Structure Inputs'!$D35</f>
        <v>0</v>
      </c>
      <c r="F32" s="18" t="str">
        <f>IF('Structure Inputs'!F35="","No","Yes")</f>
        <v>No</v>
      </c>
      <c r="H32" s="24">
        <f>IF($F32="Yes",'Structure Inputs'!$F35,SUMIFS('General Assumptions_Back End'!$C:$C,'General Assumptions_Back End'!$A:$A,$B32,'General Assumptions_Back End'!$B:$B,H$1))</f>
        <v>0</v>
      </c>
      <c r="J32" s="25">
        <f>SUMIFS('General Assumptions_Back End'!$C:$C,'General Assumptions_Back End'!$A:$A,$B32,'General Assumptions_Back End'!$B:$B,J$1)</f>
        <v>0</v>
      </c>
      <c r="K32" s="185">
        <f>SUMIFS('General Assumptions_Back End'!$C:$C,'General Assumptions_Back End'!$A:$A,$B32,'General Assumptions_Back End'!$B:$B,K$1)</f>
        <v>0</v>
      </c>
      <c r="M32" s="18">
        <f>IF('Structure Inputs'!R35="",,
IF('Structure Inputs'!$J35="Minimum",SUMIFS('Contents DDF Lookup'!$D:$D,'Contents DDF Lookup'!$C:$C,'Structure Inputs'!R35,'Contents DDF Lookup'!$A:$A,'Structure Inputs'!$C35)/100,
IF('Structure Inputs'!$J35="Most Likely",SUMIFS('Contents DDF Lookup'!$E:$E,'Contents DDF Lookup'!$C:$C,'Structure Inputs'!R35,'Contents DDF Lookup'!$A:$A,'Structure Inputs'!$C35)/100,
IF('Structure Inputs'!$J35="Maximum",SUMIFS('Contents DDF Lookup'!$F:$F,'Contents DDF Lookup'!$C:$C,'Structure Inputs'!R35,'Contents DDF Lookup'!$A:$A,'Structure Inputs'!$C35)/100,))))</f>
        <v>0</v>
      </c>
      <c r="N32" s="18">
        <f>IF('Structure Inputs'!S35="",,
IF('Structure Inputs'!$J35="Minimum",SUMIFS('Contents DDF Lookup'!$D:$D,'Contents DDF Lookup'!$C:$C,'Structure Inputs'!S35,'Contents DDF Lookup'!$A:$A,'Structure Inputs'!$C35)/100,
IF('Structure Inputs'!$J35="Most Likely",SUMIFS('Contents DDF Lookup'!$E:$E,'Contents DDF Lookup'!$C:$C,'Structure Inputs'!S35,'Contents DDF Lookup'!$A:$A,'Structure Inputs'!$C35)/100,
IF('Structure Inputs'!$J35="Maximum",SUMIFS('Contents DDF Lookup'!$F:$F,'Contents DDF Lookup'!$C:$C,'Structure Inputs'!S35,'Contents DDF Lookup'!$A:$A,'Structure Inputs'!$C35)/100,))))</f>
        <v>0</v>
      </c>
      <c r="O32" s="18">
        <f>IF('Structure Inputs'!T35="",,
IF('Structure Inputs'!$J35="Minimum",SUMIFS('Contents DDF Lookup'!$D:$D,'Contents DDF Lookup'!$C:$C,'Structure Inputs'!T35,'Contents DDF Lookup'!$A:$A,'Structure Inputs'!$C35)/100,
IF('Structure Inputs'!$J35="Most Likely",SUMIFS('Contents DDF Lookup'!$E:$E,'Contents DDF Lookup'!$C:$C,'Structure Inputs'!T35,'Contents DDF Lookup'!$A:$A,'Structure Inputs'!$C35)/100,
IF('Structure Inputs'!$J35="Maximum",SUMIFS('Contents DDF Lookup'!$F:$F,'Contents DDF Lookup'!$C:$C,'Structure Inputs'!T35,'Contents DDF Lookup'!$A:$A,'Structure Inputs'!$C35)/100,))))</f>
        <v>0</v>
      </c>
      <c r="P32" s="18">
        <f>IF('Structure Inputs'!U35="",,
IF('Structure Inputs'!$J35="Minimum",SUMIFS('Contents DDF Lookup'!$D:$D,'Contents DDF Lookup'!$C:$C,'Structure Inputs'!U35,'Contents DDF Lookup'!$A:$A,'Structure Inputs'!$C35)/100,
IF('Structure Inputs'!$J35="Most Likely",SUMIFS('Contents DDF Lookup'!$E:$E,'Contents DDF Lookup'!$C:$C,'Structure Inputs'!U35,'Contents DDF Lookup'!$A:$A,'Structure Inputs'!$C35)/100,
IF('Structure Inputs'!$J35="Maximum",SUMIFS('Contents DDF Lookup'!$F:$F,'Contents DDF Lookup'!$C:$C,'Structure Inputs'!U35,'Contents DDF Lookup'!$A:$A,'Structure Inputs'!$C35)/100,))))</f>
        <v>0</v>
      </c>
      <c r="Q32" s="18">
        <f>IF('Structure Inputs'!V35="",,
IF('Structure Inputs'!$J35="Minimum",SUMIFS('Contents DDF Lookup'!$D:$D,'Contents DDF Lookup'!$C:$C,'Structure Inputs'!V35,'Contents DDF Lookup'!$A:$A,'Structure Inputs'!$C35)/100,
IF('Structure Inputs'!$J35="Most Likely",SUMIFS('Contents DDF Lookup'!$E:$E,'Contents DDF Lookup'!$C:$C,'Structure Inputs'!V35,'Contents DDF Lookup'!$A:$A,'Structure Inputs'!$C35)/100,
IF('Structure Inputs'!$J35="Maximum",SUMIFS('Contents DDF Lookup'!$F:$F,'Contents DDF Lookup'!$C:$C,'Structure Inputs'!V35,'Contents DDF Lookup'!$A:$A,'Structure Inputs'!$C35)/100,))))</f>
        <v>0</v>
      </c>
      <c r="R32" s="18">
        <f>IF('Structure Inputs'!W35="",,
IF('Structure Inputs'!$J35="Minimum",SUMIFS('Contents DDF Lookup'!$D:$D,'Contents DDF Lookup'!$C:$C,'Structure Inputs'!W35,'Contents DDF Lookup'!$A:$A,'Structure Inputs'!$C35)/100,
IF('Structure Inputs'!$J35="Most Likely",SUMIFS('Contents DDF Lookup'!$E:$E,'Contents DDF Lookup'!$C:$C,'Structure Inputs'!W35,'Contents DDF Lookup'!$A:$A,'Structure Inputs'!$C35)/100,
IF('Structure Inputs'!$J35="Maximum",SUMIFS('Contents DDF Lookup'!$F:$F,'Contents DDF Lookup'!$C:$C,'Structure Inputs'!W35,'Contents DDF Lookup'!$A:$A,'Structure Inputs'!$C35)/100,))))</f>
        <v>0</v>
      </c>
      <c r="S32" s="18">
        <f>IF('Structure Inputs'!X35="",,
IF('Structure Inputs'!$J35="Minimum",SUMIFS('Contents DDF Lookup'!$D:$D,'Contents DDF Lookup'!$C:$C,'Structure Inputs'!X35,'Contents DDF Lookup'!$A:$A,'Structure Inputs'!$C35)/100,
IF('Structure Inputs'!$J35="Most Likely",SUMIFS('Contents DDF Lookup'!$E:$E,'Contents DDF Lookup'!$C:$C,'Structure Inputs'!X35,'Contents DDF Lookup'!$A:$A,'Structure Inputs'!$C35)/100,
IF('Structure Inputs'!$J35="Maximum",SUMIFS('Contents DDF Lookup'!$F:$F,'Contents DDF Lookup'!$C:$C,'Structure Inputs'!X35,'Contents DDF Lookup'!$A:$A,'Structure Inputs'!$C35)/100,))))</f>
        <v>0</v>
      </c>
      <c r="T32" s="18">
        <f>IF('Structure Inputs'!Y35="",,
IF('Structure Inputs'!$J35="Minimum",SUMIFS('Contents DDF Lookup'!$D:$D,'Contents DDF Lookup'!$C:$C,'Structure Inputs'!Y35,'Contents DDF Lookup'!$A:$A,'Structure Inputs'!$C35)/100,
IF('Structure Inputs'!$J35="Most Likely",SUMIFS('Contents DDF Lookup'!$E:$E,'Contents DDF Lookup'!$C:$C,'Structure Inputs'!Y35,'Contents DDF Lookup'!$A:$A,'Structure Inputs'!$C35)/100,
IF('Structure Inputs'!$J35="Maximum",SUMIFS('Contents DDF Lookup'!$F:$F,'Contents DDF Lookup'!$C:$C,'Structure Inputs'!Y35,'Contents DDF Lookup'!$A:$A,'Structure Inputs'!$C35)/100,))))</f>
        <v>0</v>
      </c>
      <c r="U32" s="18">
        <f>IF('Structure Inputs'!Z35="",,
IF('Structure Inputs'!$J35="Minimum",SUMIFS('Contents DDF Lookup'!$D:$D,'Contents DDF Lookup'!$C:$C,'Structure Inputs'!Z35,'Contents DDF Lookup'!$A:$A,'Structure Inputs'!$C35)/100,
IF('Structure Inputs'!$J35="Most Likely",SUMIFS('Contents DDF Lookup'!$E:$E,'Contents DDF Lookup'!$C:$C,'Structure Inputs'!Z35,'Contents DDF Lookup'!$A:$A,'Structure Inputs'!$C35)/100,
IF('Structure Inputs'!$J35="Maximum",SUMIFS('Contents DDF Lookup'!$F:$F,'Contents DDF Lookup'!$C:$C,'Structure Inputs'!Z35,'Contents DDF Lookup'!$A:$A,'Structure Inputs'!$C35)/100,))))</f>
        <v>0</v>
      </c>
      <c r="V32" s="18">
        <f>IF('Structure Inputs'!AA35="",,
IF('Structure Inputs'!$J35="Minimum",SUMIFS('Contents DDF Lookup'!$D:$D,'Contents DDF Lookup'!$C:$C,'Structure Inputs'!AA35,'Contents DDF Lookup'!$A:$A,'Structure Inputs'!$C35)/100,
IF('Structure Inputs'!$J35="Most Likely",SUMIFS('Contents DDF Lookup'!$E:$E,'Contents DDF Lookup'!$C:$C,'Structure Inputs'!AA35,'Contents DDF Lookup'!$A:$A,'Structure Inputs'!$C35)/100,
IF('Structure Inputs'!$J35="Maximum",SUMIFS('Contents DDF Lookup'!$F:$F,'Contents DDF Lookup'!$C:$C,'Structure Inputs'!AA35,'Contents DDF Lookup'!$A:$A,'Structure Inputs'!$C35)/100,))))</f>
        <v>0</v>
      </c>
      <c r="W32" s="18">
        <f>IF('Structure Inputs'!AB35="",,
IF('Structure Inputs'!$J35="Minimum",SUMIFS('Contents DDF Lookup'!$D:$D,'Contents DDF Lookup'!$C:$C,'Structure Inputs'!AB35,'Contents DDF Lookup'!$A:$A,'Structure Inputs'!$C35)/100,
IF('Structure Inputs'!$J35="Most Likely",SUMIFS('Contents DDF Lookup'!$E:$E,'Contents DDF Lookup'!$C:$C,'Structure Inputs'!AB35,'Contents DDF Lookup'!$A:$A,'Structure Inputs'!$C35)/100,
IF('Structure Inputs'!$J35="Maximum",SUMIFS('Contents DDF Lookup'!$F:$F,'Contents DDF Lookup'!$C:$C,'Structure Inputs'!AB35,'Contents DDF Lookup'!$A:$A,'Structure Inputs'!$C35)/100,))))</f>
        <v>0</v>
      </c>
      <c r="X32" s="18">
        <f>IF('Structure Inputs'!AC35="",,
IF('Structure Inputs'!$J35="Minimum",SUMIFS('Contents DDF Lookup'!$D:$D,'Contents DDF Lookup'!$C:$C,'Structure Inputs'!AC35,'Contents DDF Lookup'!$A:$A,'Structure Inputs'!$C35)/100,
IF('Structure Inputs'!$J35="Most Likely",SUMIFS('Contents DDF Lookup'!$E:$E,'Contents DDF Lookup'!$C:$C,'Structure Inputs'!AC35,'Contents DDF Lookup'!$A:$A,'Structure Inputs'!$C35)/100,
IF('Structure Inputs'!$J35="Maximum",SUMIFS('Contents DDF Lookup'!$F:$F,'Contents DDF Lookup'!$C:$C,'Structure Inputs'!AC35,'Contents DDF Lookup'!$A:$A,'Structure Inputs'!$C35)/100,))))</f>
        <v>0</v>
      </c>
      <c r="Z32" s="25">
        <f t="shared" si="12"/>
        <v>0</v>
      </c>
      <c r="AA32" s="25">
        <f t="shared" si="0"/>
        <v>0</v>
      </c>
      <c r="AB32" s="25">
        <f t="shared" si="1"/>
        <v>0</v>
      </c>
      <c r="AC32" s="25">
        <f t="shared" si="2"/>
        <v>0</v>
      </c>
      <c r="AD32" s="25">
        <f t="shared" si="3"/>
        <v>0</v>
      </c>
      <c r="AE32" s="25">
        <f t="shared" si="4"/>
        <v>0</v>
      </c>
      <c r="AF32" s="25">
        <f t="shared" si="5"/>
        <v>0</v>
      </c>
      <c r="AG32" s="25">
        <f t="shared" si="6"/>
        <v>0</v>
      </c>
      <c r="AH32" s="25">
        <f t="shared" si="7"/>
        <v>0</v>
      </c>
      <c r="AI32" s="25">
        <f t="shared" si="8"/>
        <v>0</v>
      </c>
      <c r="AJ32" s="25">
        <f t="shared" si="9"/>
        <v>0</v>
      </c>
      <c r="AK32" s="25">
        <f t="shared" si="10"/>
        <v>0</v>
      </c>
    </row>
    <row r="33" spans="1:37" x14ac:dyDescent="0.25">
      <c r="A33" s="17">
        <f t="shared" si="11"/>
        <v>32</v>
      </c>
      <c r="B33" s="27" t="str">
        <f>IF('Structure Inputs'!C36="","",'Structure Inputs'!C36)</f>
        <v/>
      </c>
      <c r="D33" s="42">
        <f>'Structure Inputs'!$D36</f>
        <v>0</v>
      </c>
      <c r="F33" s="18" t="str">
        <f>IF('Structure Inputs'!F36="","No","Yes")</f>
        <v>No</v>
      </c>
      <c r="H33" s="24">
        <f>IF($F33="Yes",'Structure Inputs'!$F36,SUMIFS('General Assumptions_Back End'!$C:$C,'General Assumptions_Back End'!$A:$A,$B33,'General Assumptions_Back End'!$B:$B,H$1))</f>
        <v>0</v>
      </c>
      <c r="J33" s="25">
        <f>SUMIFS('General Assumptions_Back End'!$C:$C,'General Assumptions_Back End'!$A:$A,$B33,'General Assumptions_Back End'!$B:$B,J$1)</f>
        <v>0</v>
      </c>
      <c r="K33" s="185">
        <f>SUMIFS('General Assumptions_Back End'!$C:$C,'General Assumptions_Back End'!$A:$A,$B33,'General Assumptions_Back End'!$B:$B,K$1)</f>
        <v>0</v>
      </c>
      <c r="M33" s="18">
        <f>IF('Structure Inputs'!R36="",,
IF('Structure Inputs'!$J36="Minimum",SUMIFS('Contents DDF Lookup'!$D:$D,'Contents DDF Lookup'!$C:$C,'Structure Inputs'!R36,'Contents DDF Lookup'!$A:$A,'Structure Inputs'!$C36)/100,
IF('Structure Inputs'!$J36="Most Likely",SUMIFS('Contents DDF Lookup'!$E:$E,'Contents DDF Lookup'!$C:$C,'Structure Inputs'!R36,'Contents DDF Lookup'!$A:$A,'Structure Inputs'!$C36)/100,
IF('Structure Inputs'!$J36="Maximum",SUMIFS('Contents DDF Lookup'!$F:$F,'Contents DDF Lookup'!$C:$C,'Structure Inputs'!R36,'Contents DDF Lookup'!$A:$A,'Structure Inputs'!$C36)/100,))))</f>
        <v>0</v>
      </c>
      <c r="N33" s="18">
        <f>IF('Structure Inputs'!S36="",,
IF('Structure Inputs'!$J36="Minimum",SUMIFS('Contents DDF Lookup'!$D:$D,'Contents DDF Lookup'!$C:$C,'Structure Inputs'!S36,'Contents DDF Lookup'!$A:$A,'Structure Inputs'!$C36)/100,
IF('Structure Inputs'!$J36="Most Likely",SUMIFS('Contents DDF Lookup'!$E:$E,'Contents DDF Lookup'!$C:$C,'Structure Inputs'!S36,'Contents DDF Lookup'!$A:$A,'Structure Inputs'!$C36)/100,
IF('Structure Inputs'!$J36="Maximum",SUMIFS('Contents DDF Lookup'!$F:$F,'Contents DDF Lookup'!$C:$C,'Structure Inputs'!S36,'Contents DDF Lookup'!$A:$A,'Structure Inputs'!$C36)/100,))))</f>
        <v>0</v>
      </c>
      <c r="O33" s="18">
        <f>IF('Structure Inputs'!T36="",,
IF('Structure Inputs'!$J36="Minimum",SUMIFS('Contents DDF Lookup'!$D:$D,'Contents DDF Lookup'!$C:$C,'Structure Inputs'!T36,'Contents DDF Lookup'!$A:$A,'Structure Inputs'!$C36)/100,
IF('Structure Inputs'!$J36="Most Likely",SUMIFS('Contents DDF Lookup'!$E:$E,'Contents DDF Lookup'!$C:$C,'Structure Inputs'!T36,'Contents DDF Lookup'!$A:$A,'Structure Inputs'!$C36)/100,
IF('Structure Inputs'!$J36="Maximum",SUMIFS('Contents DDF Lookup'!$F:$F,'Contents DDF Lookup'!$C:$C,'Structure Inputs'!T36,'Contents DDF Lookup'!$A:$A,'Structure Inputs'!$C36)/100,))))</f>
        <v>0</v>
      </c>
      <c r="P33" s="18">
        <f>IF('Structure Inputs'!U36="",,
IF('Structure Inputs'!$J36="Minimum",SUMIFS('Contents DDF Lookup'!$D:$D,'Contents DDF Lookup'!$C:$C,'Structure Inputs'!U36,'Contents DDF Lookup'!$A:$A,'Structure Inputs'!$C36)/100,
IF('Structure Inputs'!$J36="Most Likely",SUMIFS('Contents DDF Lookup'!$E:$E,'Contents DDF Lookup'!$C:$C,'Structure Inputs'!U36,'Contents DDF Lookup'!$A:$A,'Structure Inputs'!$C36)/100,
IF('Structure Inputs'!$J36="Maximum",SUMIFS('Contents DDF Lookup'!$F:$F,'Contents DDF Lookup'!$C:$C,'Structure Inputs'!U36,'Contents DDF Lookup'!$A:$A,'Structure Inputs'!$C36)/100,))))</f>
        <v>0</v>
      </c>
      <c r="Q33" s="18">
        <f>IF('Structure Inputs'!V36="",,
IF('Structure Inputs'!$J36="Minimum",SUMIFS('Contents DDF Lookup'!$D:$D,'Contents DDF Lookup'!$C:$C,'Structure Inputs'!V36,'Contents DDF Lookup'!$A:$A,'Structure Inputs'!$C36)/100,
IF('Structure Inputs'!$J36="Most Likely",SUMIFS('Contents DDF Lookup'!$E:$E,'Contents DDF Lookup'!$C:$C,'Structure Inputs'!V36,'Contents DDF Lookup'!$A:$A,'Structure Inputs'!$C36)/100,
IF('Structure Inputs'!$J36="Maximum",SUMIFS('Contents DDF Lookup'!$F:$F,'Contents DDF Lookup'!$C:$C,'Structure Inputs'!V36,'Contents DDF Lookup'!$A:$A,'Structure Inputs'!$C36)/100,))))</f>
        <v>0</v>
      </c>
      <c r="R33" s="18">
        <f>IF('Structure Inputs'!W36="",,
IF('Structure Inputs'!$J36="Minimum",SUMIFS('Contents DDF Lookup'!$D:$D,'Contents DDF Lookup'!$C:$C,'Structure Inputs'!W36,'Contents DDF Lookup'!$A:$A,'Structure Inputs'!$C36)/100,
IF('Structure Inputs'!$J36="Most Likely",SUMIFS('Contents DDF Lookup'!$E:$E,'Contents DDF Lookup'!$C:$C,'Structure Inputs'!W36,'Contents DDF Lookup'!$A:$A,'Structure Inputs'!$C36)/100,
IF('Structure Inputs'!$J36="Maximum",SUMIFS('Contents DDF Lookup'!$F:$F,'Contents DDF Lookup'!$C:$C,'Structure Inputs'!W36,'Contents DDF Lookup'!$A:$A,'Structure Inputs'!$C36)/100,))))</f>
        <v>0</v>
      </c>
      <c r="S33" s="18">
        <f>IF('Structure Inputs'!X36="",,
IF('Structure Inputs'!$J36="Minimum",SUMIFS('Contents DDF Lookup'!$D:$D,'Contents DDF Lookup'!$C:$C,'Structure Inputs'!X36,'Contents DDF Lookup'!$A:$A,'Structure Inputs'!$C36)/100,
IF('Structure Inputs'!$J36="Most Likely",SUMIFS('Contents DDF Lookup'!$E:$E,'Contents DDF Lookup'!$C:$C,'Structure Inputs'!X36,'Contents DDF Lookup'!$A:$A,'Structure Inputs'!$C36)/100,
IF('Structure Inputs'!$J36="Maximum",SUMIFS('Contents DDF Lookup'!$F:$F,'Contents DDF Lookup'!$C:$C,'Structure Inputs'!X36,'Contents DDF Lookup'!$A:$A,'Structure Inputs'!$C36)/100,))))</f>
        <v>0</v>
      </c>
      <c r="T33" s="18">
        <f>IF('Structure Inputs'!Y36="",,
IF('Structure Inputs'!$J36="Minimum",SUMIFS('Contents DDF Lookup'!$D:$D,'Contents DDF Lookup'!$C:$C,'Structure Inputs'!Y36,'Contents DDF Lookup'!$A:$A,'Structure Inputs'!$C36)/100,
IF('Structure Inputs'!$J36="Most Likely",SUMIFS('Contents DDF Lookup'!$E:$E,'Contents DDF Lookup'!$C:$C,'Structure Inputs'!Y36,'Contents DDF Lookup'!$A:$A,'Structure Inputs'!$C36)/100,
IF('Structure Inputs'!$J36="Maximum",SUMIFS('Contents DDF Lookup'!$F:$F,'Contents DDF Lookup'!$C:$C,'Structure Inputs'!Y36,'Contents DDF Lookup'!$A:$A,'Structure Inputs'!$C36)/100,))))</f>
        <v>0</v>
      </c>
      <c r="U33" s="18">
        <f>IF('Structure Inputs'!Z36="",,
IF('Structure Inputs'!$J36="Minimum",SUMIFS('Contents DDF Lookup'!$D:$D,'Contents DDF Lookup'!$C:$C,'Structure Inputs'!Z36,'Contents DDF Lookup'!$A:$A,'Structure Inputs'!$C36)/100,
IF('Structure Inputs'!$J36="Most Likely",SUMIFS('Contents DDF Lookup'!$E:$E,'Contents DDF Lookup'!$C:$C,'Structure Inputs'!Z36,'Contents DDF Lookup'!$A:$A,'Structure Inputs'!$C36)/100,
IF('Structure Inputs'!$J36="Maximum",SUMIFS('Contents DDF Lookup'!$F:$F,'Contents DDF Lookup'!$C:$C,'Structure Inputs'!Z36,'Contents DDF Lookup'!$A:$A,'Structure Inputs'!$C36)/100,))))</f>
        <v>0</v>
      </c>
      <c r="V33" s="18">
        <f>IF('Structure Inputs'!AA36="",,
IF('Structure Inputs'!$J36="Minimum",SUMIFS('Contents DDF Lookup'!$D:$D,'Contents DDF Lookup'!$C:$C,'Structure Inputs'!AA36,'Contents DDF Lookup'!$A:$A,'Structure Inputs'!$C36)/100,
IF('Structure Inputs'!$J36="Most Likely",SUMIFS('Contents DDF Lookup'!$E:$E,'Contents DDF Lookup'!$C:$C,'Structure Inputs'!AA36,'Contents DDF Lookup'!$A:$A,'Structure Inputs'!$C36)/100,
IF('Structure Inputs'!$J36="Maximum",SUMIFS('Contents DDF Lookup'!$F:$F,'Contents DDF Lookup'!$C:$C,'Structure Inputs'!AA36,'Contents DDF Lookup'!$A:$A,'Structure Inputs'!$C36)/100,))))</f>
        <v>0</v>
      </c>
      <c r="W33" s="18">
        <f>IF('Structure Inputs'!AB36="",,
IF('Structure Inputs'!$J36="Minimum",SUMIFS('Contents DDF Lookup'!$D:$D,'Contents DDF Lookup'!$C:$C,'Structure Inputs'!AB36,'Contents DDF Lookup'!$A:$A,'Structure Inputs'!$C36)/100,
IF('Structure Inputs'!$J36="Most Likely",SUMIFS('Contents DDF Lookup'!$E:$E,'Contents DDF Lookup'!$C:$C,'Structure Inputs'!AB36,'Contents DDF Lookup'!$A:$A,'Structure Inputs'!$C36)/100,
IF('Structure Inputs'!$J36="Maximum",SUMIFS('Contents DDF Lookup'!$F:$F,'Contents DDF Lookup'!$C:$C,'Structure Inputs'!AB36,'Contents DDF Lookup'!$A:$A,'Structure Inputs'!$C36)/100,))))</f>
        <v>0</v>
      </c>
      <c r="X33" s="18">
        <f>IF('Structure Inputs'!AC36="",,
IF('Structure Inputs'!$J36="Minimum",SUMIFS('Contents DDF Lookup'!$D:$D,'Contents DDF Lookup'!$C:$C,'Structure Inputs'!AC36,'Contents DDF Lookup'!$A:$A,'Structure Inputs'!$C36)/100,
IF('Structure Inputs'!$J36="Most Likely",SUMIFS('Contents DDF Lookup'!$E:$E,'Contents DDF Lookup'!$C:$C,'Structure Inputs'!AC36,'Contents DDF Lookup'!$A:$A,'Structure Inputs'!$C36)/100,
IF('Structure Inputs'!$J36="Maximum",SUMIFS('Contents DDF Lookup'!$F:$F,'Contents DDF Lookup'!$C:$C,'Structure Inputs'!AC36,'Contents DDF Lookup'!$A:$A,'Structure Inputs'!$C36)/100,))))</f>
        <v>0</v>
      </c>
      <c r="Z33" s="25">
        <f t="shared" si="12"/>
        <v>0</v>
      </c>
      <c r="AA33" s="25">
        <f t="shared" si="0"/>
        <v>0</v>
      </c>
      <c r="AB33" s="25">
        <f t="shared" si="1"/>
        <v>0</v>
      </c>
      <c r="AC33" s="25">
        <f t="shared" si="2"/>
        <v>0</v>
      </c>
      <c r="AD33" s="25">
        <f t="shared" si="3"/>
        <v>0</v>
      </c>
      <c r="AE33" s="25">
        <f t="shared" si="4"/>
        <v>0</v>
      </c>
      <c r="AF33" s="25">
        <f t="shared" si="5"/>
        <v>0</v>
      </c>
      <c r="AG33" s="25">
        <f t="shared" si="6"/>
        <v>0</v>
      </c>
      <c r="AH33" s="25">
        <f t="shared" si="7"/>
        <v>0</v>
      </c>
      <c r="AI33" s="25">
        <f t="shared" si="8"/>
        <v>0</v>
      </c>
      <c r="AJ33" s="25">
        <f t="shared" si="9"/>
        <v>0</v>
      </c>
      <c r="AK33" s="25">
        <f t="shared" si="10"/>
        <v>0</v>
      </c>
    </row>
    <row r="34" spans="1:37" x14ac:dyDescent="0.25">
      <c r="A34" s="17">
        <f t="shared" si="11"/>
        <v>33</v>
      </c>
      <c r="B34" s="27" t="str">
        <f>IF('Structure Inputs'!C37="","",'Structure Inputs'!C37)</f>
        <v/>
      </c>
      <c r="D34" s="42">
        <f>'Structure Inputs'!$D37</f>
        <v>0</v>
      </c>
      <c r="F34" s="18" t="str">
        <f>IF('Structure Inputs'!F37="","No","Yes")</f>
        <v>No</v>
      </c>
      <c r="H34" s="24">
        <f>IF($F34="Yes",'Structure Inputs'!$F37,SUMIFS('General Assumptions_Back End'!$C:$C,'General Assumptions_Back End'!$A:$A,$B34,'General Assumptions_Back End'!$B:$B,H$1))</f>
        <v>0</v>
      </c>
      <c r="J34" s="25">
        <f>SUMIFS('General Assumptions_Back End'!$C:$C,'General Assumptions_Back End'!$A:$A,$B34,'General Assumptions_Back End'!$B:$B,J$1)</f>
        <v>0</v>
      </c>
      <c r="K34" s="185">
        <f>SUMIFS('General Assumptions_Back End'!$C:$C,'General Assumptions_Back End'!$A:$A,$B34,'General Assumptions_Back End'!$B:$B,K$1)</f>
        <v>0</v>
      </c>
      <c r="M34" s="18">
        <f>IF('Structure Inputs'!R37="",,
IF('Structure Inputs'!$J37="Minimum",SUMIFS('Contents DDF Lookup'!$D:$D,'Contents DDF Lookup'!$C:$C,'Structure Inputs'!R37,'Contents DDF Lookup'!$A:$A,'Structure Inputs'!$C37)/100,
IF('Structure Inputs'!$J37="Most Likely",SUMIFS('Contents DDF Lookup'!$E:$E,'Contents DDF Lookup'!$C:$C,'Structure Inputs'!R37,'Contents DDF Lookup'!$A:$A,'Structure Inputs'!$C37)/100,
IF('Structure Inputs'!$J37="Maximum",SUMIFS('Contents DDF Lookup'!$F:$F,'Contents DDF Lookup'!$C:$C,'Structure Inputs'!R37,'Contents DDF Lookup'!$A:$A,'Structure Inputs'!$C37)/100,))))</f>
        <v>0</v>
      </c>
      <c r="N34" s="18">
        <f>IF('Structure Inputs'!S37="",,
IF('Structure Inputs'!$J37="Minimum",SUMIFS('Contents DDF Lookup'!$D:$D,'Contents DDF Lookup'!$C:$C,'Structure Inputs'!S37,'Contents DDF Lookup'!$A:$A,'Structure Inputs'!$C37)/100,
IF('Structure Inputs'!$J37="Most Likely",SUMIFS('Contents DDF Lookup'!$E:$E,'Contents DDF Lookup'!$C:$C,'Structure Inputs'!S37,'Contents DDF Lookup'!$A:$A,'Structure Inputs'!$C37)/100,
IF('Structure Inputs'!$J37="Maximum",SUMIFS('Contents DDF Lookup'!$F:$F,'Contents DDF Lookup'!$C:$C,'Structure Inputs'!S37,'Contents DDF Lookup'!$A:$A,'Structure Inputs'!$C37)/100,))))</f>
        <v>0</v>
      </c>
      <c r="O34" s="18">
        <f>IF('Structure Inputs'!T37="",,
IF('Structure Inputs'!$J37="Minimum",SUMIFS('Contents DDF Lookup'!$D:$D,'Contents DDF Lookup'!$C:$C,'Structure Inputs'!T37,'Contents DDF Lookup'!$A:$A,'Structure Inputs'!$C37)/100,
IF('Structure Inputs'!$J37="Most Likely",SUMIFS('Contents DDF Lookup'!$E:$E,'Contents DDF Lookup'!$C:$C,'Structure Inputs'!T37,'Contents DDF Lookup'!$A:$A,'Structure Inputs'!$C37)/100,
IF('Structure Inputs'!$J37="Maximum",SUMIFS('Contents DDF Lookup'!$F:$F,'Contents DDF Lookup'!$C:$C,'Structure Inputs'!T37,'Contents DDF Lookup'!$A:$A,'Structure Inputs'!$C37)/100,))))</f>
        <v>0</v>
      </c>
      <c r="P34" s="18">
        <f>IF('Structure Inputs'!U37="",,
IF('Structure Inputs'!$J37="Minimum",SUMIFS('Contents DDF Lookup'!$D:$D,'Contents DDF Lookup'!$C:$C,'Structure Inputs'!U37,'Contents DDF Lookup'!$A:$A,'Structure Inputs'!$C37)/100,
IF('Structure Inputs'!$J37="Most Likely",SUMIFS('Contents DDF Lookup'!$E:$E,'Contents DDF Lookup'!$C:$C,'Structure Inputs'!U37,'Contents DDF Lookup'!$A:$A,'Structure Inputs'!$C37)/100,
IF('Structure Inputs'!$J37="Maximum",SUMIFS('Contents DDF Lookup'!$F:$F,'Contents DDF Lookup'!$C:$C,'Structure Inputs'!U37,'Contents DDF Lookup'!$A:$A,'Structure Inputs'!$C37)/100,))))</f>
        <v>0</v>
      </c>
      <c r="Q34" s="18">
        <f>IF('Structure Inputs'!V37="",,
IF('Structure Inputs'!$J37="Minimum",SUMIFS('Contents DDF Lookup'!$D:$D,'Contents DDF Lookup'!$C:$C,'Structure Inputs'!V37,'Contents DDF Lookup'!$A:$A,'Structure Inputs'!$C37)/100,
IF('Structure Inputs'!$J37="Most Likely",SUMIFS('Contents DDF Lookup'!$E:$E,'Contents DDF Lookup'!$C:$C,'Structure Inputs'!V37,'Contents DDF Lookup'!$A:$A,'Structure Inputs'!$C37)/100,
IF('Structure Inputs'!$J37="Maximum",SUMIFS('Contents DDF Lookup'!$F:$F,'Contents DDF Lookup'!$C:$C,'Structure Inputs'!V37,'Contents DDF Lookup'!$A:$A,'Structure Inputs'!$C37)/100,))))</f>
        <v>0</v>
      </c>
      <c r="R34" s="18">
        <f>IF('Structure Inputs'!W37="",,
IF('Structure Inputs'!$J37="Minimum",SUMIFS('Contents DDF Lookup'!$D:$D,'Contents DDF Lookup'!$C:$C,'Structure Inputs'!W37,'Contents DDF Lookup'!$A:$A,'Structure Inputs'!$C37)/100,
IF('Structure Inputs'!$J37="Most Likely",SUMIFS('Contents DDF Lookup'!$E:$E,'Contents DDF Lookup'!$C:$C,'Structure Inputs'!W37,'Contents DDF Lookup'!$A:$A,'Structure Inputs'!$C37)/100,
IF('Structure Inputs'!$J37="Maximum",SUMIFS('Contents DDF Lookup'!$F:$F,'Contents DDF Lookup'!$C:$C,'Structure Inputs'!W37,'Contents DDF Lookup'!$A:$A,'Structure Inputs'!$C37)/100,))))</f>
        <v>0</v>
      </c>
      <c r="S34" s="18">
        <f>IF('Structure Inputs'!X37="",,
IF('Structure Inputs'!$J37="Minimum",SUMIFS('Contents DDF Lookup'!$D:$D,'Contents DDF Lookup'!$C:$C,'Structure Inputs'!X37,'Contents DDF Lookup'!$A:$A,'Structure Inputs'!$C37)/100,
IF('Structure Inputs'!$J37="Most Likely",SUMIFS('Contents DDF Lookup'!$E:$E,'Contents DDF Lookup'!$C:$C,'Structure Inputs'!X37,'Contents DDF Lookup'!$A:$A,'Structure Inputs'!$C37)/100,
IF('Structure Inputs'!$J37="Maximum",SUMIFS('Contents DDF Lookup'!$F:$F,'Contents DDF Lookup'!$C:$C,'Structure Inputs'!X37,'Contents DDF Lookup'!$A:$A,'Structure Inputs'!$C37)/100,))))</f>
        <v>0</v>
      </c>
      <c r="T34" s="18">
        <f>IF('Structure Inputs'!Y37="",,
IF('Structure Inputs'!$J37="Minimum",SUMIFS('Contents DDF Lookup'!$D:$D,'Contents DDF Lookup'!$C:$C,'Structure Inputs'!Y37,'Contents DDF Lookup'!$A:$A,'Structure Inputs'!$C37)/100,
IF('Structure Inputs'!$J37="Most Likely",SUMIFS('Contents DDF Lookup'!$E:$E,'Contents DDF Lookup'!$C:$C,'Structure Inputs'!Y37,'Contents DDF Lookup'!$A:$A,'Structure Inputs'!$C37)/100,
IF('Structure Inputs'!$J37="Maximum",SUMIFS('Contents DDF Lookup'!$F:$F,'Contents DDF Lookup'!$C:$C,'Structure Inputs'!Y37,'Contents DDF Lookup'!$A:$A,'Structure Inputs'!$C37)/100,))))</f>
        <v>0</v>
      </c>
      <c r="U34" s="18">
        <f>IF('Structure Inputs'!Z37="",,
IF('Structure Inputs'!$J37="Minimum",SUMIFS('Contents DDF Lookup'!$D:$D,'Contents DDF Lookup'!$C:$C,'Structure Inputs'!Z37,'Contents DDF Lookup'!$A:$A,'Structure Inputs'!$C37)/100,
IF('Structure Inputs'!$J37="Most Likely",SUMIFS('Contents DDF Lookup'!$E:$E,'Contents DDF Lookup'!$C:$C,'Structure Inputs'!Z37,'Contents DDF Lookup'!$A:$A,'Structure Inputs'!$C37)/100,
IF('Structure Inputs'!$J37="Maximum",SUMIFS('Contents DDF Lookup'!$F:$F,'Contents DDF Lookup'!$C:$C,'Structure Inputs'!Z37,'Contents DDF Lookup'!$A:$A,'Structure Inputs'!$C37)/100,))))</f>
        <v>0</v>
      </c>
      <c r="V34" s="18">
        <f>IF('Structure Inputs'!AA37="",,
IF('Structure Inputs'!$J37="Minimum",SUMIFS('Contents DDF Lookup'!$D:$D,'Contents DDF Lookup'!$C:$C,'Structure Inputs'!AA37,'Contents DDF Lookup'!$A:$A,'Structure Inputs'!$C37)/100,
IF('Structure Inputs'!$J37="Most Likely",SUMIFS('Contents DDF Lookup'!$E:$E,'Contents DDF Lookup'!$C:$C,'Structure Inputs'!AA37,'Contents DDF Lookup'!$A:$A,'Structure Inputs'!$C37)/100,
IF('Structure Inputs'!$J37="Maximum",SUMIFS('Contents DDF Lookup'!$F:$F,'Contents DDF Lookup'!$C:$C,'Structure Inputs'!AA37,'Contents DDF Lookup'!$A:$A,'Structure Inputs'!$C37)/100,))))</f>
        <v>0</v>
      </c>
      <c r="W34" s="18">
        <f>IF('Structure Inputs'!AB37="",,
IF('Structure Inputs'!$J37="Minimum",SUMIFS('Contents DDF Lookup'!$D:$D,'Contents DDF Lookup'!$C:$C,'Structure Inputs'!AB37,'Contents DDF Lookup'!$A:$A,'Structure Inputs'!$C37)/100,
IF('Structure Inputs'!$J37="Most Likely",SUMIFS('Contents DDF Lookup'!$E:$E,'Contents DDF Lookup'!$C:$C,'Structure Inputs'!AB37,'Contents DDF Lookup'!$A:$A,'Structure Inputs'!$C37)/100,
IF('Structure Inputs'!$J37="Maximum",SUMIFS('Contents DDF Lookup'!$F:$F,'Contents DDF Lookup'!$C:$C,'Structure Inputs'!AB37,'Contents DDF Lookup'!$A:$A,'Structure Inputs'!$C37)/100,))))</f>
        <v>0</v>
      </c>
      <c r="X34" s="18">
        <f>IF('Structure Inputs'!AC37="",,
IF('Structure Inputs'!$J37="Minimum",SUMIFS('Contents DDF Lookup'!$D:$D,'Contents DDF Lookup'!$C:$C,'Structure Inputs'!AC37,'Contents DDF Lookup'!$A:$A,'Structure Inputs'!$C37)/100,
IF('Structure Inputs'!$J37="Most Likely",SUMIFS('Contents DDF Lookup'!$E:$E,'Contents DDF Lookup'!$C:$C,'Structure Inputs'!AC37,'Contents DDF Lookup'!$A:$A,'Structure Inputs'!$C37)/100,
IF('Structure Inputs'!$J37="Maximum",SUMIFS('Contents DDF Lookup'!$F:$F,'Contents DDF Lookup'!$C:$C,'Structure Inputs'!AC37,'Contents DDF Lookup'!$A:$A,'Structure Inputs'!$C37)/100,))))</f>
        <v>0</v>
      </c>
      <c r="Z34" s="25">
        <f t="shared" si="12"/>
        <v>0</v>
      </c>
      <c r="AA34" s="25">
        <f t="shared" si="0"/>
        <v>0</v>
      </c>
      <c r="AB34" s="25">
        <f t="shared" si="1"/>
        <v>0</v>
      </c>
      <c r="AC34" s="25">
        <f t="shared" si="2"/>
        <v>0</v>
      </c>
      <c r="AD34" s="25">
        <f t="shared" si="3"/>
        <v>0</v>
      </c>
      <c r="AE34" s="25">
        <f t="shared" si="4"/>
        <v>0</v>
      </c>
      <c r="AF34" s="25">
        <f t="shared" si="5"/>
        <v>0</v>
      </c>
      <c r="AG34" s="25">
        <f t="shared" si="6"/>
        <v>0</v>
      </c>
      <c r="AH34" s="25">
        <f t="shared" si="7"/>
        <v>0</v>
      </c>
      <c r="AI34" s="25">
        <f t="shared" si="8"/>
        <v>0</v>
      </c>
      <c r="AJ34" s="25">
        <f t="shared" si="9"/>
        <v>0</v>
      </c>
      <c r="AK34" s="25">
        <f t="shared" si="10"/>
        <v>0</v>
      </c>
    </row>
    <row r="35" spans="1:37" x14ac:dyDescent="0.25">
      <c r="A35" s="17">
        <f t="shared" ref="A35:A66" si="13">A34+1</f>
        <v>34</v>
      </c>
      <c r="B35" s="27" t="str">
        <f>IF('Structure Inputs'!C38="","",'Structure Inputs'!C38)</f>
        <v/>
      </c>
      <c r="D35" s="42">
        <f>'Structure Inputs'!$D38</f>
        <v>0</v>
      </c>
      <c r="F35" s="18" t="str">
        <f>IF('Structure Inputs'!F38="","No","Yes")</f>
        <v>No</v>
      </c>
      <c r="H35" s="24">
        <f>IF($F35="Yes",'Structure Inputs'!$F38,SUMIFS('General Assumptions_Back End'!$C:$C,'General Assumptions_Back End'!$A:$A,$B35,'General Assumptions_Back End'!$B:$B,H$1))</f>
        <v>0</v>
      </c>
      <c r="J35" s="25">
        <f>SUMIFS('General Assumptions_Back End'!$C:$C,'General Assumptions_Back End'!$A:$A,$B35,'General Assumptions_Back End'!$B:$B,J$1)</f>
        <v>0</v>
      </c>
      <c r="K35" s="185">
        <f>SUMIFS('General Assumptions_Back End'!$C:$C,'General Assumptions_Back End'!$A:$A,$B35,'General Assumptions_Back End'!$B:$B,K$1)</f>
        <v>0</v>
      </c>
      <c r="M35" s="18">
        <f>IF('Structure Inputs'!R38="",,
IF('Structure Inputs'!$J38="Minimum",SUMIFS('Contents DDF Lookup'!$D:$D,'Contents DDF Lookup'!$C:$C,'Structure Inputs'!R38,'Contents DDF Lookup'!$A:$A,'Structure Inputs'!$C38)/100,
IF('Structure Inputs'!$J38="Most Likely",SUMIFS('Contents DDF Lookup'!$E:$E,'Contents DDF Lookup'!$C:$C,'Structure Inputs'!R38,'Contents DDF Lookup'!$A:$A,'Structure Inputs'!$C38)/100,
IF('Structure Inputs'!$J38="Maximum",SUMIFS('Contents DDF Lookup'!$F:$F,'Contents DDF Lookup'!$C:$C,'Structure Inputs'!R38,'Contents DDF Lookup'!$A:$A,'Structure Inputs'!$C38)/100,))))</f>
        <v>0</v>
      </c>
      <c r="N35" s="18">
        <f>IF('Structure Inputs'!S38="",,
IF('Structure Inputs'!$J38="Minimum",SUMIFS('Contents DDF Lookup'!$D:$D,'Contents DDF Lookup'!$C:$C,'Structure Inputs'!S38,'Contents DDF Lookup'!$A:$A,'Structure Inputs'!$C38)/100,
IF('Structure Inputs'!$J38="Most Likely",SUMIFS('Contents DDF Lookup'!$E:$E,'Contents DDF Lookup'!$C:$C,'Structure Inputs'!S38,'Contents DDF Lookup'!$A:$A,'Structure Inputs'!$C38)/100,
IF('Structure Inputs'!$J38="Maximum",SUMIFS('Contents DDF Lookup'!$F:$F,'Contents DDF Lookup'!$C:$C,'Structure Inputs'!S38,'Contents DDF Lookup'!$A:$A,'Structure Inputs'!$C38)/100,))))</f>
        <v>0</v>
      </c>
      <c r="O35" s="18">
        <f>IF('Structure Inputs'!T38="",,
IF('Structure Inputs'!$J38="Minimum",SUMIFS('Contents DDF Lookup'!$D:$D,'Contents DDF Lookup'!$C:$C,'Structure Inputs'!T38,'Contents DDF Lookup'!$A:$A,'Structure Inputs'!$C38)/100,
IF('Structure Inputs'!$J38="Most Likely",SUMIFS('Contents DDF Lookup'!$E:$E,'Contents DDF Lookup'!$C:$C,'Structure Inputs'!T38,'Contents DDF Lookup'!$A:$A,'Structure Inputs'!$C38)/100,
IF('Structure Inputs'!$J38="Maximum",SUMIFS('Contents DDF Lookup'!$F:$F,'Contents DDF Lookup'!$C:$C,'Structure Inputs'!T38,'Contents DDF Lookup'!$A:$A,'Structure Inputs'!$C38)/100,))))</f>
        <v>0</v>
      </c>
      <c r="P35" s="18">
        <f>IF('Structure Inputs'!U38="",,
IF('Structure Inputs'!$J38="Minimum",SUMIFS('Contents DDF Lookup'!$D:$D,'Contents DDF Lookup'!$C:$C,'Structure Inputs'!U38,'Contents DDF Lookup'!$A:$A,'Structure Inputs'!$C38)/100,
IF('Structure Inputs'!$J38="Most Likely",SUMIFS('Contents DDF Lookup'!$E:$E,'Contents DDF Lookup'!$C:$C,'Structure Inputs'!U38,'Contents DDF Lookup'!$A:$A,'Structure Inputs'!$C38)/100,
IF('Structure Inputs'!$J38="Maximum",SUMIFS('Contents DDF Lookup'!$F:$F,'Contents DDF Lookup'!$C:$C,'Structure Inputs'!U38,'Contents DDF Lookup'!$A:$A,'Structure Inputs'!$C38)/100,))))</f>
        <v>0</v>
      </c>
      <c r="Q35" s="18">
        <f>IF('Structure Inputs'!V38="",,
IF('Structure Inputs'!$J38="Minimum",SUMIFS('Contents DDF Lookup'!$D:$D,'Contents DDF Lookup'!$C:$C,'Structure Inputs'!V38,'Contents DDF Lookup'!$A:$A,'Structure Inputs'!$C38)/100,
IF('Structure Inputs'!$J38="Most Likely",SUMIFS('Contents DDF Lookup'!$E:$E,'Contents DDF Lookup'!$C:$C,'Structure Inputs'!V38,'Contents DDF Lookup'!$A:$A,'Structure Inputs'!$C38)/100,
IF('Structure Inputs'!$J38="Maximum",SUMIFS('Contents DDF Lookup'!$F:$F,'Contents DDF Lookup'!$C:$C,'Structure Inputs'!V38,'Contents DDF Lookup'!$A:$A,'Structure Inputs'!$C38)/100,))))</f>
        <v>0</v>
      </c>
      <c r="R35" s="18">
        <f>IF('Structure Inputs'!W38="",,
IF('Structure Inputs'!$J38="Minimum",SUMIFS('Contents DDF Lookup'!$D:$D,'Contents DDF Lookup'!$C:$C,'Structure Inputs'!W38,'Contents DDF Lookup'!$A:$A,'Structure Inputs'!$C38)/100,
IF('Structure Inputs'!$J38="Most Likely",SUMIFS('Contents DDF Lookup'!$E:$E,'Contents DDF Lookup'!$C:$C,'Structure Inputs'!W38,'Contents DDF Lookup'!$A:$A,'Structure Inputs'!$C38)/100,
IF('Structure Inputs'!$J38="Maximum",SUMIFS('Contents DDF Lookup'!$F:$F,'Contents DDF Lookup'!$C:$C,'Structure Inputs'!W38,'Contents DDF Lookup'!$A:$A,'Structure Inputs'!$C38)/100,))))</f>
        <v>0</v>
      </c>
      <c r="S35" s="18">
        <f>IF('Structure Inputs'!X38="",,
IF('Structure Inputs'!$J38="Minimum",SUMIFS('Contents DDF Lookup'!$D:$D,'Contents DDF Lookup'!$C:$C,'Structure Inputs'!X38,'Contents DDF Lookup'!$A:$A,'Structure Inputs'!$C38)/100,
IF('Structure Inputs'!$J38="Most Likely",SUMIFS('Contents DDF Lookup'!$E:$E,'Contents DDF Lookup'!$C:$C,'Structure Inputs'!X38,'Contents DDF Lookup'!$A:$A,'Structure Inputs'!$C38)/100,
IF('Structure Inputs'!$J38="Maximum",SUMIFS('Contents DDF Lookup'!$F:$F,'Contents DDF Lookup'!$C:$C,'Structure Inputs'!X38,'Contents DDF Lookup'!$A:$A,'Structure Inputs'!$C38)/100,))))</f>
        <v>0</v>
      </c>
      <c r="T35" s="18">
        <f>IF('Structure Inputs'!Y38="",,
IF('Structure Inputs'!$J38="Minimum",SUMIFS('Contents DDF Lookup'!$D:$D,'Contents DDF Lookup'!$C:$C,'Structure Inputs'!Y38,'Contents DDF Lookup'!$A:$A,'Structure Inputs'!$C38)/100,
IF('Structure Inputs'!$J38="Most Likely",SUMIFS('Contents DDF Lookup'!$E:$E,'Contents DDF Lookup'!$C:$C,'Structure Inputs'!Y38,'Contents DDF Lookup'!$A:$A,'Structure Inputs'!$C38)/100,
IF('Structure Inputs'!$J38="Maximum",SUMIFS('Contents DDF Lookup'!$F:$F,'Contents DDF Lookup'!$C:$C,'Structure Inputs'!Y38,'Contents DDF Lookup'!$A:$A,'Structure Inputs'!$C38)/100,))))</f>
        <v>0</v>
      </c>
      <c r="U35" s="18">
        <f>IF('Structure Inputs'!Z38="",,
IF('Structure Inputs'!$J38="Minimum",SUMIFS('Contents DDF Lookup'!$D:$D,'Contents DDF Lookup'!$C:$C,'Structure Inputs'!Z38,'Contents DDF Lookup'!$A:$A,'Structure Inputs'!$C38)/100,
IF('Structure Inputs'!$J38="Most Likely",SUMIFS('Contents DDF Lookup'!$E:$E,'Contents DDF Lookup'!$C:$C,'Structure Inputs'!Z38,'Contents DDF Lookup'!$A:$A,'Structure Inputs'!$C38)/100,
IF('Structure Inputs'!$J38="Maximum",SUMIFS('Contents DDF Lookup'!$F:$F,'Contents DDF Lookup'!$C:$C,'Structure Inputs'!Z38,'Contents DDF Lookup'!$A:$A,'Structure Inputs'!$C38)/100,))))</f>
        <v>0</v>
      </c>
      <c r="V35" s="18">
        <f>IF('Structure Inputs'!AA38="",,
IF('Structure Inputs'!$J38="Minimum",SUMIFS('Contents DDF Lookup'!$D:$D,'Contents DDF Lookup'!$C:$C,'Structure Inputs'!AA38,'Contents DDF Lookup'!$A:$A,'Structure Inputs'!$C38)/100,
IF('Structure Inputs'!$J38="Most Likely",SUMIFS('Contents DDF Lookup'!$E:$E,'Contents DDF Lookup'!$C:$C,'Structure Inputs'!AA38,'Contents DDF Lookup'!$A:$A,'Structure Inputs'!$C38)/100,
IF('Structure Inputs'!$J38="Maximum",SUMIFS('Contents DDF Lookup'!$F:$F,'Contents DDF Lookup'!$C:$C,'Structure Inputs'!AA38,'Contents DDF Lookup'!$A:$A,'Structure Inputs'!$C38)/100,))))</f>
        <v>0</v>
      </c>
      <c r="W35" s="18">
        <f>IF('Structure Inputs'!AB38="",,
IF('Structure Inputs'!$J38="Minimum",SUMIFS('Contents DDF Lookup'!$D:$D,'Contents DDF Lookup'!$C:$C,'Structure Inputs'!AB38,'Contents DDF Lookup'!$A:$A,'Structure Inputs'!$C38)/100,
IF('Structure Inputs'!$J38="Most Likely",SUMIFS('Contents DDF Lookup'!$E:$E,'Contents DDF Lookup'!$C:$C,'Structure Inputs'!AB38,'Contents DDF Lookup'!$A:$A,'Structure Inputs'!$C38)/100,
IF('Structure Inputs'!$J38="Maximum",SUMIFS('Contents DDF Lookup'!$F:$F,'Contents DDF Lookup'!$C:$C,'Structure Inputs'!AB38,'Contents DDF Lookup'!$A:$A,'Structure Inputs'!$C38)/100,))))</f>
        <v>0</v>
      </c>
      <c r="X35" s="18">
        <f>IF('Structure Inputs'!AC38="",,
IF('Structure Inputs'!$J38="Minimum",SUMIFS('Contents DDF Lookup'!$D:$D,'Contents DDF Lookup'!$C:$C,'Structure Inputs'!AC38,'Contents DDF Lookup'!$A:$A,'Structure Inputs'!$C38)/100,
IF('Structure Inputs'!$J38="Most Likely",SUMIFS('Contents DDF Lookup'!$E:$E,'Contents DDF Lookup'!$C:$C,'Structure Inputs'!AC38,'Contents DDF Lookup'!$A:$A,'Structure Inputs'!$C38)/100,
IF('Structure Inputs'!$J38="Maximum",SUMIFS('Contents DDF Lookup'!$F:$F,'Contents DDF Lookup'!$C:$C,'Structure Inputs'!AC38,'Contents DDF Lookup'!$A:$A,'Structure Inputs'!$C38)/100,))))</f>
        <v>0</v>
      </c>
      <c r="Z35" s="25">
        <f t="shared" si="12"/>
        <v>0</v>
      </c>
      <c r="AA35" s="25">
        <f t="shared" si="0"/>
        <v>0</v>
      </c>
      <c r="AB35" s="25">
        <f t="shared" si="1"/>
        <v>0</v>
      </c>
      <c r="AC35" s="25">
        <f t="shared" si="2"/>
        <v>0</v>
      </c>
      <c r="AD35" s="25">
        <f t="shared" si="3"/>
        <v>0</v>
      </c>
      <c r="AE35" s="25">
        <f t="shared" si="4"/>
        <v>0</v>
      </c>
      <c r="AF35" s="25">
        <f t="shared" si="5"/>
        <v>0</v>
      </c>
      <c r="AG35" s="25">
        <f t="shared" si="6"/>
        <v>0</v>
      </c>
      <c r="AH35" s="25">
        <f t="shared" si="7"/>
        <v>0</v>
      </c>
      <c r="AI35" s="25">
        <f t="shared" si="8"/>
        <v>0</v>
      </c>
      <c r="AJ35" s="25">
        <f t="shared" si="9"/>
        <v>0</v>
      </c>
      <c r="AK35" s="25">
        <f t="shared" si="10"/>
        <v>0</v>
      </c>
    </row>
    <row r="36" spans="1:37" x14ac:dyDescent="0.25">
      <c r="A36" s="17">
        <f t="shared" si="13"/>
        <v>35</v>
      </c>
      <c r="B36" s="27" t="str">
        <f>IF('Structure Inputs'!C39="","",'Structure Inputs'!C39)</f>
        <v/>
      </c>
      <c r="D36" s="42">
        <f>'Structure Inputs'!$D39</f>
        <v>0</v>
      </c>
      <c r="F36" s="18" t="str">
        <f>IF('Structure Inputs'!F39="","No","Yes")</f>
        <v>No</v>
      </c>
      <c r="H36" s="24">
        <f>IF($F36="Yes",'Structure Inputs'!$F39,SUMIFS('General Assumptions_Back End'!$C:$C,'General Assumptions_Back End'!$A:$A,$B36,'General Assumptions_Back End'!$B:$B,H$1))</f>
        <v>0</v>
      </c>
      <c r="J36" s="25">
        <f>SUMIFS('General Assumptions_Back End'!$C:$C,'General Assumptions_Back End'!$A:$A,$B36,'General Assumptions_Back End'!$B:$B,J$1)</f>
        <v>0</v>
      </c>
      <c r="K36" s="185">
        <f>SUMIFS('General Assumptions_Back End'!$C:$C,'General Assumptions_Back End'!$A:$A,$B36,'General Assumptions_Back End'!$B:$B,K$1)</f>
        <v>0</v>
      </c>
      <c r="M36" s="18">
        <f>IF('Structure Inputs'!R39="",,
IF('Structure Inputs'!$J39="Minimum",SUMIFS('Contents DDF Lookup'!$D:$D,'Contents DDF Lookup'!$C:$C,'Structure Inputs'!R39,'Contents DDF Lookup'!$A:$A,'Structure Inputs'!$C39)/100,
IF('Structure Inputs'!$J39="Most Likely",SUMIFS('Contents DDF Lookup'!$E:$E,'Contents DDF Lookup'!$C:$C,'Structure Inputs'!R39,'Contents DDF Lookup'!$A:$A,'Structure Inputs'!$C39)/100,
IF('Structure Inputs'!$J39="Maximum",SUMIFS('Contents DDF Lookup'!$F:$F,'Contents DDF Lookup'!$C:$C,'Structure Inputs'!R39,'Contents DDF Lookup'!$A:$A,'Structure Inputs'!$C39)/100,))))</f>
        <v>0</v>
      </c>
      <c r="N36" s="18">
        <f>IF('Structure Inputs'!S39="",,
IF('Structure Inputs'!$J39="Minimum",SUMIFS('Contents DDF Lookup'!$D:$D,'Contents DDF Lookup'!$C:$C,'Structure Inputs'!S39,'Contents DDF Lookup'!$A:$A,'Structure Inputs'!$C39)/100,
IF('Structure Inputs'!$J39="Most Likely",SUMIFS('Contents DDF Lookup'!$E:$E,'Contents DDF Lookup'!$C:$C,'Structure Inputs'!S39,'Contents DDF Lookup'!$A:$A,'Structure Inputs'!$C39)/100,
IF('Structure Inputs'!$J39="Maximum",SUMIFS('Contents DDF Lookup'!$F:$F,'Contents DDF Lookup'!$C:$C,'Structure Inputs'!S39,'Contents DDF Lookup'!$A:$A,'Structure Inputs'!$C39)/100,))))</f>
        <v>0</v>
      </c>
      <c r="O36" s="18">
        <f>IF('Structure Inputs'!T39="",,
IF('Structure Inputs'!$J39="Minimum",SUMIFS('Contents DDF Lookup'!$D:$D,'Contents DDF Lookup'!$C:$C,'Structure Inputs'!T39,'Contents DDF Lookup'!$A:$A,'Structure Inputs'!$C39)/100,
IF('Structure Inputs'!$J39="Most Likely",SUMIFS('Contents DDF Lookup'!$E:$E,'Contents DDF Lookup'!$C:$C,'Structure Inputs'!T39,'Contents DDF Lookup'!$A:$A,'Structure Inputs'!$C39)/100,
IF('Structure Inputs'!$J39="Maximum",SUMIFS('Contents DDF Lookup'!$F:$F,'Contents DDF Lookup'!$C:$C,'Structure Inputs'!T39,'Contents DDF Lookup'!$A:$A,'Structure Inputs'!$C39)/100,))))</f>
        <v>0</v>
      </c>
      <c r="P36" s="18">
        <f>IF('Structure Inputs'!U39="",,
IF('Structure Inputs'!$J39="Minimum",SUMIFS('Contents DDF Lookup'!$D:$D,'Contents DDF Lookup'!$C:$C,'Structure Inputs'!U39,'Contents DDF Lookup'!$A:$A,'Structure Inputs'!$C39)/100,
IF('Structure Inputs'!$J39="Most Likely",SUMIFS('Contents DDF Lookup'!$E:$E,'Contents DDF Lookup'!$C:$C,'Structure Inputs'!U39,'Contents DDF Lookup'!$A:$A,'Structure Inputs'!$C39)/100,
IF('Structure Inputs'!$J39="Maximum",SUMIFS('Contents DDF Lookup'!$F:$F,'Contents DDF Lookup'!$C:$C,'Structure Inputs'!U39,'Contents DDF Lookup'!$A:$A,'Structure Inputs'!$C39)/100,))))</f>
        <v>0</v>
      </c>
      <c r="Q36" s="18">
        <f>IF('Structure Inputs'!V39="",,
IF('Structure Inputs'!$J39="Minimum",SUMIFS('Contents DDF Lookup'!$D:$D,'Contents DDF Lookup'!$C:$C,'Structure Inputs'!V39,'Contents DDF Lookup'!$A:$A,'Structure Inputs'!$C39)/100,
IF('Structure Inputs'!$J39="Most Likely",SUMIFS('Contents DDF Lookup'!$E:$E,'Contents DDF Lookup'!$C:$C,'Structure Inputs'!V39,'Contents DDF Lookup'!$A:$A,'Structure Inputs'!$C39)/100,
IF('Structure Inputs'!$J39="Maximum",SUMIFS('Contents DDF Lookup'!$F:$F,'Contents DDF Lookup'!$C:$C,'Structure Inputs'!V39,'Contents DDF Lookup'!$A:$A,'Structure Inputs'!$C39)/100,))))</f>
        <v>0</v>
      </c>
      <c r="R36" s="18">
        <f>IF('Structure Inputs'!W39="",,
IF('Structure Inputs'!$J39="Minimum",SUMIFS('Contents DDF Lookup'!$D:$D,'Contents DDF Lookup'!$C:$C,'Structure Inputs'!W39,'Contents DDF Lookup'!$A:$A,'Structure Inputs'!$C39)/100,
IF('Structure Inputs'!$J39="Most Likely",SUMIFS('Contents DDF Lookup'!$E:$E,'Contents DDF Lookup'!$C:$C,'Structure Inputs'!W39,'Contents DDF Lookup'!$A:$A,'Structure Inputs'!$C39)/100,
IF('Structure Inputs'!$J39="Maximum",SUMIFS('Contents DDF Lookup'!$F:$F,'Contents DDF Lookup'!$C:$C,'Structure Inputs'!W39,'Contents DDF Lookup'!$A:$A,'Structure Inputs'!$C39)/100,))))</f>
        <v>0</v>
      </c>
      <c r="S36" s="18">
        <f>IF('Structure Inputs'!X39="",,
IF('Structure Inputs'!$J39="Minimum",SUMIFS('Contents DDF Lookup'!$D:$D,'Contents DDF Lookup'!$C:$C,'Structure Inputs'!X39,'Contents DDF Lookup'!$A:$A,'Structure Inputs'!$C39)/100,
IF('Structure Inputs'!$J39="Most Likely",SUMIFS('Contents DDF Lookup'!$E:$E,'Contents DDF Lookup'!$C:$C,'Structure Inputs'!X39,'Contents DDF Lookup'!$A:$A,'Structure Inputs'!$C39)/100,
IF('Structure Inputs'!$J39="Maximum",SUMIFS('Contents DDF Lookup'!$F:$F,'Contents DDF Lookup'!$C:$C,'Structure Inputs'!X39,'Contents DDF Lookup'!$A:$A,'Structure Inputs'!$C39)/100,))))</f>
        <v>0</v>
      </c>
      <c r="T36" s="18">
        <f>IF('Structure Inputs'!Y39="",,
IF('Structure Inputs'!$J39="Minimum",SUMIFS('Contents DDF Lookup'!$D:$D,'Contents DDF Lookup'!$C:$C,'Structure Inputs'!Y39,'Contents DDF Lookup'!$A:$A,'Structure Inputs'!$C39)/100,
IF('Structure Inputs'!$J39="Most Likely",SUMIFS('Contents DDF Lookup'!$E:$E,'Contents DDF Lookup'!$C:$C,'Structure Inputs'!Y39,'Contents DDF Lookup'!$A:$A,'Structure Inputs'!$C39)/100,
IF('Structure Inputs'!$J39="Maximum",SUMIFS('Contents DDF Lookup'!$F:$F,'Contents DDF Lookup'!$C:$C,'Structure Inputs'!Y39,'Contents DDF Lookup'!$A:$A,'Structure Inputs'!$C39)/100,))))</f>
        <v>0</v>
      </c>
      <c r="U36" s="18">
        <f>IF('Structure Inputs'!Z39="",,
IF('Structure Inputs'!$J39="Minimum",SUMIFS('Contents DDF Lookup'!$D:$D,'Contents DDF Lookup'!$C:$C,'Structure Inputs'!Z39,'Contents DDF Lookup'!$A:$A,'Structure Inputs'!$C39)/100,
IF('Structure Inputs'!$J39="Most Likely",SUMIFS('Contents DDF Lookup'!$E:$E,'Contents DDF Lookup'!$C:$C,'Structure Inputs'!Z39,'Contents DDF Lookup'!$A:$A,'Structure Inputs'!$C39)/100,
IF('Structure Inputs'!$J39="Maximum",SUMIFS('Contents DDF Lookup'!$F:$F,'Contents DDF Lookup'!$C:$C,'Structure Inputs'!Z39,'Contents DDF Lookup'!$A:$A,'Structure Inputs'!$C39)/100,))))</f>
        <v>0</v>
      </c>
      <c r="V36" s="18">
        <f>IF('Structure Inputs'!AA39="",,
IF('Structure Inputs'!$J39="Minimum",SUMIFS('Contents DDF Lookup'!$D:$D,'Contents DDF Lookup'!$C:$C,'Structure Inputs'!AA39,'Contents DDF Lookup'!$A:$A,'Structure Inputs'!$C39)/100,
IF('Structure Inputs'!$J39="Most Likely",SUMIFS('Contents DDF Lookup'!$E:$E,'Contents DDF Lookup'!$C:$C,'Structure Inputs'!AA39,'Contents DDF Lookup'!$A:$A,'Structure Inputs'!$C39)/100,
IF('Structure Inputs'!$J39="Maximum",SUMIFS('Contents DDF Lookup'!$F:$F,'Contents DDF Lookup'!$C:$C,'Structure Inputs'!AA39,'Contents DDF Lookup'!$A:$A,'Structure Inputs'!$C39)/100,))))</f>
        <v>0</v>
      </c>
      <c r="W36" s="18">
        <f>IF('Structure Inputs'!AB39="",,
IF('Structure Inputs'!$J39="Minimum",SUMIFS('Contents DDF Lookup'!$D:$D,'Contents DDF Lookup'!$C:$C,'Structure Inputs'!AB39,'Contents DDF Lookup'!$A:$A,'Structure Inputs'!$C39)/100,
IF('Structure Inputs'!$J39="Most Likely",SUMIFS('Contents DDF Lookup'!$E:$E,'Contents DDF Lookup'!$C:$C,'Structure Inputs'!AB39,'Contents DDF Lookup'!$A:$A,'Structure Inputs'!$C39)/100,
IF('Structure Inputs'!$J39="Maximum",SUMIFS('Contents DDF Lookup'!$F:$F,'Contents DDF Lookup'!$C:$C,'Structure Inputs'!AB39,'Contents DDF Lookup'!$A:$A,'Structure Inputs'!$C39)/100,))))</f>
        <v>0</v>
      </c>
      <c r="X36" s="18">
        <f>IF('Structure Inputs'!AC39="",,
IF('Structure Inputs'!$J39="Minimum",SUMIFS('Contents DDF Lookup'!$D:$D,'Contents DDF Lookup'!$C:$C,'Structure Inputs'!AC39,'Contents DDF Lookup'!$A:$A,'Structure Inputs'!$C39)/100,
IF('Structure Inputs'!$J39="Most Likely",SUMIFS('Contents DDF Lookup'!$E:$E,'Contents DDF Lookup'!$C:$C,'Structure Inputs'!AC39,'Contents DDF Lookup'!$A:$A,'Structure Inputs'!$C39)/100,
IF('Structure Inputs'!$J39="Maximum",SUMIFS('Contents DDF Lookup'!$F:$F,'Contents DDF Lookup'!$C:$C,'Structure Inputs'!AC39,'Contents DDF Lookup'!$A:$A,'Structure Inputs'!$C39)/100,))))</f>
        <v>0</v>
      </c>
      <c r="Z36" s="25">
        <f t="shared" si="12"/>
        <v>0</v>
      </c>
      <c r="AA36" s="25">
        <f t="shared" si="0"/>
        <v>0</v>
      </c>
      <c r="AB36" s="25">
        <f t="shared" si="1"/>
        <v>0</v>
      </c>
      <c r="AC36" s="25">
        <f t="shared" si="2"/>
        <v>0</v>
      </c>
      <c r="AD36" s="25">
        <f t="shared" si="3"/>
        <v>0</v>
      </c>
      <c r="AE36" s="25">
        <f t="shared" si="4"/>
        <v>0</v>
      </c>
      <c r="AF36" s="25">
        <f t="shared" si="5"/>
        <v>0</v>
      </c>
      <c r="AG36" s="25">
        <f t="shared" si="6"/>
        <v>0</v>
      </c>
      <c r="AH36" s="25">
        <f t="shared" si="7"/>
        <v>0</v>
      </c>
      <c r="AI36" s="25">
        <f t="shared" si="8"/>
        <v>0</v>
      </c>
      <c r="AJ36" s="25">
        <f t="shared" si="9"/>
        <v>0</v>
      </c>
      <c r="AK36" s="25">
        <f t="shared" si="10"/>
        <v>0</v>
      </c>
    </row>
    <row r="37" spans="1:37" x14ac:dyDescent="0.25">
      <c r="A37" s="17">
        <f t="shared" si="13"/>
        <v>36</v>
      </c>
      <c r="B37" s="27" t="str">
        <f>IF('Structure Inputs'!C40="","",'Structure Inputs'!C40)</f>
        <v/>
      </c>
      <c r="D37" s="42">
        <f>'Structure Inputs'!$D40</f>
        <v>0</v>
      </c>
      <c r="F37" s="18" t="str">
        <f>IF('Structure Inputs'!F40="","No","Yes")</f>
        <v>No</v>
      </c>
      <c r="H37" s="24">
        <f>IF($F37="Yes",'Structure Inputs'!$F40,SUMIFS('General Assumptions_Back End'!$C:$C,'General Assumptions_Back End'!$A:$A,$B37,'General Assumptions_Back End'!$B:$B,H$1))</f>
        <v>0</v>
      </c>
      <c r="J37" s="25">
        <f>SUMIFS('General Assumptions_Back End'!$C:$C,'General Assumptions_Back End'!$A:$A,$B37,'General Assumptions_Back End'!$B:$B,J$1)</f>
        <v>0</v>
      </c>
      <c r="K37" s="185">
        <f>SUMIFS('General Assumptions_Back End'!$C:$C,'General Assumptions_Back End'!$A:$A,$B37,'General Assumptions_Back End'!$B:$B,K$1)</f>
        <v>0</v>
      </c>
      <c r="M37" s="18">
        <f>IF('Structure Inputs'!R40="",,
IF('Structure Inputs'!$J40="Minimum",SUMIFS('Contents DDF Lookup'!$D:$D,'Contents DDF Lookup'!$C:$C,'Structure Inputs'!R40,'Contents DDF Lookup'!$A:$A,'Structure Inputs'!$C40)/100,
IF('Structure Inputs'!$J40="Most Likely",SUMIFS('Contents DDF Lookup'!$E:$E,'Contents DDF Lookup'!$C:$C,'Structure Inputs'!R40,'Contents DDF Lookup'!$A:$A,'Structure Inputs'!$C40)/100,
IF('Structure Inputs'!$J40="Maximum",SUMIFS('Contents DDF Lookup'!$F:$F,'Contents DDF Lookup'!$C:$C,'Structure Inputs'!R40,'Contents DDF Lookup'!$A:$A,'Structure Inputs'!$C40)/100,))))</f>
        <v>0</v>
      </c>
      <c r="N37" s="18">
        <f>IF('Structure Inputs'!S40="",,
IF('Structure Inputs'!$J40="Minimum",SUMIFS('Contents DDF Lookup'!$D:$D,'Contents DDF Lookup'!$C:$C,'Structure Inputs'!S40,'Contents DDF Lookup'!$A:$A,'Structure Inputs'!$C40)/100,
IF('Structure Inputs'!$J40="Most Likely",SUMIFS('Contents DDF Lookup'!$E:$E,'Contents DDF Lookup'!$C:$C,'Structure Inputs'!S40,'Contents DDF Lookup'!$A:$A,'Structure Inputs'!$C40)/100,
IF('Structure Inputs'!$J40="Maximum",SUMIFS('Contents DDF Lookup'!$F:$F,'Contents DDF Lookup'!$C:$C,'Structure Inputs'!S40,'Contents DDF Lookup'!$A:$A,'Structure Inputs'!$C40)/100,))))</f>
        <v>0</v>
      </c>
      <c r="O37" s="18">
        <f>IF('Structure Inputs'!T40="",,
IF('Structure Inputs'!$J40="Minimum",SUMIFS('Contents DDF Lookup'!$D:$D,'Contents DDF Lookup'!$C:$C,'Structure Inputs'!T40,'Contents DDF Lookup'!$A:$A,'Structure Inputs'!$C40)/100,
IF('Structure Inputs'!$J40="Most Likely",SUMIFS('Contents DDF Lookup'!$E:$E,'Contents DDF Lookup'!$C:$C,'Structure Inputs'!T40,'Contents DDF Lookup'!$A:$A,'Structure Inputs'!$C40)/100,
IF('Structure Inputs'!$J40="Maximum",SUMIFS('Contents DDF Lookup'!$F:$F,'Contents DDF Lookup'!$C:$C,'Structure Inputs'!T40,'Contents DDF Lookup'!$A:$A,'Structure Inputs'!$C40)/100,))))</f>
        <v>0</v>
      </c>
      <c r="P37" s="18">
        <f>IF('Structure Inputs'!U40="",,
IF('Structure Inputs'!$J40="Minimum",SUMIFS('Contents DDF Lookup'!$D:$D,'Contents DDF Lookup'!$C:$C,'Structure Inputs'!U40,'Contents DDF Lookup'!$A:$A,'Structure Inputs'!$C40)/100,
IF('Structure Inputs'!$J40="Most Likely",SUMIFS('Contents DDF Lookup'!$E:$E,'Contents DDF Lookup'!$C:$C,'Structure Inputs'!U40,'Contents DDF Lookup'!$A:$A,'Structure Inputs'!$C40)/100,
IF('Structure Inputs'!$J40="Maximum",SUMIFS('Contents DDF Lookup'!$F:$F,'Contents DDF Lookup'!$C:$C,'Structure Inputs'!U40,'Contents DDF Lookup'!$A:$A,'Structure Inputs'!$C40)/100,))))</f>
        <v>0</v>
      </c>
      <c r="Q37" s="18">
        <f>IF('Structure Inputs'!V40="",,
IF('Structure Inputs'!$J40="Minimum",SUMIFS('Contents DDF Lookup'!$D:$D,'Contents DDF Lookup'!$C:$C,'Structure Inputs'!V40,'Contents DDF Lookup'!$A:$A,'Structure Inputs'!$C40)/100,
IF('Structure Inputs'!$J40="Most Likely",SUMIFS('Contents DDF Lookup'!$E:$E,'Contents DDF Lookup'!$C:$C,'Structure Inputs'!V40,'Contents DDF Lookup'!$A:$A,'Structure Inputs'!$C40)/100,
IF('Structure Inputs'!$J40="Maximum",SUMIFS('Contents DDF Lookup'!$F:$F,'Contents DDF Lookup'!$C:$C,'Structure Inputs'!V40,'Contents DDF Lookup'!$A:$A,'Structure Inputs'!$C40)/100,))))</f>
        <v>0</v>
      </c>
      <c r="R37" s="18">
        <f>IF('Structure Inputs'!W40="",,
IF('Structure Inputs'!$J40="Minimum",SUMIFS('Contents DDF Lookup'!$D:$D,'Contents DDF Lookup'!$C:$C,'Structure Inputs'!W40,'Contents DDF Lookup'!$A:$A,'Structure Inputs'!$C40)/100,
IF('Structure Inputs'!$J40="Most Likely",SUMIFS('Contents DDF Lookup'!$E:$E,'Contents DDF Lookup'!$C:$C,'Structure Inputs'!W40,'Contents DDF Lookup'!$A:$A,'Structure Inputs'!$C40)/100,
IF('Structure Inputs'!$J40="Maximum",SUMIFS('Contents DDF Lookup'!$F:$F,'Contents DDF Lookup'!$C:$C,'Structure Inputs'!W40,'Contents DDF Lookup'!$A:$A,'Structure Inputs'!$C40)/100,))))</f>
        <v>0</v>
      </c>
      <c r="S37" s="18">
        <f>IF('Structure Inputs'!X40="",,
IF('Structure Inputs'!$J40="Minimum",SUMIFS('Contents DDF Lookup'!$D:$D,'Contents DDF Lookup'!$C:$C,'Structure Inputs'!X40,'Contents DDF Lookup'!$A:$A,'Structure Inputs'!$C40)/100,
IF('Structure Inputs'!$J40="Most Likely",SUMIFS('Contents DDF Lookup'!$E:$E,'Contents DDF Lookup'!$C:$C,'Structure Inputs'!X40,'Contents DDF Lookup'!$A:$A,'Structure Inputs'!$C40)/100,
IF('Structure Inputs'!$J40="Maximum",SUMIFS('Contents DDF Lookup'!$F:$F,'Contents DDF Lookup'!$C:$C,'Structure Inputs'!X40,'Contents DDF Lookup'!$A:$A,'Structure Inputs'!$C40)/100,))))</f>
        <v>0</v>
      </c>
      <c r="T37" s="18">
        <f>IF('Structure Inputs'!Y40="",,
IF('Structure Inputs'!$J40="Minimum",SUMIFS('Contents DDF Lookup'!$D:$D,'Contents DDF Lookup'!$C:$C,'Structure Inputs'!Y40,'Contents DDF Lookup'!$A:$A,'Structure Inputs'!$C40)/100,
IF('Structure Inputs'!$J40="Most Likely",SUMIFS('Contents DDF Lookup'!$E:$E,'Contents DDF Lookup'!$C:$C,'Structure Inputs'!Y40,'Contents DDF Lookup'!$A:$A,'Structure Inputs'!$C40)/100,
IF('Structure Inputs'!$J40="Maximum",SUMIFS('Contents DDF Lookup'!$F:$F,'Contents DDF Lookup'!$C:$C,'Structure Inputs'!Y40,'Contents DDF Lookup'!$A:$A,'Structure Inputs'!$C40)/100,))))</f>
        <v>0</v>
      </c>
      <c r="U37" s="18">
        <f>IF('Structure Inputs'!Z40="",,
IF('Structure Inputs'!$J40="Minimum",SUMIFS('Contents DDF Lookup'!$D:$D,'Contents DDF Lookup'!$C:$C,'Structure Inputs'!Z40,'Contents DDF Lookup'!$A:$A,'Structure Inputs'!$C40)/100,
IF('Structure Inputs'!$J40="Most Likely",SUMIFS('Contents DDF Lookup'!$E:$E,'Contents DDF Lookup'!$C:$C,'Structure Inputs'!Z40,'Contents DDF Lookup'!$A:$A,'Structure Inputs'!$C40)/100,
IF('Structure Inputs'!$J40="Maximum",SUMIFS('Contents DDF Lookup'!$F:$F,'Contents DDF Lookup'!$C:$C,'Structure Inputs'!Z40,'Contents DDF Lookup'!$A:$A,'Structure Inputs'!$C40)/100,))))</f>
        <v>0</v>
      </c>
      <c r="V37" s="18">
        <f>IF('Structure Inputs'!AA40="",,
IF('Structure Inputs'!$J40="Minimum",SUMIFS('Contents DDF Lookup'!$D:$D,'Contents DDF Lookup'!$C:$C,'Structure Inputs'!AA40,'Contents DDF Lookup'!$A:$A,'Structure Inputs'!$C40)/100,
IF('Structure Inputs'!$J40="Most Likely",SUMIFS('Contents DDF Lookup'!$E:$E,'Contents DDF Lookup'!$C:$C,'Structure Inputs'!AA40,'Contents DDF Lookup'!$A:$A,'Structure Inputs'!$C40)/100,
IF('Structure Inputs'!$J40="Maximum",SUMIFS('Contents DDF Lookup'!$F:$F,'Contents DDF Lookup'!$C:$C,'Structure Inputs'!AA40,'Contents DDF Lookup'!$A:$A,'Structure Inputs'!$C40)/100,))))</f>
        <v>0</v>
      </c>
      <c r="W37" s="18">
        <f>IF('Structure Inputs'!AB40="",,
IF('Structure Inputs'!$J40="Minimum",SUMIFS('Contents DDF Lookup'!$D:$D,'Contents DDF Lookup'!$C:$C,'Structure Inputs'!AB40,'Contents DDF Lookup'!$A:$A,'Structure Inputs'!$C40)/100,
IF('Structure Inputs'!$J40="Most Likely",SUMIFS('Contents DDF Lookup'!$E:$E,'Contents DDF Lookup'!$C:$C,'Structure Inputs'!AB40,'Contents DDF Lookup'!$A:$A,'Structure Inputs'!$C40)/100,
IF('Structure Inputs'!$J40="Maximum",SUMIFS('Contents DDF Lookup'!$F:$F,'Contents DDF Lookup'!$C:$C,'Structure Inputs'!AB40,'Contents DDF Lookup'!$A:$A,'Structure Inputs'!$C40)/100,))))</f>
        <v>0</v>
      </c>
      <c r="X37" s="18">
        <f>IF('Structure Inputs'!AC40="",,
IF('Structure Inputs'!$J40="Minimum",SUMIFS('Contents DDF Lookup'!$D:$D,'Contents DDF Lookup'!$C:$C,'Structure Inputs'!AC40,'Contents DDF Lookup'!$A:$A,'Structure Inputs'!$C40)/100,
IF('Structure Inputs'!$J40="Most Likely",SUMIFS('Contents DDF Lookup'!$E:$E,'Contents DDF Lookup'!$C:$C,'Structure Inputs'!AC40,'Contents DDF Lookup'!$A:$A,'Structure Inputs'!$C40)/100,
IF('Structure Inputs'!$J40="Maximum",SUMIFS('Contents DDF Lookup'!$F:$F,'Contents DDF Lookup'!$C:$C,'Structure Inputs'!AC40,'Contents DDF Lookup'!$A:$A,'Structure Inputs'!$C40)/100,))))</f>
        <v>0</v>
      </c>
      <c r="Z37" s="25">
        <f t="shared" si="12"/>
        <v>0</v>
      </c>
      <c r="AA37" s="25">
        <f t="shared" si="0"/>
        <v>0</v>
      </c>
      <c r="AB37" s="25">
        <f t="shared" si="1"/>
        <v>0</v>
      </c>
      <c r="AC37" s="25">
        <f t="shared" si="2"/>
        <v>0</v>
      </c>
      <c r="AD37" s="25">
        <f t="shared" si="3"/>
        <v>0</v>
      </c>
      <c r="AE37" s="25">
        <f t="shared" si="4"/>
        <v>0</v>
      </c>
      <c r="AF37" s="25">
        <f t="shared" si="5"/>
        <v>0</v>
      </c>
      <c r="AG37" s="25">
        <f t="shared" si="6"/>
        <v>0</v>
      </c>
      <c r="AH37" s="25">
        <f t="shared" si="7"/>
        <v>0</v>
      </c>
      <c r="AI37" s="25">
        <f t="shared" si="8"/>
        <v>0</v>
      </c>
      <c r="AJ37" s="25">
        <f t="shared" si="9"/>
        <v>0</v>
      </c>
      <c r="AK37" s="25">
        <f t="shared" si="10"/>
        <v>0</v>
      </c>
    </row>
    <row r="38" spans="1:37" x14ac:dyDescent="0.25">
      <c r="A38" s="17">
        <f t="shared" si="13"/>
        <v>37</v>
      </c>
      <c r="B38" s="27" t="str">
        <f>IF('Structure Inputs'!C41="","",'Structure Inputs'!C41)</f>
        <v/>
      </c>
      <c r="D38" s="42">
        <f>'Structure Inputs'!$D41</f>
        <v>0</v>
      </c>
      <c r="F38" s="18" t="str">
        <f>IF('Structure Inputs'!F41="","No","Yes")</f>
        <v>No</v>
      </c>
      <c r="H38" s="24">
        <f>IF($F38="Yes",'Structure Inputs'!$F41,SUMIFS('General Assumptions_Back End'!$C:$C,'General Assumptions_Back End'!$A:$A,$B38,'General Assumptions_Back End'!$B:$B,H$1))</f>
        <v>0</v>
      </c>
      <c r="J38" s="25">
        <f>SUMIFS('General Assumptions_Back End'!$C:$C,'General Assumptions_Back End'!$A:$A,$B38,'General Assumptions_Back End'!$B:$B,J$1)</f>
        <v>0</v>
      </c>
      <c r="K38" s="185">
        <f>SUMIFS('General Assumptions_Back End'!$C:$C,'General Assumptions_Back End'!$A:$A,$B38,'General Assumptions_Back End'!$B:$B,K$1)</f>
        <v>0</v>
      </c>
      <c r="M38" s="18">
        <f>IF('Structure Inputs'!R41="",,
IF('Structure Inputs'!$J41="Minimum",SUMIFS('Contents DDF Lookup'!$D:$D,'Contents DDF Lookup'!$C:$C,'Structure Inputs'!R41,'Contents DDF Lookup'!$A:$A,'Structure Inputs'!$C41)/100,
IF('Structure Inputs'!$J41="Most Likely",SUMIFS('Contents DDF Lookup'!$E:$E,'Contents DDF Lookup'!$C:$C,'Structure Inputs'!R41,'Contents DDF Lookup'!$A:$A,'Structure Inputs'!$C41)/100,
IF('Structure Inputs'!$J41="Maximum",SUMIFS('Contents DDF Lookup'!$F:$F,'Contents DDF Lookup'!$C:$C,'Structure Inputs'!R41,'Contents DDF Lookup'!$A:$A,'Structure Inputs'!$C41)/100,))))</f>
        <v>0</v>
      </c>
      <c r="N38" s="18">
        <f>IF('Structure Inputs'!S41="",,
IF('Structure Inputs'!$J41="Minimum",SUMIFS('Contents DDF Lookup'!$D:$D,'Contents DDF Lookup'!$C:$C,'Structure Inputs'!S41,'Contents DDF Lookup'!$A:$A,'Structure Inputs'!$C41)/100,
IF('Structure Inputs'!$J41="Most Likely",SUMIFS('Contents DDF Lookup'!$E:$E,'Contents DDF Lookup'!$C:$C,'Structure Inputs'!S41,'Contents DDF Lookup'!$A:$A,'Structure Inputs'!$C41)/100,
IF('Structure Inputs'!$J41="Maximum",SUMIFS('Contents DDF Lookup'!$F:$F,'Contents DDF Lookup'!$C:$C,'Structure Inputs'!S41,'Contents DDF Lookup'!$A:$A,'Structure Inputs'!$C41)/100,))))</f>
        <v>0</v>
      </c>
      <c r="O38" s="18">
        <f>IF('Structure Inputs'!T41="",,
IF('Structure Inputs'!$J41="Minimum",SUMIFS('Contents DDF Lookup'!$D:$D,'Contents DDF Lookup'!$C:$C,'Structure Inputs'!T41,'Contents DDF Lookup'!$A:$A,'Structure Inputs'!$C41)/100,
IF('Structure Inputs'!$J41="Most Likely",SUMIFS('Contents DDF Lookup'!$E:$E,'Contents DDF Lookup'!$C:$C,'Structure Inputs'!T41,'Contents DDF Lookup'!$A:$A,'Structure Inputs'!$C41)/100,
IF('Structure Inputs'!$J41="Maximum",SUMIFS('Contents DDF Lookup'!$F:$F,'Contents DDF Lookup'!$C:$C,'Structure Inputs'!T41,'Contents DDF Lookup'!$A:$A,'Structure Inputs'!$C41)/100,))))</f>
        <v>0</v>
      </c>
      <c r="P38" s="18">
        <f>IF('Structure Inputs'!U41="",,
IF('Structure Inputs'!$J41="Minimum",SUMIFS('Contents DDF Lookup'!$D:$D,'Contents DDF Lookup'!$C:$C,'Structure Inputs'!U41,'Contents DDF Lookup'!$A:$A,'Structure Inputs'!$C41)/100,
IF('Structure Inputs'!$J41="Most Likely",SUMIFS('Contents DDF Lookup'!$E:$E,'Contents DDF Lookup'!$C:$C,'Structure Inputs'!U41,'Contents DDF Lookup'!$A:$A,'Structure Inputs'!$C41)/100,
IF('Structure Inputs'!$J41="Maximum",SUMIFS('Contents DDF Lookup'!$F:$F,'Contents DDF Lookup'!$C:$C,'Structure Inputs'!U41,'Contents DDF Lookup'!$A:$A,'Structure Inputs'!$C41)/100,))))</f>
        <v>0</v>
      </c>
      <c r="Q38" s="18">
        <f>IF('Structure Inputs'!V41="",,
IF('Structure Inputs'!$J41="Minimum",SUMIFS('Contents DDF Lookup'!$D:$D,'Contents DDF Lookup'!$C:$C,'Structure Inputs'!V41,'Contents DDF Lookup'!$A:$A,'Structure Inputs'!$C41)/100,
IF('Structure Inputs'!$J41="Most Likely",SUMIFS('Contents DDF Lookup'!$E:$E,'Contents DDF Lookup'!$C:$C,'Structure Inputs'!V41,'Contents DDF Lookup'!$A:$A,'Structure Inputs'!$C41)/100,
IF('Structure Inputs'!$J41="Maximum",SUMIFS('Contents DDF Lookup'!$F:$F,'Contents DDF Lookup'!$C:$C,'Structure Inputs'!V41,'Contents DDF Lookup'!$A:$A,'Structure Inputs'!$C41)/100,))))</f>
        <v>0</v>
      </c>
      <c r="R38" s="18">
        <f>IF('Structure Inputs'!W41="",,
IF('Structure Inputs'!$J41="Minimum",SUMIFS('Contents DDF Lookup'!$D:$D,'Contents DDF Lookup'!$C:$C,'Structure Inputs'!W41,'Contents DDF Lookup'!$A:$A,'Structure Inputs'!$C41)/100,
IF('Structure Inputs'!$J41="Most Likely",SUMIFS('Contents DDF Lookup'!$E:$E,'Contents DDF Lookup'!$C:$C,'Structure Inputs'!W41,'Contents DDF Lookup'!$A:$A,'Structure Inputs'!$C41)/100,
IF('Structure Inputs'!$J41="Maximum",SUMIFS('Contents DDF Lookup'!$F:$F,'Contents DDF Lookup'!$C:$C,'Structure Inputs'!W41,'Contents DDF Lookup'!$A:$A,'Structure Inputs'!$C41)/100,))))</f>
        <v>0</v>
      </c>
      <c r="S38" s="18">
        <f>IF('Structure Inputs'!X41="",,
IF('Structure Inputs'!$J41="Minimum",SUMIFS('Contents DDF Lookup'!$D:$D,'Contents DDF Lookup'!$C:$C,'Structure Inputs'!X41,'Contents DDF Lookup'!$A:$A,'Structure Inputs'!$C41)/100,
IF('Structure Inputs'!$J41="Most Likely",SUMIFS('Contents DDF Lookup'!$E:$E,'Contents DDF Lookup'!$C:$C,'Structure Inputs'!X41,'Contents DDF Lookup'!$A:$A,'Structure Inputs'!$C41)/100,
IF('Structure Inputs'!$J41="Maximum",SUMIFS('Contents DDF Lookup'!$F:$F,'Contents DDF Lookup'!$C:$C,'Structure Inputs'!X41,'Contents DDF Lookup'!$A:$A,'Structure Inputs'!$C41)/100,))))</f>
        <v>0</v>
      </c>
      <c r="T38" s="18">
        <f>IF('Structure Inputs'!Y41="",,
IF('Structure Inputs'!$J41="Minimum",SUMIFS('Contents DDF Lookup'!$D:$D,'Contents DDF Lookup'!$C:$C,'Structure Inputs'!Y41,'Contents DDF Lookup'!$A:$A,'Structure Inputs'!$C41)/100,
IF('Structure Inputs'!$J41="Most Likely",SUMIFS('Contents DDF Lookup'!$E:$E,'Contents DDF Lookup'!$C:$C,'Structure Inputs'!Y41,'Contents DDF Lookup'!$A:$A,'Structure Inputs'!$C41)/100,
IF('Structure Inputs'!$J41="Maximum",SUMIFS('Contents DDF Lookup'!$F:$F,'Contents DDF Lookup'!$C:$C,'Structure Inputs'!Y41,'Contents DDF Lookup'!$A:$A,'Structure Inputs'!$C41)/100,))))</f>
        <v>0</v>
      </c>
      <c r="U38" s="18">
        <f>IF('Structure Inputs'!Z41="",,
IF('Structure Inputs'!$J41="Minimum",SUMIFS('Contents DDF Lookup'!$D:$D,'Contents DDF Lookup'!$C:$C,'Structure Inputs'!Z41,'Contents DDF Lookup'!$A:$A,'Structure Inputs'!$C41)/100,
IF('Structure Inputs'!$J41="Most Likely",SUMIFS('Contents DDF Lookup'!$E:$E,'Contents DDF Lookup'!$C:$C,'Structure Inputs'!Z41,'Contents DDF Lookup'!$A:$A,'Structure Inputs'!$C41)/100,
IF('Structure Inputs'!$J41="Maximum",SUMIFS('Contents DDF Lookup'!$F:$F,'Contents DDF Lookup'!$C:$C,'Structure Inputs'!Z41,'Contents DDF Lookup'!$A:$A,'Structure Inputs'!$C41)/100,))))</f>
        <v>0</v>
      </c>
      <c r="V38" s="18">
        <f>IF('Structure Inputs'!AA41="",,
IF('Structure Inputs'!$J41="Minimum",SUMIFS('Contents DDF Lookup'!$D:$D,'Contents DDF Lookup'!$C:$C,'Structure Inputs'!AA41,'Contents DDF Lookup'!$A:$A,'Structure Inputs'!$C41)/100,
IF('Structure Inputs'!$J41="Most Likely",SUMIFS('Contents DDF Lookup'!$E:$E,'Contents DDF Lookup'!$C:$C,'Structure Inputs'!AA41,'Contents DDF Lookup'!$A:$A,'Structure Inputs'!$C41)/100,
IF('Structure Inputs'!$J41="Maximum",SUMIFS('Contents DDF Lookup'!$F:$F,'Contents DDF Lookup'!$C:$C,'Structure Inputs'!AA41,'Contents DDF Lookup'!$A:$A,'Structure Inputs'!$C41)/100,))))</f>
        <v>0</v>
      </c>
      <c r="W38" s="18">
        <f>IF('Structure Inputs'!AB41="",,
IF('Structure Inputs'!$J41="Minimum",SUMIFS('Contents DDF Lookup'!$D:$D,'Contents DDF Lookup'!$C:$C,'Structure Inputs'!AB41,'Contents DDF Lookup'!$A:$A,'Structure Inputs'!$C41)/100,
IF('Structure Inputs'!$J41="Most Likely",SUMIFS('Contents DDF Lookup'!$E:$E,'Contents DDF Lookup'!$C:$C,'Structure Inputs'!AB41,'Contents DDF Lookup'!$A:$A,'Structure Inputs'!$C41)/100,
IF('Structure Inputs'!$J41="Maximum",SUMIFS('Contents DDF Lookup'!$F:$F,'Contents DDF Lookup'!$C:$C,'Structure Inputs'!AB41,'Contents DDF Lookup'!$A:$A,'Structure Inputs'!$C41)/100,))))</f>
        <v>0</v>
      </c>
      <c r="X38" s="18">
        <f>IF('Structure Inputs'!AC41="",,
IF('Structure Inputs'!$J41="Minimum",SUMIFS('Contents DDF Lookup'!$D:$D,'Contents DDF Lookup'!$C:$C,'Structure Inputs'!AC41,'Contents DDF Lookup'!$A:$A,'Structure Inputs'!$C41)/100,
IF('Structure Inputs'!$J41="Most Likely",SUMIFS('Contents DDF Lookup'!$E:$E,'Contents DDF Lookup'!$C:$C,'Structure Inputs'!AC41,'Contents DDF Lookup'!$A:$A,'Structure Inputs'!$C41)/100,
IF('Structure Inputs'!$J41="Maximum",SUMIFS('Contents DDF Lookup'!$F:$F,'Contents DDF Lookup'!$C:$C,'Structure Inputs'!AC41,'Contents DDF Lookup'!$A:$A,'Structure Inputs'!$C41)/100,))))</f>
        <v>0</v>
      </c>
      <c r="Z38" s="25">
        <f t="shared" si="12"/>
        <v>0</v>
      </c>
      <c r="AA38" s="25">
        <f t="shared" si="0"/>
        <v>0</v>
      </c>
      <c r="AB38" s="25">
        <f t="shared" si="1"/>
        <v>0</v>
      </c>
      <c r="AC38" s="25">
        <f t="shared" si="2"/>
        <v>0</v>
      </c>
      <c r="AD38" s="25">
        <f t="shared" si="3"/>
        <v>0</v>
      </c>
      <c r="AE38" s="25">
        <f t="shared" si="4"/>
        <v>0</v>
      </c>
      <c r="AF38" s="25">
        <f t="shared" si="5"/>
        <v>0</v>
      </c>
      <c r="AG38" s="25">
        <f t="shared" si="6"/>
        <v>0</v>
      </c>
      <c r="AH38" s="25">
        <f t="shared" si="7"/>
        <v>0</v>
      </c>
      <c r="AI38" s="25">
        <f t="shared" si="8"/>
        <v>0</v>
      </c>
      <c r="AJ38" s="25">
        <f t="shared" si="9"/>
        <v>0</v>
      </c>
      <c r="AK38" s="25">
        <f t="shared" si="10"/>
        <v>0</v>
      </c>
    </row>
    <row r="39" spans="1:37" x14ac:dyDescent="0.25">
      <c r="A39" s="17">
        <f t="shared" si="13"/>
        <v>38</v>
      </c>
      <c r="B39" s="27" t="str">
        <f>IF('Structure Inputs'!C42="","",'Structure Inputs'!C42)</f>
        <v/>
      </c>
      <c r="D39" s="42">
        <f>'Structure Inputs'!$D42</f>
        <v>0</v>
      </c>
      <c r="F39" s="18" t="str">
        <f>IF('Structure Inputs'!F42="","No","Yes")</f>
        <v>No</v>
      </c>
      <c r="H39" s="24">
        <f>IF($F39="Yes",'Structure Inputs'!$F42,SUMIFS('General Assumptions_Back End'!$C:$C,'General Assumptions_Back End'!$A:$A,$B39,'General Assumptions_Back End'!$B:$B,H$1))</f>
        <v>0</v>
      </c>
      <c r="J39" s="25">
        <f>SUMIFS('General Assumptions_Back End'!$C:$C,'General Assumptions_Back End'!$A:$A,$B39,'General Assumptions_Back End'!$B:$B,J$1)</f>
        <v>0</v>
      </c>
      <c r="K39" s="185">
        <f>SUMIFS('General Assumptions_Back End'!$C:$C,'General Assumptions_Back End'!$A:$A,$B39,'General Assumptions_Back End'!$B:$B,K$1)</f>
        <v>0</v>
      </c>
      <c r="M39" s="18">
        <f>IF('Structure Inputs'!R42="",,
IF('Structure Inputs'!$J42="Minimum",SUMIFS('Contents DDF Lookup'!$D:$D,'Contents DDF Lookup'!$C:$C,'Structure Inputs'!R42,'Contents DDF Lookup'!$A:$A,'Structure Inputs'!$C42)/100,
IF('Structure Inputs'!$J42="Most Likely",SUMIFS('Contents DDF Lookup'!$E:$E,'Contents DDF Lookup'!$C:$C,'Structure Inputs'!R42,'Contents DDF Lookup'!$A:$A,'Structure Inputs'!$C42)/100,
IF('Structure Inputs'!$J42="Maximum",SUMIFS('Contents DDF Lookup'!$F:$F,'Contents DDF Lookup'!$C:$C,'Structure Inputs'!R42,'Contents DDF Lookup'!$A:$A,'Structure Inputs'!$C42)/100,))))</f>
        <v>0</v>
      </c>
      <c r="N39" s="18">
        <f>IF('Structure Inputs'!S42="",,
IF('Structure Inputs'!$J42="Minimum",SUMIFS('Contents DDF Lookup'!$D:$D,'Contents DDF Lookup'!$C:$C,'Structure Inputs'!S42,'Contents DDF Lookup'!$A:$A,'Structure Inputs'!$C42)/100,
IF('Structure Inputs'!$J42="Most Likely",SUMIFS('Contents DDF Lookup'!$E:$E,'Contents DDF Lookup'!$C:$C,'Structure Inputs'!S42,'Contents DDF Lookup'!$A:$A,'Structure Inputs'!$C42)/100,
IF('Structure Inputs'!$J42="Maximum",SUMIFS('Contents DDF Lookup'!$F:$F,'Contents DDF Lookup'!$C:$C,'Structure Inputs'!S42,'Contents DDF Lookup'!$A:$A,'Structure Inputs'!$C42)/100,))))</f>
        <v>0</v>
      </c>
      <c r="O39" s="18">
        <f>IF('Structure Inputs'!T42="",,
IF('Structure Inputs'!$J42="Minimum",SUMIFS('Contents DDF Lookup'!$D:$D,'Contents DDF Lookup'!$C:$C,'Structure Inputs'!T42,'Contents DDF Lookup'!$A:$A,'Structure Inputs'!$C42)/100,
IF('Structure Inputs'!$J42="Most Likely",SUMIFS('Contents DDF Lookup'!$E:$E,'Contents DDF Lookup'!$C:$C,'Structure Inputs'!T42,'Contents DDF Lookup'!$A:$A,'Structure Inputs'!$C42)/100,
IF('Structure Inputs'!$J42="Maximum",SUMIFS('Contents DDF Lookup'!$F:$F,'Contents DDF Lookup'!$C:$C,'Structure Inputs'!T42,'Contents DDF Lookup'!$A:$A,'Structure Inputs'!$C42)/100,))))</f>
        <v>0</v>
      </c>
      <c r="P39" s="18">
        <f>IF('Structure Inputs'!U42="",,
IF('Structure Inputs'!$J42="Minimum",SUMIFS('Contents DDF Lookup'!$D:$D,'Contents DDF Lookup'!$C:$C,'Structure Inputs'!U42,'Contents DDF Lookup'!$A:$A,'Structure Inputs'!$C42)/100,
IF('Structure Inputs'!$J42="Most Likely",SUMIFS('Contents DDF Lookup'!$E:$E,'Contents DDF Lookup'!$C:$C,'Structure Inputs'!U42,'Contents DDF Lookup'!$A:$A,'Structure Inputs'!$C42)/100,
IF('Structure Inputs'!$J42="Maximum",SUMIFS('Contents DDF Lookup'!$F:$F,'Contents DDF Lookup'!$C:$C,'Structure Inputs'!U42,'Contents DDF Lookup'!$A:$A,'Structure Inputs'!$C42)/100,))))</f>
        <v>0</v>
      </c>
      <c r="Q39" s="18">
        <f>IF('Structure Inputs'!V42="",,
IF('Structure Inputs'!$J42="Minimum",SUMIFS('Contents DDF Lookup'!$D:$D,'Contents DDF Lookup'!$C:$C,'Structure Inputs'!V42,'Contents DDF Lookup'!$A:$A,'Structure Inputs'!$C42)/100,
IF('Structure Inputs'!$J42="Most Likely",SUMIFS('Contents DDF Lookup'!$E:$E,'Contents DDF Lookup'!$C:$C,'Structure Inputs'!V42,'Contents DDF Lookup'!$A:$A,'Structure Inputs'!$C42)/100,
IF('Structure Inputs'!$J42="Maximum",SUMIFS('Contents DDF Lookup'!$F:$F,'Contents DDF Lookup'!$C:$C,'Structure Inputs'!V42,'Contents DDF Lookup'!$A:$A,'Structure Inputs'!$C42)/100,))))</f>
        <v>0</v>
      </c>
      <c r="R39" s="18">
        <f>IF('Structure Inputs'!W42="",,
IF('Structure Inputs'!$J42="Minimum",SUMIFS('Contents DDF Lookup'!$D:$D,'Contents DDF Lookup'!$C:$C,'Structure Inputs'!W42,'Contents DDF Lookup'!$A:$A,'Structure Inputs'!$C42)/100,
IF('Structure Inputs'!$J42="Most Likely",SUMIFS('Contents DDF Lookup'!$E:$E,'Contents DDF Lookup'!$C:$C,'Structure Inputs'!W42,'Contents DDF Lookup'!$A:$A,'Structure Inputs'!$C42)/100,
IF('Structure Inputs'!$J42="Maximum",SUMIFS('Contents DDF Lookup'!$F:$F,'Contents DDF Lookup'!$C:$C,'Structure Inputs'!W42,'Contents DDF Lookup'!$A:$A,'Structure Inputs'!$C42)/100,))))</f>
        <v>0</v>
      </c>
      <c r="S39" s="18">
        <f>IF('Structure Inputs'!X42="",,
IF('Structure Inputs'!$J42="Minimum",SUMIFS('Contents DDF Lookup'!$D:$D,'Contents DDF Lookup'!$C:$C,'Structure Inputs'!X42,'Contents DDF Lookup'!$A:$A,'Structure Inputs'!$C42)/100,
IF('Structure Inputs'!$J42="Most Likely",SUMIFS('Contents DDF Lookup'!$E:$E,'Contents DDF Lookup'!$C:$C,'Structure Inputs'!X42,'Contents DDF Lookup'!$A:$A,'Structure Inputs'!$C42)/100,
IF('Structure Inputs'!$J42="Maximum",SUMIFS('Contents DDF Lookup'!$F:$F,'Contents DDF Lookup'!$C:$C,'Structure Inputs'!X42,'Contents DDF Lookup'!$A:$A,'Structure Inputs'!$C42)/100,))))</f>
        <v>0</v>
      </c>
      <c r="T39" s="18">
        <f>IF('Structure Inputs'!Y42="",,
IF('Structure Inputs'!$J42="Minimum",SUMIFS('Contents DDF Lookup'!$D:$D,'Contents DDF Lookup'!$C:$C,'Structure Inputs'!Y42,'Contents DDF Lookup'!$A:$A,'Structure Inputs'!$C42)/100,
IF('Structure Inputs'!$J42="Most Likely",SUMIFS('Contents DDF Lookup'!$E:$E,'Contents DDF Lookup'!$C:$C,'Structure Inputs'!Y42,'Contents DDF Lookup'!$A:$A,'Structure Inputs'!$C42)/100,
IF('Structure Inputs'!$J42="Maximum",SUMIFS('Contents DDF Lookup'!$F:$F,'Contents DDF Lookup'!$C:$C,'Structure Inputs'!Y42,'Contents DDF Lookup'!$A:$A,'Structure Inputs'!$C42)/100,))))</f>
        <v>0</v>
      </c>
      <c r="U39" s="18">
        <f>IF('Structure Inputs'!Z42="",,
IF('Structure Inputs'!$J42="Minimum",SUMIFS('Contents DDF Lookup'!$D:$D,'Contents DDF Lookup'!$C:$C,'Structure Inputs'!Z42,'Contents DDF Lookup'!$A:$A,'Structure Inputs'!$C42)/100,
IF('Structure Inputs'!$J42="Most Likely",SUMIFS('Contents DDF Lookup'!$E:$E,'Contents DDF Lookup'!$C:$C,'Structure Inputs'!Z42,'Contents DDF Lookup'!$A:$A,'Structure Inputs'!$C42)/100,
IF('Structure Inputs'!$J42="Maximum",SUMIFS('Contents DDF Lookup'!$F:$F,'Contents DDF Lookup'!$C:$C,'Structure Inputs'!Z42,'Contents DDF Lookup'!$A:$A,'Structure Inputs'!$C42)/100,))))</f>
        <v>0</v>
      </c>
      <c r="V39" s="18">
        <f>IF('Structure Inputs'!AA42="",,
IF('Structure Inputs'!$J42="Minimum",SUMIFS('Contents DDF Lookup'!$D:$D,'Contents DDF Lookup'!$C:$C,'Structure Inputs'!AA42,'Contents DDF Lookup'!$A:$A,'Structure Inputs'!$C42)/100,
IF('Structure Inputs'!$J42="Most Likely",SUMIFS('Contents DDF Lookup'!$E:$E,'Contents DDF Lookup'!$C:$C,'Structure Inputs'!AA42,'Contents DDF Lookup'!$A:$A,'Structure Inputs'!$C42)/100,
IF('Structure Inputs'!$J42="Maximum",SUMIFS('Contents DDF Lookup'!$F:$F,'Contents DDF Lookup'!$C:$C,'Structure Inputs'!AA42,'Contents DDF Lookup'!$A:$A,'Structure Inputs'!$C42)/100,))))</f>
        <v>0</v>
      </c>
      <c r="W39" s="18">
        <f>IF('Structure Inputs'!AB42="",,
IF('Structure Inputs'!$J42="Minimum",SUMIFS('Contents DDF Lookup'!$D:$D,'Contents DDF Lookup'!$C:$C,'Structure Inputs'!AB42,'Contents DDF Lookup'!$A:$A,'Structure Inputs'!$C42)/100,
IF('Structure Inputs'!$J42="Most Likely",SUMIFS('Contents DDF Lookup'!$E:$E,'Contents DDF Lookup'!$C:$C,'Structure Inputs'!AB42,'Contents DDF Lookup'!$A:$A,'Structure Inputs'!$C42)/100,
IF('Structure Inputs'!$J42="Maximum",SUMIFS('Contents DDF Lookup'!$F:$F,'Contents DDF Lookup'!$C:$C,'Structure Inputs'!AB42,'Contents DDF Lookup'!$A:$A,'Structure Inputs'!$C42)/100,))))</f>
        <v>0</v>
      </c>
      <c r="X39" s="18">
        <f>IF('Structure Inputs'!AC42="",,
IF('Structure Inputs'!$J42="Minimum",SUMIFS('Contents DDF Lookup'!$D:$D,'Contents DDF Lookup'!$C:$C,'Structure Inputs'!AC42,'Contents DDF Lookup'!$A:$A,'Structure Inputs'!$C42)/100,
IF('Structure Inputs'!$J42="Most Likely",SUMIFS('Contents DDF Lookup'!$E:$E,'Contents DDF Lookup'!$C:$C,'Structure Inputs'!AC42,'Contents DDF Lookup'!$A:$A,'Structure Inputs'!$C42)/100,
IF('Structure Inputs'!$J42="Maximum",SUMIFS('Contents DDF Lookup'!$F:$F,'Contents DDF Lookup'!$C:$C,'Structure Inputs'!AC42,'Contents DDF Lookup'!$A:$A,'Structure Inputs'!$C42)/100,))))</f>
        <v>0</v>
      </c>
      <c r="Z39" s="25">
        <f t="shared" si="12"/>
        <v>0</v>
      </c>
      <c r="AA39" s="25">
        <f t="shared" si="0"/>
        <v>0</v>
      </c>
      <c r="AB39" s="25">
        <f t="shared" si="1"/>
        <v>0</v>
      </c>
      <c r="AC39" s="25">
        <f t="shared" si="2"/>
        <v>0</v>
      </c>
      <c r="AD39" s="25">
        <f t="shared" si="3"/>
        <v>0</v>
      </c>
      <c r="AE39" s="25">
        <f t="shared" si="4"/>
        <v>0</v>
      </c>
      <c r="AF39" s="25">
        <f t="shared" si="5"/>
        <v>0</v>
      </c>
      <c r="AG39" s="25">
        <f t="shared" si="6"/>
        <v>0</v>
      </c>
      <c r="AH39" s="25">
        <f t="shared" si="7"/>
        <v>0</v>
      </c>
      <c r="AI39" s="25">
        <f t="shared" si="8"/>
        <v>0</v>
      </c>
      <c r="AJ39" s="25">
        <f t="shared" si="9"/>
        <v>0</v>
      </c>
      <c r="AK39" s="25">
        <f t="shared" si="10"/>
        <v>0</v>
      </c>
    </row>
    <row r="40" spans="1:37" x14ac:dyDescent="0.25">
      <c r="A40" s="17">
        <f t="shared" si="13"/>
        <v>39</v>
      </c>
      <c r="B40" s="27" t="str">
        <f>IF('Structure Inputs'!C43="","",'Structure Inputs'!C43)</f>
        <v/>
      </c>
      <c r="D40" s="42">
        <f>'Structure Inputs'!$D43</f>
        <v>0</v>
      </c>
      <c r="F40" s="18" t="str">
        <f>IF('Structure Inputs'!F43="","No","Yes")</f>
        <v>No</v>
      </c>
      <c r="H40" s="24">
        <f>IF($F40="Yes",'Structure Inputs'!$F43,SUMIFS('General Assumptions_Back End'!$C:$C,'General Assumptions_Back End'!$A:$A,$B40,'General Assumptions_Back End'!$B:$B,H$1))</f>
        <v>0</v>
      </c>
      <c r="J40" s="25">
        <f>SUMIFS('General Assumptions_Back End'!$C:$C,'General Assumptions_Back End'!$A:$A,$B40,'General Assumptions_Back End'!$B:$B,J$1)</f>
        <v>0</v>
      </c>
      <c r="K40" s="185">
        <f>SUMIFS('General Assumptions_Back End'!$C:$C,'General Assumptions_Back End'!$A:$A,$B40,'General Assumptions_Back End'!$B:$B,K$1)</f>
        <v>0</v>
      </c>
      <c r="M40" s="18">
        <f>IF('Structure Inputs'!R43="",,
IF('Structure Inputs'!$J43="Minimum",SUMIFS('Contents DDF Lookup'!$D:$D,'Contents DDF Lookup'!$C:$C,'Structure Inputs'!R43,'Contents DDF Lookup'!$A:$A,'Structure Inputs'!$C43)/100,
IF('Structure Inputs'!$J43="Most Likely",SUMIFS('Contents DDF Lookup'!$E:$E,'Contents DDF Lookup'!$C:$C,'Structure Inputs'!R43,'Contents DDF Lookup'!$A:$A,'Structure Inputs'!$C43)/100,
IF('Structure Inputs'!$J43="Maximum",SUMIFS('Contents DDF Lookup'!$F:$F,'Contents DDF Lookup'!$C:$C,'Structure Inputs'!R43,'Contents DDF Lookup'!$A:$A,'Structure Inputs'!$C43)/100,))))</f>
        <v>0</v>
      </c>
      <c r="N40" s="18">
        <f>IF('Structure Inputs'!S43="",,
IF('Structure Inputs'!$J43="Minimum",SUMIFS('Contents DDF Lookup'!$D:$D,'Contents DDF Lookup'!$C:$C,'Structure Inputs'!S43,'Contents DDF Lookup'!$A:$A,'Structure Inputs'!$C43)/100,
IF('Structure Inputs'!$J43="Most Likely",SUMIFS('Contents DDF Lookup'!$E:$E,'Contents DDF Lookup'!$C:$C,'Structure Inputs'!S43,'Contents DDF Lookup'!$A:$A,'Structure Inputs'!$C43)/100,
IF('Structure Inputs'!$J43="Maximum",SUMIFS('Contents DDF Lookup'!$F:$F,'Contents DDF Lookup'!$C:$C,'Structure Inputs'!S43,'Contents DDF Lookup'!$A:$A,'Structure Inputs'!$C43)/100,))))</f>
        <v>0</v>
      </c>
      <c r="O40" s="18">
        <f>IF('Structure Inputs'!T43="",,
IF('Structure Inputs'!$J43="Minimum",SUMIFS('Contents DDF Lookup'!$D:$D,'Contents DDF Lookup'!$C:$C,'Structure Inputs'!T43,'Contents DDF Lookup'!$A:$A,'Structure Inputs'!$C43)/100,
IF('Structure Inputs'!$J43="Most Likely",SUMIFS('Contents DDF Lookup'!$E:$E,'Contents DDF Lookup'!$C:$C,'Structure Inputs'!T43,'Contents DDF Lookup'!$A:$A,'Structure Inputs'!$C43)/100,
IF('Structure Inputs'!$J43="Maximum",SUMIFS('Contents DDF Lookup'!$F:$F,'Contents DDF Lookup'!$C:$C,'Structure Inputs'!T43,'Contents DDF Lookup'!$A:$A,'Structure Inputs'!$C43)/100,))))</f>
        <v>0</v>
      </c>
      <c r="P40" s="18">
        <f>IF('Structure Inputs'!U43="",,
IF('Structure Inputs'!$J43="Minimum",SUMIFS('Contents DDF Lookup'!$D:$D,'Contents DDF Lookup'!$C:$C,'Structure Inputs'!U43,'Contents DDF Lookup'!$A:$A,'Structure Inputs'!$C43)/100,
IF('Structure Inputs'!$J43="Most Likely",SUMIFS('Contents DDF Lookup'!$E:$E,'Contents DDF Lookup'!$C:$C,'Structure Inputs'!U43,'Contents DDF Lookup'!$A:$A,'Structure Inputs'!$C43)/100,
IF('Structure Inputs'!$J43="Maximum",SUMIFS('Contents DDF Lookup'!$F:$F,'Contents DDF Lookup'!$C:$C,'Structure Inputs'!U43,'Contents DDF Lookup'!$A:$A,'Structure Inputs'!$C43)/100,))))</f>
        <v>0</v>
      </c>
      <c r="Q40" s="18">
        <f>IF('Structure Inputs'!V43="",,
IF('Structure Inputs'!$J43="Minimum",SUMIFS('Contents DDF Lookup'!$D:$D,'Contents DDF Lookup'!$C:$C,'Structure Inputs'!V43,'Contents DDF Lookup'!$A:$A,'Structure Inputs'!$C43)/100,
IF('Structure Inputs'!$J43="Most Likely",SUMIFS('Contents DDF Lookup'!$E:$E,'Contents DDF Lookup'!$C:$C,'Structure Inputs'!V43,'Contents DDF Lookup'!$A:$A,'Structure Inputs'!$C43)/100,
IF('Structure Inputs'!$J43="Maximum",SUMIFS('Contents DDF Lookup'!$F:$F,'Contents DDF Lookup'!$C:$C,'Structure Inputs'!V43,'Contents DDF Lookup'!$A:$A,'Structure Inputs'!$C43)/100,))))</f>
        <v>0</v>
      </c>
      <c r="R40" s="18">
        <f>IF('Structure Inputs'!W43="",,
IF('Structure Inputs'!$J43="Minimum",SUMIFS('Contents DDF Lookup'!$D:$D,'Contents DDF Lookup'!$C:$C,'Structure Inputs'!W43,'Contents DDF Lookup'!$A:$A,'Structure Inputs'!$C43)/100,
IF('Structure Inputs'!$J43="Most Likely",SUMIFS('Contents DDF Lookup'!$E:$E,'Contents DDF Lookup'!$C:$C,'Structure Inputs'!W43,'Contents DDF Lookup'!$A:$A,'Structure Inputs'!$C43)/100,
IF('Structure Inputs'!$J43="Maximum",SUMIFS('Contents DDF Lookup'!$F:$F,'Contents DDF Lookup'!$C:$C,'Structure Inputs'!W43,'Contents DDF Lookup'!$A:$A,'Structure Inputs'!$C43)/100,))))</f>
        <v>0</v>
      </c>
      <c r="S40" s="18">
        <f>IF('Structure Inputs'!X43="",,
IF('Structure Inputs'!$J43="Minimum",SUMIFS('Contents DDF Lookup'!$D:$D,'Contents DDF Lookup'!$C:$C,'Structure Inputs'!X43,'Contents DDF Lookup'!$A:$A,'Structure Inputs'!$C43)/100,
IF('Structure Inputs'!$J43="Most Likely",SUMIFS('Contents DDF Lookup'!$E:$E,'Contents DDF Lookup'!$C:$C,'Structure Inputs'!X43,'Contents DDF Lookup'!$A:$A,'Structure Inputs'!$C43)/100,
IF('Structure Inputs'!$J43="Maximum",SUMIFS('Contents DDF Lookup'!$F:$F,'Contents DDF Lookup'!$C:$C,'Structure Inputs'!X43,'Contents DDF Lookup'!$A:$A,'Structure Inputs'!$C43)/100,))))</f>
        <v>0</v>
      </c>
      <c r="T40" s="18">
        <f>IF('Structure Inputs'!Y43="",,
IF('Structure Inputs'!$J43="Minimum",SUMIFS('Contents DDF Lookup'!$D:$D,'Contents DDF Lookup'!$C:$C,'Structure Inputs'!Y43,'Contents DDF Lookup'!$A:$A,'Structure Inputs'!$C43)/100,
IF('Structure Inputs'!$J43="Most Likely",SUMIFS('Contents DDF Lookup'!$E:$E,'Contents DDF Lookup'!$C:$C,'Structure Inputs'!Y43,'Contents DDF Lookup'!$A:$A,'Structure Inputs'!$C43)/100,
IF('Structure Inputs'!$J43="Maximum",SUMIFS('Contents DDF Lookup'!$F:$F,'Contents DDF Lookup'!$C:$C,'Structure Inputs'!Y43,'Contents DDF Lookup'!$A:$A,'Structure Inputs'!$C43)/100,))))</f>
        <v>0</v>
      </c>
      <c r="U40" s="18">
        <f>IF('Structure Inputs'!Z43="",,
IF('Structure Inputs'!$J43="Minimum",SUMIFS('Contents DDF Lookup'!$D:$D,'Contents DDF Lookup'!$C:$C,'Structure Inputs'!Z43,'Contents DDF Lookup'!$A:$A,'Structure Inputs'!$C43)/100,
IF('Structure Inputs'!$J43="Most Likely",SUMIFS('Contents DDF Lookup'!$E:$E,'Contents DDF Lookup'!$C:$C,'Structure Inputs'!Z43,'Contents DDF Lookup'!$A:$A,'Structure Inputs'!$C43)/100,
IF('Structure Inputs'!$J43="Maximum",SUMIFS('Contents DDF Lookup'!$F:$F,'Contents DDF Lookup'!$C:$C,'Structure Inputs'!Z43,'Contents DDF Lookup'!$A:$A,'Structure Inputs'!$C43)/100,))))</f>
        <v>0</v>
      </c>
      <c r="V40" s="18">
        <f>IF('Structure Inputs'!AA43="",,
IF('Structure Inputs'!$J43="Minimum",SUMIFS('Contents DDF Lookup'!$D:$D,'Contents DDF Lookup'!$C:$C,'Structure Inputs'!AA43,'Contents DDF Lookup'!$A:$A,'Structure Inputs'!$C43)/100,
IF('Structure Inputs'!$J43="Most Likely",SUMIFS('Contents DDF Lookup'!$E:$E,'Contents DDF Lookup'!$C:$C,'Structure Inputs'!AA43,'Contents DDF Lookup'!$A:$A,'Structure Inputs'!$C43)/100,
IF('Structure Inputs'!$J43="Maximum",SUMIFS('Contents DDF Lookup'!$F:$F,'Contents DDF Lookup'!$C:$C,'Structure Inputs'!AA43,'Contents DDF Lookup'!$A:$A,'Structure Inputs'!$C43)/100,))))</f>
        <v>0</v>
      </c>
      <c r="W40" s="18">
        <f>IF('Structure Inputs'!AB43="",,
IF('Structure Inputs'!$J43="Minimum",SUMIFS('Contents DDF Lookup'!$D:$D,'Contents DDF Lookup'!$C:$C,'Structure Inputs'!AB43,'Contents DDF Lookup'!$A:$A,'Structure Inputs'!$C43)/100,
IF('Structure Inputs'!$J43="Most Likely",SUMIFS('Contents DDF Lookup'!$E:$E,'Contents DDF Lookup'!$C:$C,'Structure Inputs'!AB43,'Contents DDF Lookup'!$A:$A,'Structure Inputs'!$C43)/100,
IF('Structure Inputs'!$J43="Maximum",SUMIFS('Contents DDF Lookup'!$F:$F,'Contents DDF Lookup'!$C:$C,'Structure Inputs'!AB43,'Contents DDF Lookup'!$A:$A,'Structure Inputs'!$C43)/100,))))</f>
        <v>0</v>
      </c>
      <c r="X40" s="18">
        <f>IF('Structure Inputs'!AC43="",,
IF('Structure Inputs'!$J43="Minimum",SUMIFS('Contents DDF Lookup'!$D:$D,'Contents DDF Lookup'!$C:$C,'Structure Inputs'!AC43,'Contents DDF Lookup'!$A:$A,'Structure Inputs'!$C43)/100,
IF('Structure Inputs'!$J43="Most Likely",SUMIFS('Contents DDF Lookup'!$E:$E,'Contents DDF Lookup'!$C:$C,'Structure Inputs'!AC43,'Contents DDF Lookup'!$A:$A,'Structure Inputs'!$C43)/100,
IF('Structure Inputs'!$J43="Maximum",SUMIFS('Contents DDF Lookup'!$F:$F,'Contents DDF Lookup'!$C:$C,'Structure Inputs'!AC43,'Contents DDF Lookup'!$A:$A,'Structure Inputs'!$C43)/100,))))</f>
        <v>0</v>
      </c>
      <c r="Z40" s="25">
        <f t="shared" si="12"/>
        <v>0</v>
      </c>
      <c r="AA40" s="25">
        <f t="shared" si="0"/>
        <v>0</v>
      </c>
      <c r="AB40" s="25">
        <f t="shared" si="1"/>
        <v>0</v>
      </c>
      <c r="AC40" s="25">
        <f t="shared" si="2"/>
        <v>0</v>
      </c>
      <c r="AD40" s="25">
        <f t="shared" si="3"/>
        <v>0</v>
      </c>
      <c r="AE40" s="25">
        <f t="shared" si="4"/>
        <v>0</v>
      </c>
      <c r="AF40" s="25">
        <f t="shared" si="5"/>
        <v>0</v>
      </c>
      <c r="AG40" s="25">
        <f t="shared" si="6"/>
        <v>0</v>
      </c>
      <c r="AH40" s="25">
        <f t="shared" si="7"/>
        <v>0</v>
      </c>
      <c r="AI40" s="25">
        <f t="shared" si="8"/>
        <v>0</v>
      </c>
      <c r="AJ40" s="25">
        <f t="shared" si="9"/>
        <v>0</v>
      </c>
      <c r="AK40" s="25">
        <f t="shared" si="10"/>
        <v>0</v>
      </c>
    </row>
    <row r="41" spans="1:37" x14ac:dyDescent="0.25">
      <c r="A41" s="17">
        <f t="shared" si="13"/>
        <v>40</v>
      </c>
      <c r="B41" s="27" t="str">
        <f>IF('Structure Inputs'!C44="","",'Structure Inputs'!C44)</f>
        <v/>
      </c>
      <c r="D41" s="42">
        <f>'Structure Inputs'!$D44</f>
        <v>0</v>
      </c>
      <c r="F41" s="18" t="str">
        <f>IF('Structure Inputs'!F44="","No","Yes")</f>
        <v>No</v>
      </c>
      <c r="H41" s="24">
        <f>IF($F41="Yes",'Structure Inputs'!$F44,SUMIFS('General Assumptions_Back End'!$C:$C,'General Assumptions_Back End'!$A:$A,$B41,'General Assumptions_Back End'!$B:$B,H$1))</f>
        <v>0</v>
      </c>
      <c r="J41" s="25">
        <f>SUMIFS('General Assumptions_Back End'!$C:$C,'General Assumptions_Back End'!$A:$A,$B41,'General Assumptions_Back End'!$B:$B,J$1)</f>
        <v>0</v>
      </c>
      <c r="K41" s="185">
        <f>SUMIFS('General Assumptions_Back End'!$C:$C,'General Assumptions_Back End'!$A:$A,$B41,'General Assumptions_Back End'!$B:$B,K$1)</f>
        <v>0</v>
      </c>
      <c r="M41" s="18">
        <f>IF('Structure Inputs'!R44="",,
IF('Structure Inputs'!$J44="Minimum",SUMIFS('Contents DDF Lookup'!$D:$D,'Contents DDF Lookup'!$C:$C,'Structure Inputs'!R44,'Contents DDF Lookup'!$A:$A,'Structure Inputs'!$C44)/100,
IF('Structure Inputs'!$J44="Most Likely",SUMIFS('Contents DDF Lookup'!$E:$E,'Contents DDF Lookup'!$C:$C,'Structure Inputs'!R44,'Contents DDF Lookup'!$A:$A,'Structure Inputs'!$C44)/100,
IF('Structure Inputs'!$J44="Maximum",SUMIFS('Contents DDF Lookup'!$F:$F,'Contents DDF Lookup'!$C:$C,'Structure Inputs'!R44,'Contents DDF Lookup'!$A:$A,'Structure Inputs'!$C44)/100,))))</f>
        <v>0</v>
      </c>
      <c r="N41" s="18">
        <f>IF('Structure Inputs'!S44="",,
IF('Structure Inputs'!$J44="Minimum",SUMIFS('Contents DDF Lookup'!$D:$D,'Contents DDF Lookup'!$C:$C,'Structure Inputs'!S44,'Contents DDF Lookup'!$A:$A,'Structure Inputs'!$C44)/100,
IF('Structure Inputs'!$J44="Most Likely",SUMIFS('Contents DDF Lookup'!$E:$E,'Contents DDF Lookup'!$C:$C,'Structure Inputs'!S44,'Contents DDF Lookup'!$A:$A,'Structure Inputs'!$C44)/100,
IF('Structure Inputs'!$J44="Maximum",SUMIFS('Contents DDF Lookup'!$F:$F,'Contents DDF Lookup'!$C:$C,'Structure Inputs'!S44,'Contents DDF Lookup'!$A:$A,'Structure Inputs'!$C44)/100,))))</f>
        <v>0</v>
      </c>
      <c r="O41" s="18">
        <f>IF('Structure Inputs'!T44="",,
IF('Structure Inputs'!$J44="Minimum",SUMIFS('Contents DDF Lookup'!$D:$D,'Contents DDF Lookup'!$C:$C,'Structure Inputs'!T44,'Contents DDF Lookup'!$A:$A,'Structure Inputs'!$C44)/100,
IF('Structure Inputs'!$J44="Most Likely",SUMIFS('Contents DDF Lookup'!$E:$E,'Contents DDF Lookup'!$C:$C,'Structure Inputs'!T44,'Contents DDF Lookup'!$A:$A,'Structure Inputs'!$C44)/100,
IF('Structure Inputs'!$J44="Maximum",SUMIFS('Contents DDF Lookup'!$F:$F,'Contents DDF Lookup'!$C:$C,'Structure Inputs'!T44,'Contents DDF Lookup'!$A:$A,'Structure Inputs'!$C44)/100,))))</f>
        <v>0</v>
      </c>
      <c r="P41" s="18">
        <f>IF('Structure Inputs'!U44="",,
IF('Structure Inputs'!$J44="Minimum",SUMIFS('Contents DDF Lookup'!$D:$D,'Contents DDF Lookup'!$C:$C,'Structure Inputs'!U44,'Contents DDF Lookup'!$A:$A,'Structure Inputs'!$C44)/100,
IF('Structure Inputs'!$J44="Most Likely",SUMIFS('Contents DDF Lookup'!$E:$E,'Contents DDF Lookup'!$C:$C,'Structure Inputs'!U44,'Contents DDF Lookup'!$A:$A,'Structure Inputs'!$C44)/100,
IF('Structure Inputs'!$J44="Maximum",SUMIFS('Contents DDF Lookup'!$F:$F,'Contents DDF Lookup'!$C:$C,'Structure Inputs'!U44,'Contents DDF Lookup'!$A:$A,'Structure Inputs'!$C44)/100,))))</f>
        <v>0</v>
      </c>
      <c r="Q41" s="18">
        <f>IF('Structure Inputs'!V44="",,
IF('Structure Inputs'!$J44="Minimum",SUMIFS('Contents DDF Lookup'!$D:$D,'Contents DDF Lookup'!$C:$C,'Structure Inputs'!V44,'Contents DDF Lookup'!$A:$A,'Structure Inputs'!$C44)/100,
IF('Structure Inputs'!$J44="Most Likely",SUMIFS('Contents DDF Lookup'!$E:$E,'Contents DDF Lookup'!$C:$C,'Structure Inputs'!V44,'Contents DDF Lookup'!$A:$A,'Structure Inputs'!$C44)/100,
IF('Structure Inputs'!$J44="Maximum",SUMIFS('Contents DDF Lookup'!$F:$F,'Contents DDF Lookup'!$C:$C,'Structure Inputs'!V44,'Contents DDF Lookup'!$A:$A,'Structure Inputs'!$C44)/100,))))</f>
        <v>0</v>
      </c>
      <c r="R41" s="18">
        <f>IF('Structure Inputs'!W44="",,
IF('Structure Inputs'!$J44="Minimum",SUMIFS('Contents DDF Lookup'!$D:$D,'Contents DDF Lookup'!$C:$C,'Structure Inputs'!W44,'Contents DDF Lookup'!$A:$A,'Structure Inputs'!$C44)/100,
IF('Structure Inputs'!$J44="Most Likely",SUMIFS('Contents DDF Lookup'!$E:$E,'Contents DDF Lookup'!$C:$C,'Structure Inputs'!W44,'Contents DDF Lookup'!$A:$A,'Structure Inputs'!$C44)/100,
IF('Structure Inputs'!$J44="Maximum",SUMIFS('Contents DDF Lookup'!$F:$F,'Contents DDF Lookup'!$C:$C,'Structure Inputs'!W44,'Contents DDF Lookup'!$A:$A,'Structure Inputs'!$C44)/100,))))</f>
        <v>0</v>
      </c>
      <c r="S41" s="18">
        <f>IF('Structure Inputs'!X44="",,
IF('Structure Inputs'!$J44="Minimum",SUMIFS('Contents DDF Lookup'!$D:$D,'Contents DDF Lookup'!$C:$C,'Structure Inputs'!X44,'Contents DDF Lookup'!$A:$A,'Structure Inputs'!$C44)/100,
IF('Structure Inputs'!$J44="Most Likely",SUMIFS('Contents DDF Lookup'!$E:$E,'Contents DDF Lookup'!$C:$C,'Structure Inputs'!X44,'Contents DDF Lookup'!$A:$A,'Structure Inputs'!$C44)/100,
IF('Structure Inputs'!$J44="Maximum",SUMIFS('Contents DDF Lookup'!$F:$F,'Contents DDF Lookup'!$C:$C,'Structure Inputs'!X44,'Contents DDF Lookup'!$A:$A,'Structure Inputs'!$C44)/100,))))</f>
        <v>0</v>
      </c>
      <c r="T41" s="18">
        <f>IF('Structure Inputs'!Y44="",,
IF('Structure Inputs'!$J44="Minimum",SUMIFS('Contents DDF Lookup'!$D:$D,'Contents DDF Lookup'!$C:$C,'Structure Inputs'!Y44,'Contents DDF Lookup'!$A:$A,'Structure Inputs'!$C44)/100,
IF('Structure Inputs'!$J44="Most Likely",SUMIFS('Contents DDF Lookup'!$E:$E,'Contents DDF Lookup'!$C:$C,'Structure Inputs'!Y44,'Contents DDF Lookup'!$A:$A,'Structure Inputs'!$C44)/100,
IF('Structure Inputs'!$J44="Maximum",SUMIFS('Contents DDF Lookup'!$F:$F,'Contents DDF Lookup'!$C:$C,'Structure Inputs'!Y44,'Contents DDF Lookup'!$A:$A,'Structure Inputs'!$C44)/100,))))</f>
        <v>0</v>
      </c>
      <c r="U41" s="18">
        <f>IF('Structure Inputs'!Z44="",,
IF('Structure Inputs'!$J44="Minimum",SUMIFS('Contents DDF Lookup'!$D:$D,'Contents DDF Lookup'!$C:$C,'Structure Inputs'!Z44,'Contents DDF Lookup'!$A:$A,'Structure Inputs'!$C44)/100,
IF('Structure Inputs'!$J44="Most Likely",SUMIFS('Contents DDF Lookup'!$E:$E,'Contents DDF Lookup'!$C:$C,'Structure Inputs'!Z44,'Contents DDF Lookup'!$A:$A,'Structure Inputs'!$C44)/100,
IF('Structure Inputs'!$J44="Maximum",SUMIFS('Contents DDF Lookup'!$F:$F,'Contents DDF Lookup'!$C:$C,'Structure Inputs'!Z44,'Contents DDF Lookup'!$A:$A,'Structure Inputs'!$C44)/100,))))</f>
        <v>0</v>
      </c>
      <c r="V41" s="18">
        <f>IF('Structure Inputs'!AA44="",,
IF('Structure Inputs'!$J44="Minimum",SUMIFS('Contents DDF Lookup'!$D:$D,'Contents DDF Lookup'!$C:$C,'Structure Inputs'!AA44,'Contents DDF Lookup'!$A:$A,'Structure Inputs'!$C44)/100,
IF('Structure Inputs'!$J44="Most Likely",SUMIFS('Contents DDF Lookup'!$E:$E,'Contents DDF Lookup'!$C:$C,'Structure Inputs'!AA44,'Contents DDF Lookup'!$A:$A,'Structure Inputs'!$C44)/100,
IF('Structure Inputs'!$J44="Maximum",SUMIFS('Contents DDF Lookup'!$F:$F,'Contents DDF Lookup'!$C:$C,'Structure Inputs'!AA44,'Contents DDF Lookup'!$A:$A,'Structure Inputs'!$C44)/100,))))</f>
        <v>0</v>
      </c>
      <c r="W41" s="18">
        <f>IF('Structure Inputs'!AB44="",,
IF('Structure Inputs'!$J44="Minimum",SUMIFS('Contents DDF Lookup'!$D:$D,'Contents DDF Lookup'!$C:$C,'Structure Inputs'!AB44,'Contents DDF Lookup'!$A:$A,'Structure Inputs'!$C44)/100,
IF('Structure Inputs'!$J44="Most Likely",SUMIFS('Contents DDF Lookup'!$E:$E,'Contents DDF Lookup'!$C:$C,'Structure Inputs'!AB44,'Contents DDF Lookup'!$A:$A,'Structure Inputs'!$C44)/100,
IF('Structure Inputs'!$J44="Maximum",SUMIFS('Contents DDF Lookup'!$F:$F,'Contents DDF Lookup'!$C:$C,'Structure Inputs'!AB44,'Contents DDF Lookup'!$A:$A,'Structure Inputs'!$C44)/100,))))</f>
        <v>0</v>
      </c>
      <c r="X41" s="18">
        <f>IF('Structure Inputs'!AC44="",,
IF('Structure Inputs'!$J44="Minimum",SUMIFS('Contents DDF Lookup'!$D:$D,'Contents DDF Lookup'!$C:$C,'Structure Inputs'!AC44,'Contents DDF Lookup'!$A:$A,'Structure Inputs'!$C44)/100,
IF('Structure Inputs'!$J44="Most Likely",SUMIFS('Contents DDF Lookup'!$E:$E,'Contents DDF Lookup'!$C:$C,'Structure Inputs'!AC44,'Contents DDF Lookup'!$A:$A,'Structure Inputs'!$C44)/100,
IF('Structure Inputs'!$J44="Maximum",SUMIFS('Contents DDF Lookup'!$F:$F,'Contents DDF Lookup'!$C:$C,'Structure Inputs'!AC44,'Contents DDF Lookup'!$A:$A,'Structure Inputs'!$C44)/100,))))</f>
        <v>0</v>
      </c>
      <c r="Z41" s="25">
        <f t="shared" si="12"/>
        <v>0</v>
      </c>
      <c r="AA41" s="25">
        <f t="shared" si="0"/>
        <v>0</v>
      </c>
      <c r="AB41" s="25">
        <f t="shared" si="1"/>
        <v>0</v>
      </c>
      <c r="AC41" s="25">
        <f t="shared" si="2"/>
        <v>0</v>
      </c>
      <c r="AD41" s="25">
        <f t="shared" si="3"/>
        <v>0</v>
      </c>
      <c r="AE41" s="25">
        <f t="shared" si="4"/>
        <v>0</v>
      </c>
      <c r="AF41" s="25">
        <f t="shared" si="5"/>
        <v>0</v>
      </c>
      <c r="AG41" s="25">
        <f t="shared" si="6"/>
        <v>0</v>
      </c>
      <c r="AH41" s="25">
        <f t="shared" si="7"/>
        <v>0</v>
      </c>
      <c r="AI41" s="25">
        <f t="shared" si="8"/>
        <v>0</v>
      </c>
      <c r="AJ41" s="25">
        <f t="shared" si="9"/>
        <v>0</v>
      </c>
      <c r="AK41" s="25">
        <f t="shared" si="10"/>
        <v>0</v>
      </c>
    </row>
    <row r="42" spans="1:37" x14ac:dyDescent="0.25">
      <c r="A42" s="17">
        <f t="shared" si="13"/>
        <v>41</v>
      </c>
      <c r="B42" s="27" t="str">
        <f>IF('Structure Inputs'!C45="","",'Structure Inputs'!C45)</f>
        <v/>
      </c>
      <c r="D42" s="42">
        <f>'Structure Inputs'!$D45</f>
        <v>0</v>
      </c>
      <c r="F42" s="18" t="str">
        <f>IF('Structure Inputs'!F45="","No","Yes")</f>
        <v>No</v>
      </c>
      <c r="H42" s="24">
        <f>IF($F42="Yes",'Structure Inputs'!$F45,SUMIFS('General Assumptions_Back End'!$C:$C,'General Assumptions_Back End'!$A:$A,$B42,'General Assumptions_Back End'!$B:$B,H$1))</f>
        <v>0</v>
      </c>
      <c r="J42" s="25">
        <f>SUMIFS('General Assumptions_Back End'!$C:$C,'General Assumptions_Back End'!$A:$A,$B42,'General Assumptions_Back End'!$B:$B,J$1)</f>
        <v>0</v>
      </c>
      <c r="K42" s="185">
        <f>SUMIFS('General Assumptions_Back End'!$C:$C,'General Assumptions_Back End'!$A:$A,$B42,'General Assumptions_Back End'!$B:$B,K$1)</f>
        <v>0</v>
      </c>
      <c r="M42" s="18">
        <f>IF('Structure Inputs'!R45="",,
IF('Structure Inputs'!$J45="Minimum",SUMIFS('Contents DDF Lookup'!$D:$D,'Contents DDF Lookup'!$C:$C,'Structure Inputs'!R45,'Contents DDF Lookup'!$A:$A,'Structure Inputs'!$C45)/100,
IF('Structure Inputs'!$J45="Most Likely",SUMIFS('Contents DDF Lookup'!$E:$E,'Contents DDF Lookup'!$C:$C,'Structure Inputs'!R45,'Contents DDF Lookup'!$A:$A,'Structure Inputs'!$C45)/100,
IF('Structure Inputs'!$J45="Maximum",SUMIFS('Contents DDF Lookup'!$F:$F,'Contents DDF Lookup'!$C:$C,'Structure Inputs'!R45,'Contents DDF Lookup'!$A:$A,'Structure Inputs'!$C45)/100,))))</f>
        <v>0</v>
      </c>
      <c r="N42" s="18">
        <f>IF('Structure Inputs'!S45="",,
IF('Structure Inputs'!$J45="Minimum",SUMIFS('Contents DDF Lookup'!$D:$D,'Contents DDF Lookup'!$C:$C,'Structure Inputs'!S45,'Contents DDF Lookup'!$A:$A,'Structure Inputs'!$C45)/100,
IF('Structure Inputs'!$J45="Most Likely",SUMIFS('Contents DDF Lookup'!$E:$E,'Contents DDF Lookup'!$C:$C,'Structure Inputs'!S45,'Contents DDF Lookup'!$A:$A,'Structure Inputs'!$C45)/100,
IF('Structure Inputs'!$J45="Maximum",SUMIFS('Contents DDF Lookup'!$F:$F,'Contents DDF Lookup'!$C:$C,'Structure Inputs'!S45,'Contents DDF Lookup'!$A:$A,'Structure Inputs'!$C45)/100,))))</f>
        <v>0</v>
      </c>
      <c r="O42" s="18">
        <f>IF('Structure Inputs'!T45="",,
IF('Structure Inputs'!$J45="Minimum",SUMIFS('Contents DDF Lookup'!$D:$D,'Contents DDF Lookup'!$C:$C,'Structure Inputs'!T45,'Contents DDF Lookup'!$A:$A,'Structure Inputs'!$C45)/100,
IF('Structure Inputs'!$J45="Most Likely",SUMIFS('Contents DDF Lookup'!$E:$E,'Contents DDF Lookup'!$C:$C,'Structure Inputs'!T45,'Contents DDF Lookup'!$A:$A,'Structure Inputs'!$C45)/100,
IF('Structure Inputs'!$J45="Maximum",SUMIFS('Contents DDF Lookup'!$F:$F,'Contents DDF Lookup'!$C:$C,'Structure Inputs'!T45,'Contents DDF Lookup'!$A:$A,'Structure Inputs'!$C45)/100,))))</f>
        <v>0</v>
      </c>
      <c r="P42" s="18">
        <f>IF('Structure Inputs'!U45="",,
IF('Structure Inputs'!$J45="Minimum",SUMIFS('Contents DDF Lookup'!$D:$D,'Contents DDF Lookup'!$C:$C,'Structure Inputs'!U45,'Contents DDF Lookup'!$A:$A,'Structure Inputs'!$C45)/100,
IF('Structure Inputs'!$J45="Most Likely",SUMIFS('Contents DDF Lookup'!$E:$E,'Contents DDF Lookup'!$C:$C,'Structure Inputs'!U45,'Contents DDF Lookup'!$A:$A,'Structure Inputs'!$C45)/100,
IF('Structure Inputs'!$J45="Maximum",SUMIFS('Contents DDF Lookup'!$F:$F,'Contents DDF Lookup'!$C:$C,'Structure Inputs'!U45,'Contents DDF Lookup'!$A:$A,'Structure Inputs'!$C45)/100,))))</f>
        <v>0</v>
      </c>
      <c r="Q42" s="18">
        <f>IF('Structure Inputs'!V45="",,
IF('Structure Inputs'!$J45="Minimum",SUMIFS('Contents DDF Lookup'!$D:$D,'Contents DDF Lookup'!$C:$C,'Structure Inputs'!V45,'Contents DDF Lookup'!$A:$A,'Structure Inputs'!$C45)/100,
IF('Structure Inputs'!$J45="Most Likely",SUMIFS('Contents DDF Lookup'!$E:$E,'Contents DDF Lookup'!$C:$C,'Structure Inputs'!V45,'Contents DDF Lookup'!$A:$A,'Structure Inputs'!$C45)/100,
IF('Structure Inputs'!$J45="Maximum",SUMIFS('Contents DDF Lookup'!$F:$F,'Contents DDF Lookup'!$C:$C,'Structure Inputs'!V45,'Contents DDF Lookup'!$A:$A,'Structure Inputs'!$C45)/100,))))</f>
        <v>0</v>
      </c>
      <c r="R42" s="18">
        <f>IF('Structure Inputs'!W45="",,
IF('Structure Inputs'!$J45="Minimum",SUMIFS('Contents DDF Lookup'!$D:$D,'Contents DDF Lookup'!$C:$C,'Structure Inputs'!W45,'Contents DDF Lookup'!$A:$A,'Structure Inputs'!$C45)/100,
IF('Structure Inputs'!$J45="Most Likely",SUMIFS('Contents DDF Lookup'!$E:$E,'Contents DDF Lookup'!$C:$C,'Structure Inputs'!W45,'Contents DDF Lookup'!$A:$A,'Structure Inputs'!$C45)/100,
IF('Structure Inputs'!$J45="Maximum",SUMIFS('Contents DDF Lookup'!$F:$F,'Contents DDF Lookup'!$C:$C,'Structure Inputs'!W45,'Contents DDF Lookup'!$A:$A,'Structure Inputs'!$C45)/100,))))</f>
        <v>0</v>
      </c>
      <c r="S42" s="18">
        <f>IF('Structure Inputs'!X45="",,
IF('Structure Inputs'!$J45="Minimum",SUMIFS('Contents DDF Lookup'!$D:$D,'Contents DDF Lookup'!$C:$C,'Structure Inputs'!X45,'Contents DDF Lookup'!$A:$A,'Structure Inputs'!$C45)/100,
IF('Structure Inputs'!$J45="Most Likely",SUMIFS('Contents DDF Lookup'!$E:$E,'Contents DDF Lookup'!$C:$C,'Structure Inputs'!X45,'Contents DDF Lookup'!$A:$A,'Structure Inputs'!$C45)/100,
IF('Structure Inputs'!$J45="Maximum",SUMIFS('Contents DDF Lookup'!$F:$F,'Contents DDF Lookup'!$C:$C,'Structure Inputs'!X45,'Contents DDF Lookup'!$A:$A,'Structure Inputs'!$C45)/100,))))</f>
        <v>0</v>
      </c>
      <c r="T42" s="18">
        <f>IF('Structure Inputs'!Y45="",,
IF('Structure Inputs'!$J45="Minimum",SUMIFS('Contents DDF Lookup'!$D:$D,'Contents DDF Lookup'!$C:$C,'Structure Inputs'!Y45,'Contents DDF Lookup'!$A:$A,'Structure Inputs'!$C45)/100,
IF('Structure Inputs'!$J45="Most Likely",SUMIFS('Contents DDF Lookup'!$E:$E,'Contents DDF Lookup'!$C:$C,'Structure Inputs'!Y45,'Contents DDF Lookup'!$A:$A,'Structure Inputs'!$C45)/100,
IF('Structure Inputs'!$J45="Maximum",SUMIFS('Contents DDF Lookup'!$F:$F,'Contents DDF Lookup'!$C:$C,'Structure Inputs'!Y45,'Contents DDF Lookup'!$A:$A,'Structure Inputs'!$C45)/100,))))</f>
        <v>0</v>
      </c>
      <c r="U42" s="18">
        <f>IF('Structure Inputs'!Z45="",,
IF('Structure Inputs'!$J45="Minimum",SUMIFS('Contents DDF Lookup'!$D:$D,'Contents DDF Lookup'!$C:$C,'Structure Inputs'!Z45,'Contents DDF Lookup'!$A:$A,'Structure Inputs'!$C45)/100,
IF('Structure Inputs'!$J45="Most Likely",SUMIFS('Contents DDF Lookup'!$E:$E,'Contents DDF Lookup'!$C:$C,'Structure Inputs'!Z45,'Contents DDF Lookup'!$A:$A,'Structure Inputs'!$C45)/100,
IF('Structure Inputs'!$J45="Maximum",SUMIFS('Contents DDF Lookup'!$F:$F,'Contents DDF Lookup'!$C:$C,'Structure Inputs'!Z45,'Contents DDF Lookup'!$A:$A,'Structure Inputs'!$C45)/100,))))</f>
        <v>0</v>
      </c>
      <c r="V42" s="18">
        <f>IF('Structure Inputs'!AA45="",,
IF('Structure Inputs'!$J45="Minimum",SUMIFS('Contents DDF Lookup'!$D:$D,'Contents DDF Lookup'!$C:$C,'Structure Inputs'!AA45,'Contents DDF Lookup'!$A:$A,'Structure Inputs'!$C45)/100,
IF('Structure Inputs'!$J45="Most Likely",SUMIFS('Contents DDF Lookup'!$E:$E,'Contents DDF Lookup'!$C:$C,'Structure Inputs'!AA45,'Contents DDF Lookup'!$A:$A,'Structure Inputs'!$C45)/100,
IF('Structure Inputs'!$J45="Maximum",SUMIFS('Contents DDF Lookup'!$F:$F,'Contents DDF Lookup'!$C:$C,'Structure Inputs'!AA45,'Contents DDF Lookup'!$A:$A,'Structure Inputs'!$C45)/100,))))</f>
        <v>0</v>
      </c>
      <c r="W42" s="18">
        <f>IF('Structure Inputs'!AB45="",,
IF('Structure Inputs'!$J45="Minimum",SUMIFS('Contents DDF Lookup'!$D:$D,'Contents DDF Lookup'!$C:$C,'Structure Inputs'!AB45,'Contents DDF Lookup'!$A:$A,'Structure Inputs'!$C45)/100,
IF('Structure Inputs'!$J45="Most Likely",SUMIFS('Contents DDF Lookup'!$E:$E,'Contents DDF Lookup'!$C:$C,'Structure Inputs'!AB45,'Contents DDF Lookup'!$A:$A,'Structure Inputs'!$C45)/100,
IF('Structure Inputs'!$J45="Maximum",SUMIFS('Contents DDF Lookup'!$F:$F,'Contents DDF Lookup'!$C:$C,'Structure Inputs'!AB45,'Contents DDF Lookup'!$A:$A,'Structure Inputs'!$C45)/100,))))</f>
        <v>0</v>
      </c>
      <c r="X42" s="18">
        <f>IF('Structure Inputs'!AC45="",,
IF('Structure Inputs'!$J45="Minimum",SUMIFS('Contents DDF Lookup'!$D:$D,'Contents DDF Lookup'!$C:$C,'Structure Inputs'!AC45,'Contents DDF Lookup'!$A:$A,'Structure Inputs'!$C45)/100,
IF('Structure Inputs'!$J45="Most Likely",SUMIFS('Contents DDF Lookup'!$E:$E,'Contents DDF Lookup'!$C:$C,'Structure Inputs'!AC45,'Contents DDF Lookup'!$A:$A,'Structure Inputs'!$C45)/100,
IF('Structure Inputs'!$J45="Maximum",SUMIFS('Contents DDF Lookup'!$F:$F,'Contents DDF Lookup'!$C:$C,'Structure Inputs'!AC45,'Contents DDF Lookup'!$A:$A,'Structure Inputs'!$C45)/100,))))</f>
        <v>0</v>
      </c>
      <c r="Z42" s="25">
        <f t="shared" si="12"/>
        <v>0</v>
      </c>
      <c r="AA42" s="25">
        <f t="shared" si="0"/>
        <v>0</v>
      </c>
      <c r="AB42" s="25">
        <f t="shared" si="1"/>
        <v>0</v>
      </c>
      <c r="AC42" s="25">
        <f t="shared" si="2"/>
        <v>0</v>
      </c>
      <c r="AD42" s="25">
        <f t="shared" si="3"/>
        <v>0</v>
      </c>
      <c r="AE42" s="25">
        <f t="shared" si="4"/>
        <v>0</v>
      </c>
      <c r="AF42" s="25">
        <f t="shared" si="5"/>
        <v>0</v>
      </c>
      <c r="AG42" s="25">
        <f t="shared" si="6"/>
        <v>0</v>
      </c>
      <c r="AH42" s="25">
        <f t="shared" si="7"/>
        <v>0</v>
      </c>
      <c r="AI42" s="25">
        <f t="shared" si="8"/>
        <v>0</v>
      </c>
      <c r="AJ42" s="25">
        <f t="shared" si="9"/>
        <v>0</v>
      </c>
      <c r="AK42" s="25">
        <f t="shared" si="10"/>
        <v>0</v>
      </c>
    </row>
    <row r="43" spans="1:37" x14ac:dyDescent="0.25">
      <c r="A43" s="17">
        <f t="shared" si="13"/>
        <v>42</v>
      </c>
      <c r="B43" s="27" t="str">
        <f>IF('Structure Inputs'!C46="","",'Structure Inputs'!C46)</f>
        <v/>
      </c>
      <c r="D43" s="42">
        <f>'Structure Inputs'!$D46</f>
        <v>0</v>
      </c>
      <c r="F43" s="18" t="str">
        <f>IF('Structure Inputs'!F46="","No","Yes")</f>
        <v>No</v>
      </c>
      <c r="H43" s="24">
        <f>IF($F43="Yes",'Structure Inputs'!$F46,SUMIFS('General Assumptions_Back End'!$C:$C,'General Assumptions_Back End'!$A:$A,$B43,'General Assumptions_Back End'!$B:$B,H$1))</f>
        <v>0</v>
      </c>
      <c r="J43" s="25">
        <f>SUMIFS('General Assumptions_Back End'!$C:$C,'General Assumptions_Back End'!$A:$A,$B43,'General Assumptions_Back End'!$B:$B,J$1)</f>
        <v>0</v>
      </c>
      <c r="K43" s="185">
        <f>SUMIFS('General Assumptions_Back End'!$C:$C,'General Assumptions_Back End'!$A:$A,$B43,'General Assumptions_Back End'!$B:$B,K$1)</f>
        <v>0</v>
      </c>
      <c r="M43" s="18">
        <f>IF('Structure Inputs'!R46="",,
IF('Structure Inputs'!$J46="Minimum",SUMIFS('Contents DDF Lookup'!$D:$D,'Contents DDF Lookup'!$C:$C,'Structure Inputs'!R46,'Contents DDF Lookup'!$A:$A,'Structure Inputs'!$C46)/100,
IF('Structure Inputs'!$J46="Most Likely",SUMIFS('Contents DDF Lookup'!$E:$E,'Contents DDF Lookup'!$C:$C,'Structure Inputs'!R46,'Contents DDF Lookup'!$A:$A,'Structure Inputs'!$C46)/100,
IF('Structure Inputs'!$J46="Maximum",SUMIFS('Contents DDF Lookup'!$F:$F,'Contents DDF Lookup'!$C:$C,'Structure Inputs'!R46,'Contents DDF Lookup'!$A:$A,'Structure Inputs'!$C46)/100,))))</f>
        <v>0</v>
      </c>
      <c r="N43" s="18">
        <f>IF('Structure Inputs'!S46="",,
IF('Structure Inputs'!$J46="Minimum",SUMIFS('Contents DDF Lookup'!$D:$D,'Contents DDF Lookup'!$C:$C,'Structure Inputs'!S46,'Contents DDF Lookup'!$A:$A,'Structure Inputs'!$C46)/100,
IF('Structure Inputs'!$J46="Most Likely",SUMIFS('Contents DDF Lookup'!$E:$E,'Contents DDF Lookup'!$C:$C,'Structure Inputs'!S46,'Contents DDF Lookup'!$A:$A,'Structure Inputs'!$C46)/100,
IF('Structure Inputs'!$J46="Maximum",SUMIFS('Contents DDF Lookup'!$F:$F,'Contents DDF Lookup'!$C:$C,'Structure Inputs'!S46,'Contents DDF Lookup'!$A:$A,'Structure Inputs'!$C46)/100,))))</f>
        <v>0</v>
      </c>
      <c r="O43" s="18">
        <f>IF('Structure Inputs'!T46="",,
IF('Structure Inputs'!$J46="Minimum",SUMIFS('Contents DDF Lookup'!$D:$D,'Contents DDF Lookup'!$C:$C,'Structure Inputs'!T46,'Contents DDF Lookup'!$A:$A,'Structure Inputs'!$C46)/100,
IF('Structure Inputs'!$J46="Most Likely",SUMIFS('Contents DDF Lookup'!$E:$E,'Contents DDF Lookup'!$C:$C,'Structure Inputs'!T46,'Contents DDF Lookup'!$A:$A,'Structure Inputs'!$C46)/100,
IF('Structure Inputs'!$J46="Maximum",SUMIFS('Contents DDF Lookup'!$F:$F,'Contents DDF Lookup'!$C:$C,'Structure Inputs'!T46,'Contents DDF Lookup'!$A:$A,'Structure Inputs'!$C46)/100,))))</f>
        <v>0</v>
      </c>
      <c r="P43" s="18">
        <f>IF('Structure Inputs'!U46="",,
IF('Structure Inputs'!$J46="Minimum",SUMIFS('Contents DDF Lookup'!$D:$D,'Contents DDF Lookup'!$C:$C,'Structure Inputs'!U46,'Contents DDF Lookup'!$A:$A,'Structure Inputs'!$C46)/100,
IF('Structure Inputs'!$J46="Most Likely",SUMIFS('Contents DDF Lookup'!$E:$E,'Contents DDF Lookup'!$C:$C,'Structure Inputs'!U46,'Contents DDF Lookup'!$A:$A,'Structure Inputs'!$C46)/100,
IF('Structure Inputs'!$J46="Maximum",SUMIFS('Contents DDF Lookup'!$F:$F,'Contents DDF Lookup'!$C:$C,'Structure Inputs'!U46,'Contents DDF Lookup'!$A:$A,'Structure Inputs'!$C46)/100,))))</f>
        <v>0</v>
      </c>
      <c r="Q43" s="18">
        <f>IF('Structure Inputs'!V46="",,
IF('Structure Inputs'!$J46="Minimum",SUMIFS('Contents DDF Lookup'!$D:$D,'Contents DDF Lookup'!$C:$C,'Structure Inputs'!V46,'Contents DDF Lookup'!$A:$A,'Structure Inputs'!$C46)/100,
IF('Structure Inputs'!$J46="Most Likely",SUMIFS('Contents DDF Lookup'!$E:$E,'Contents DDF Lookup'!$C:$C,'Structure Inputs'!V46,'Contents DDF Lookup'!$A:$A,'Structure Inputs'!$C46)/100,
IF('Structure Inputs'!$J46="Maximum",SUMIFS('Contents DDF Lookup'!$F:$F,'Contents DDF Lookup'!$C:$C,'Structure Inputs'!V46,'Contents DDF Lookup'!$A:$A,'Structure Inputs'!$C46)/100,))))</f>
        <v>0</v>
      </c>
      <c r="R43" s="18">
        <f>IF('Structure Inputs'!W46="",,
IF('Structure Inputs'!$J46="Minimum",SUMIFS('Contents DDF Lookup'!$D:$D,'Contents DDF Lookup'!$C:$C,'Structure Inputs'!W46,'Contents DDF Lookup'!$A:$A,'Structure Inputs'!$C46)/100,
IF('Structure Inputs'!$J46="Most Likely",SUMIFS('Contents DDF Lookup'!$E:$E,'Contents DDF Lookup'!$C:$C,'Structure Inputs'!W46,'Contents DDF Lookup'!$A:$A,'Structure Inputs'!$C46)/100,
IF('Structure Inputs'!$J46="Maximum",SUMIFS('Contents DDF Lookup'!$F:$F,'Contents DDF Lookup'!$C:$C,'Structure Inputs'!W46,'Contents DDF Lookup'!$A:$A,'Structure Inputs'!$C46)/100,))))</f>
        <v>0</v>
      </c>
      <c r="S43" s="18">
        <f>IF('Structure Inputs'!X46="",,
IF('Structure Inputs'!$J46="Minimum",SUMIFS('Contents DDF Lookup'!$D:$D,'Contents DDF Lookup'!$C:$C,'Structure Inputs'!X46,'Contents DDF Lookup'!$A:$A,'Structure Inputs'!$C46)/100,
IF('Structure Inputs'!$J46="Most Likely",SUMIFS('Contents DDF Lookup'!$E:$E,'Contents DDF Lookup'!$C:$C,'Structure Inputs'!X46,'Contents DDF Lookup'!$A:$A,'Structure Inputs'!$C46)/100,
IF('Structure Inputs'!$J46="Maximum",SUMIFS('Contents DDF Lookup'!$F:$F,'Contents DDF Lookup'!$C:$C,'Structure Inputs'!X46,'Contents DDF Lookup'!$A:$A,'Structure Inputs'!$C46)/100,))))</f>
        <v>0</v>
      </c>
      <c r="T43" s="18">
        <f>IF('Structure Inputs'!Y46="",,
IF('Structure Inputs'!$J46="Minimum",SUMIFS('Contents DDF Lookup'!$D:$D,'Contents DDF Lookup'!$C:$C,'Structure Inputs'!Y46,'Contents DDF Lookup'!$A:$A,'Structure Inputs'!$C46)/100,
IF('Structure Inputs'!$J46="Most Likely",SUMIFS('Contents DDF Lookup'!$E:$E,'Contents DDF Lookup'!$C:$C,'Structure Inputs'!Y46,'Contents DDF Lookup'!$A:$A,'Structure Inputs'!$C46)/100,
IF('Structure Inputs'!$J46="Maximum",SUMIFS('Contents DDF Lookup'!$F:$F,'Contents DDF Lookup'!$C:$C,'Structure Inputs'!Y46,'Contents DDF Lookup'!$A:$A,'Structure Inputs'!$C46)/100,))))</f>
        <v>0</v>
      </c>
      <c r="U43" s="18">
        <f>IF('Structure Inputs'!Z46="",,
IF('Structure Inputs'!$J46="Minimum",SUMIFS('Contents DDF Lookup'!$D:$D,'Contents DDF Lookup'!$C:$C,'Structure Inputs'!Z46,'Contents DDF Lookup'!$A:$A,'Structure Inputs'!$C46)/100,
IF('Structure Inputs'!$J46="Most Likely",SUMIFS('Contents DDF Lookup'!$E:$E,'Contents DDF Lookup'!$C:$C,'Structure Inputs'!Z46,'Contents DDF Lookup'!$A:$A,'Structure Inputs'!$C46)/100,
IF('Structure Inputs'!$J46="Maximum",SUMIFS('Contents DDF Lookup'!$F:$F,'Contents DDF Lookup'!$C:$C,'Structure Inputs'!Z46,'Contents DDF Lookup'!$A:$A,'Structure Inputs'!$C46)/100,))))</f>
        <v>0</v>
      </c>
      <c r="V43" s="18">
        <f>IF('Structure Inputs'!AA46="",,
IF('Structure Inputs'!$J46="Minimum",SUMIFS('Contents DDF Lookup'!$D:$D,'Contents DDF Lookup'!$C:$C,'Structure Inputs'!AA46,'Contents DDF Lookup'!$A:$A,'Structure Inputs'!$C46)/100,
IF('Structure Inputs'!$J46="Most Likely",SUMIFS('Contents DDF Lookup'!$E:$E,'Contents DDF Lookup'!$C:$C,'Structure Inputs'!AA46,'Contents DDF Lookup'!$A:$A,'Structure Inputs'!$C46)/100,
IF('Structure Inputs'!$J46="Maximum",SUMIFS('Contents DDF Lookup'!$F:$F,'Contents DDF Lookup'!$C:$C,'Structure Inputs'!AA46,'Contents DDF Lookup'!$A:$A,'Structure Inputs'!$C46)/100,))))</f>
        <v>0</v>
      </c>
      <c r="W43" s="18">
        <f>IF('Structure Inputs'!AB46="",,
IF('Structure Inputs'!$J46="Minimum",SUMIFS('Contents DDF Lookup'!$D:$D,'Contents DDF Lookup'!$C:$C,'Structure Inputs'!AB46,'Contents DDF Lookup'!$A:$A,'Structure Inputs'!$C46)/100,
IF('Structure Inputs'!$J46="Most Likely",SUMIFS('Contents DDF Lookup'!$E:$E,'Contents DDF Lookup'!$C:$C,'Structure Inputs'!AB46,'Contents DDF Lookup'!$A:$A,'Structure Inputs'!$C46)/100,
IF('Structure Inputs'!$J46="Maximum",SUMIFS('Contents DDF Lookup'!$F:$F,'Contents DDF Lookup'!$C:$C,'Structure Inputs'!AB46,'Contents DDF Lookup'!$A:$A,'Structure Inputs'!$C46)/100,))))</f>
        <v>0</v>
      </c>
      <c r="X43" s="18">
        <f>IF('Structure Inputs'!AC46="",,
IF('Structure Inputs'!$J46="Minimum",SUMIFS('Contents DDF Lookup'!$D:$D,'Contents DDF Lookup'!$C:$C,'Structure Inputs'!AC46,'Contents DDF Lookup'!$A:$A,'Structure Inputs'!$C46)/100,
IF('Structure Inputs'!$J46="Most Likely",SUMIFS('Contents DDF Lookup'!$E:$E,'Contents DDF Lookup'!$C:$C,'Structure Inputs'!AC46,'Contents DDF Lookup'!$A:$A,'Structure Inputs'!$C46)/100,
IF('Structure Inputs'!$J46="Maximum",SUMIFS('Contents DDF Lookup'!$F:$F,'Contents DDF Lookup'!$C:$C,'Structure Inputs'!AC46,'Contents DDF Lookup'!$A:$A,'Structure Inputs'!$C46)/100,))))</f>
        <v>0</v>
      </c>
      <c r="Z43" s="25">
        <f t="shared" si="12"/>
        <v>0</v>
      </c>
      <c r="AA43" s="25">
        <f t="shared" si="0"/>
        <v>0</v>
      </c>
      <c r="AB43" s="25">
        <f t="shared" si="1"/>
        <v>0</v>
      </c>
      <c r="AC43" s="25">
        <f t="shared" si="2"/>
        <v>0</v>
      </c>
      <c r="AD43" s="25">
        <f t="shared" si="3"/>
        <v>0</v>
      </c>
      <c r="AE43" s="25">
        <f t="shared" si="4"/>
        <v>0</v>
      </c>
      <c r="AF43" s="25">
        <f t="shared" si="5"/>
        <v>0</v>
      </c>
      <c r="AG43" s="25">
        <f t="shared" si="6"/>
        <v>0</v>
      </c>
      <c r="AH43" s="25">
        <f t="shared" si="7"/>
        <v>0</v>
      </c>
      <c r="AI43" s="25">
        <f t="shared" si="8"/>
        <v>0</v>
      </c>
      <c r="AJ43" s="25">
        <f t="shared" si="9"/>
        <v>0</v>
      </c>
      <c r="AK43" s="25">
        <f t="shared" si="10"/>
        <v>0</v>
      </c>
    </row>
    <row r="44" spans="1:37" x14ac:dyDescent="0.25">
      <c r="A44" s="17">
        <f t="shared" si="13"/>
        <v>43</v>
      </c>
      <c r="B44" s="27" t="str">
        <f>IF('Structure Inputs'!C47="","",'Structure Inputs'!C47)</f>
        <v/>
      </c>
      <c r="D44" s="42">
        <f>'Structure Inputs'!$D47</f>
        <v>0</v>
      </c>
      <c r="F44" s="18" t="str">
        <f>IF('Structure Inputs'!F47="","No","Yes")</f>
        <v>No</v>
      </c>
      <c r="H44" s="24">
        <f>IF($F44="Yes",'Structure Inputs'!$F47,SUMIFS('General Assumptions_Back End'!$C:$C,'General Assumptions_Back End'!$A:$A,$B44,'General Assumptions_Back End'!$B:$B,H$1))</f>
        <v>0</v>
      </c>
      <c r="J44" s="25">
        <f>SUMIFS('General Assumptions_Back End'!$C:$C,'General Assumptions_Back End'!$A:$A,$B44,'General Assumptions_Back End'!$B:$B,J$1)</f>
        <v>0</v>
      </c>
      <c r="K44" s="185">
        <f>SUMIFS('General Assumptions_Back End'!$C:$C,'General Assumptions_Back End'!$A:$A,$B44,'General Assumptions_Back End'!$B:$B,K$1)</f>
        <v>0</v>
      </c>
      <c r="M44" s="18">
        <f>IF('Structure Inputs'!R47="",,
IF('Structure Inputs'!$J47="Minimum",SUMIFS('Contents DDF Lookup'!$D:$D,'Contents DDF Lookup'!$C:$C,'Structure Inputs'!R47,'Contents DDF Lookup'!$A:$A,'Structure Inputs'!$C47)/100,
IF('Structure Inputs'!$J47="Most Likely",SUMIFS('Contents DDF Lookup'!$E:$E,'Contents DDF Lookup'!$C:$C,'Structure Inputs'!R47,'Contents DDF Lookup'!$A:$A,'Structure Inputs'!$C47)/100,
IF('Structure Inputs'!$J47="Maximum",SUMIFS('Contents DDF Lookup'!$F:$F,'Contents DDF Lookup'!$C:$C,'Structure Inputs'!R47,'Contents DDF Lookup'!$A:$A,'Structure Inputs'!$C47)/100,))))</f>
        <v>0</v>
      </c>
      <c r="N44" s="18">
        <f>IF('Structure Inputs'!S47="",,
IF('Structure Inputs'!$J47="Minimum",SUMIFS('Contents DDF Lookup'!$D:$D,'Contents DDF Lookup'!$C:$C,'Structure Inputs'!S47,'Contents DDF Lookup'!$A:$A,'Structure Inputs'!$C47)/100,
IF('Structure Inputs'!$J47="Most Likely",SUMIFS('Contents DDF Lookup'!$E:$E,'Contents DDF Lookup'!$C:$C,'Structure Inputs'!S47,'Contents DDF Lookup'!$A:$A,'Structure Inputs'!$C47)/100,
IF('Structure Inputs'!$J47="Maximum",SUMIFS('Contents DDF Lookup'!$F:$F,'Contents DDF Lookup'!$C:$C,'Structure Inputs'!S47,'Contents DDF Lookup'!$A:$A,'Structure Inputs'!$C47)/100,))))</f>
        <v>0</v>
      </c>
      <c r="O44" s="18">
        <f>IF('Structure Inputs'!T47="",,
IF('Structure Inputs'!$J47="Minimum",SUMIFS('Contents DDF Lookup'!$D:$D,'Contents DDF Lookup'!$C:$C,'Structure Inputs'!T47,'Contents DDF Lookup'!$A:$A,'Structure Inputs'!$C47)/100,
IF('Structure Inputs'!$J47="Most Likely",SUMIFS('Contents DDF Lookup'!$E:$E,'Contents DDF Lookup'!$C:$C,'Structure Inputs'!T47,'Contents DDF Lookup'!$A:$A,'Structure Inputs'!$C47)/100,
IF('Structure Inputs'!$J47="Maximum",SUMIFS('Contents DDF Lookup'!$F:$F,'Contents DDF Lookup'!$C:$C,'Structure Inputs'!T47,'Contents DDF Lookup'!$A:$A,'Structure Inputs'!$C47)/100,))))</f>
        <v>0</v>
      </c>
      <c r="P44" s="18">
        <f>IF('Structure Inputs'!U47="",,
IF('Structure Inputs'!$J47="Minimum",SUMIFS('Contents DDF Lookup'!$D:$D,'Contents DDF Lookup'!$C:$C,'Structure Inputs'!U47,'Contents DDF Lookup'!$A:$A,'Structure Inputs'!$C47)/100,
IF('Structure Inputs'!$J47="Most Likely",SUMIFS('Contents DDF Lookup'!$E:$E,'Contents DDF Lookup'!$C:$C,'Structure Inputs'!U47,'Contents DDF Lookup'!$A:$A,'Structure Inputs'!$C47)/100,
IF('Structure Inputs'!$J47="Maximum",SUMIFS('Contents DDF Lookup'!$F:$F,'Contents DDF Lookup'!$C:$C,'Structure Inputs'!U47,'Contents DDF Lookup'!$A:$A,'Structure Inputs'!$C47)/100,))))</f>
        <v>0</v>
      </c>
      <c r="Q44" s="18">
        <f>IF('Structure Inputs'!V47="",,
IF('Structure Inputs'!$J47="Minimum",SUMIFS('Contents DDF Lookup'!$D:$D,'Contents DDF Lookup'!$C:$C,'Structure Inputs'!V47,'Contents DDF Lookup'!$A:$A,'Structure Inputs'!$C47)/100,
IF('Structure Inputs'!$J47="Most Likely",SUMIFS('Contents DDF Lookup'!$E:$E,'Contents DDF Lookup'!$C:$C,'Structure Inputs'!V47,'Contents DDF Lookup'!$A:$A,'Structure Inputs'!$C47)/100,
IF('Structure Inputs'!$J47="Maximum",SUMIFS('Contents DDF Lookup'!$F:$F,'Contents DDF Lookup'!$C:$C,'Structure Inputs'!V47,'Contents DDF Lookup'!$A:$A,'Structure Inputs'!$C47)/100,))))</f>
        <v>0</v>
      </c>
      <c r="R44" s="18">
        <f>IF('Structure Inputs'!W47="",,
IF('Structure Inputs'!$J47="Minimum",SUMIFS('Contents DDF Lookup'!$D:$D,'Contents DDF Lookup'!$C:$C,'Structure Inputs'!W47,'Contents DDF Lookup'!$A:$A,'Structure Inputs'!$C47)/100,
IF('Structure Inputs'!$J47="Most Likely",SUMIFS('Contents DDF Lookup'!$E:$E,'Contents DDF Lookup'!$C:$C,'Structure Inputs'!W47,'Contents DDF Lookup'!$A:$A,'Structure Inputs'!$C47)/100,
IF('Structure Inputs'!$J47="Maximum",SUMIFS('Contents DDF Lookup'!$F:$F,'Contents DDF Lookup'!$C:$C,'Structure Inputs'!W47,'Contents DDF Lookup'!$A:$A,'Structure Inputs'!$C47)/100,))))</f>
        <v>0</v>
      </c>
      <c r="S44" s="18">
        <f>IF('Structure Inputs'!X47="",,
IF('Structure Inputs'!$J47="Minimum",SUMIFS('Contents DDF Lookup'!$D:$D,'Contents DDF Lookup'!$C:$C,'Structure Inputs'!X47,'Contents DDF Lookup'!$A:$A,'Structure Inputs'!$C47)/100,
IF('Structure Inputs'!$J47="Most Likely",SUMIFS('Contents DDF Lookup'!$E:$E,'Contents DDF Lookup'!$C:$C,'Structure Inputs'!X47,'Contents DDF Lookup'!$A:$A,'Structure Inputs'!$C47)/100,
IF('Structure Inputs'!$J47="Maximum",SUMIFS('Contents DDF Lookup'!$F:$F,'Contents DDF Lookup'!$C:$C,'Structure Inputs'!X47,'Contents DDF Lookup'!$A:$A,'Structure Inputs'!$C47)/100,))))</f>
        <v>0</v>
      </c>
      <c r="T44" s="18">
        <f>IF('Structure Inputs'!Y47="",,
IF('Structure Inputs'!$J47="Minimum",SUMIFS('Contents DDF Lookup'!$D:$D,'Contents DDF Lookup'!$C:$C,'Structure Inputs'!Y47,'Contents DDF Lookup'!$A:$A,'Structure Inputs'!$C47)/100,
IF('Structure Inputs'!$J47="Most Likely",SUMIFS('Contents DDF Lookup'!$E:$E,'Contents DDF Lookup'!$C:$C,'Structure Inputs'!Y47,'Contents DDF Lookup'!$A:$A,'Structure Inputs'!$C47)/100,
IF('Structure Inputs'!$J47="Maximum",SUMIFS('Contents DDF Lookup'!$F:$F,'Contents DDF Lookup'!$C:$C,'Structure Inputs'!Y47,'Contents DDF Lookup'!$A:$A,'Structure Inputs'!$C47)/100,))))</f>
        <v>0</v>
      </c>
      <c r="U44" s="18">
        <f>IF('Structure Inputs'!Z47="",,
IF('Structure Inputs'!$J47="Minimum",SUMIFS('Contents DDF Lookup'!$D:$D,'Contents DDF Lookup'!$C:$C,'Structure Inputs'!Z47,'Contents DDF Lookup'!$A:$A,'Structure Inputs'!$C47)/100,
IF('Structure Inputs'!$J47="Most Likely",SUMIFS('Contents DDF Lookup'!$E:$E,'Contents DDF Lookup'!$C:$C,'Structure Inputs'!Z47,'Contents DDF Lookup'!$A:$A,'Structure Inputs'!$C47)/100,
IF('Structure Inputs'!$J47="Maximum",SUMIFS('Contents DDF Lookup'!$F:$F,'Contents DDF Lookup'!$C:$C,'Structure Inputs'!Z47,'Contents DDF Lookup'!$A:$A,'Structure Inputs'!$C47)/100,))))</f>
        <v>0</v>
      </c>
      <c r="V44" s="18">
        <f>IF('Structure Inputs'!AA47="",,
IF('Structure Inputs'!$J47="Minimum",SUMIFS('Contents DDF Lookup'!$D:$D,'Contents DDF Lookup'!$C:$C,'Structure Inputs'!AA47,'Contents DDF Lookup'!$A:$A,'Structure Inputs'!$C47)/100,
IF('Structure Inputs'!$J47="Most Likely",SUMIFS('Contents DDF Lookup'!$E:$E,'Contents DDF Lookup'!$C:$C,'Structure Inputs'!AA47,'Contents DDF Lookup'!$A:$A,'Structure Inputs'!$C47)/100,
IF('Structure Inputs'!$J47="Maximum",SUMIFS('Contents DDF Lookup'!$F:$F,'Contents DDF Lookup'!$C:$C,'Structure Inputs'!AA47,'Contents DDF Lookup'!$A:$A,'Structure Inputs'!$C47)/100,))))</f>
        <v>0</v>
      </c>
      <c r="W44" s="18">
        <f>IF('Structure Inputs'!AB47="",,
IF('Structure Inputs'!$J47="Minimum",SUMIFS('Contents DDF Lookup'!$D:$D,'Contents DDF Lookup'!$C:$C,'Structure Inputs'!AB47,'Contents DDF Lookup'!$A:$A,'Structure Inputs'!$C47)/100,
IF('Structure Inputs'!$J47="Most Likely",SUMIFS('Contents DDF Lookup'!$E:$E,'Contents DDF Lookup'!$C:$C,'Structure Inputs'!AB47,'Contents DDF Lookup'!$A:$A,'Structure Inputs'!$C47)/100,
IF('Structure Inputs'!$J47="Maximum",SUMIFS('Contents DDF Lookup'!$F:$F,'Contents DDF Lookup'!$C:$C,'Structure Inputs'!AB47,'Contents DDF Lookup'!$A:$A,'Structure Inputs'!$C47)/100,))))</f>
        <v>0</v>
      </c>
      <c r="X44" s="18">
        <f>IF('Structure Inputs'!AC47="",,
IF('Structure Inputs'!$J47="Minimum",SUMIFS('Contents DDF Lookup'!$D:$D,'Contents DDF Lookup'!$C:$C,'Structure Inputs'!AC47,'Contents DDF Lookup'!$A:$A,'Structure Inputs'!$C47)/100,
IF('Structure Inputs'!$J47="Most Likely",SUMIFS('Contents DDF Lookup'!$E:$E,'Contents DDF Lookup'!$C:$C,'Structure Inputs'!AC47,'Contents DDF Lookup'!$A:$A,'Structure Inputs'!$C47)/100,
IF('Structure Inputs'!$J47="Maximum",SUMIFS('Contents DDF Lookup'!$F:$F,'Contents DDF Lookup'!$C:$C,'Structure Inputs'!AC47,'Contents DDF Lookup'!$A:$A,'Structure Inputs'!$C47)/100,))))</f>
        <v>0</v>
      </c>
      <c r="Z44" s="25">
        <f t="shared" si="12"/>
        <v>0</v>
      </c>
      <c r="AA44" s="25">
        <f t="shared" si="0"/>
        <v>0</v>
      </c>
      <c r="AB44" s="25">
        <f t="shared" si="1"/>
        <v>0</v>
      </c>
      <c r="AC44" s="25">
        <f t="shared" si="2"/>
        <v>0</v>
      </c>
      <c r="AD44" s="25">
        <f t="shared" si="3"/>
        <v>0</v>
      </c>
      <c r="AE44" s="25">
        <f t="shared" si="4"/>
        <v>0</v>
      </c>
      <c r="AF44" s="25">
        <f t="shared" si="5"/>
        <v>0</v>
      </c>
      <c r="AG44" s="25">
        <f t="shared" si="6"/>
        <v>0</v>
      </c>
      <c r="AH44" s="25">
        <f t="shared" si="7"/>
        <v>0</v>
      </c>
      <c r="AI44" s="25">
        <f t="shared" si="8"/>
        <v>0</v>
      </c>
      <c r="AJ44" s="25">
        <f t="shared" si="9"/>
        <v>0</v>
      </c>
      <c r="AK44" s="25">
        <f t="shared" si="10"/>
        <v>0</v>
      </c>
    </row>
    <row r="45" spans="1:37" x14ac:dyDescent="0.25">
      <c r="A45" s="17">
        <f t="shared" si="13"/>
        <v>44</v>
      </c>
      <c r="B45" s="27" t="str">
        <f>IF('Structure Inputs'!C48="","",'Structure Inputs'!C48)</f>
        <v/>
      </c>
      <c r="D45" s="42">
        <f>'Structure Inputs'!$D48</f>
        <v>0</v>
      </c>
      <c r="F45" s="18" t="str">
        <f>IF('Structure Inputs'!F48="","No","Yes")</f>
        <v>No</v>
      </c>
      <c r="H45" s="24">
        <f>IF($F45="Yes",'Structure Inputs'!$F48,SUMIFS('General Assumptions_Back End'!$C:$C,'General Assumptions_Back End'!$A:$A,$B45,'General Assumptions_Back End'!$B:$B,H$1))</f>
        <v>0</v>
      </c>
      <c r="J45" s="25">
        <f>SUMIFS('General Assumptions_Back End'!$C:$C,'General Assumptions_Back End'!$A:$A,$B45,'General Assumptions_Back End'!$B:$B,J$1)</f>
        <v>0</v>
      </c>
      <c r="K45" s="185">
        <f>SUMIFS('General Assumptions_Back End'!$C:$C,'General Assumptions_Back End'!$A:$A,$B45,'General Assumptions_Back End'!$B:$B,K$1)</f>
        <v>0</v>
      </c>
      <c r="M45" s="18">
        <f>IF('Structure Inputs'!R48="",,
IF('Structure Inputs'!$J48="Minimum",SUMIFS('Contents DDF Lookup'!$D:$D,'Contents DDF Lookup'!$C:$C,'Structure Inputs'!R48,'Contents DDF Lookup'!$A:$A,'Structure Inputs'!$C48)/100,
IF('Structure Inputs'!$J48="Most Likely",SUMIFS('Contents DDF Lookup'!$E:$E,'Contents DDF Lookup'!$C:$C,'Structure Inputs'!R48,'Contents DDF Lookup'!$A:$A,'Structure Inputs'!$C48)/100,
IF('Structure Inputs'!$J48="Maximum",SUMIFS('Contents DDF Lookup'!$F:$F,'Contents DDF Lookup'!$C:$C,'Structure Inputs'!R48,'Contents DDF Lookup'!$A:$A,'Structure Inputs'!$C48)/100,))))</f>
        <v>0</v>
      </c>
      <c r="N45" s="18">
        <f>IF('Structure Inputs'!S48="",,
IF('Structure Inputs'!$J48="Minimum",SUMIFS('Contents DDF Lookup'!$D:$D,'Contents DDF Lookup'!$C:$C,'Structure Inputs'!S48,'Contents DDF Lookup'!$A:$A,'Structure Inputs'!$C48)/100,
IF('Structure Inputs'!$J48="Most Likely",SUMIFS('Contents DDF Lookup'!$E:$E,'Contents DDF Lookup'!$C:$C,'Structure Inputs'!S48,'Contents DDF Lookup'!$A:$A,'Structure Inputs'!$C48)/100,
IF('Structure Inputs'!$J48="Maximum",SUMIFS('Contents DDF Lookup'!$F:$F,'Contents DDF Lookup'!$C:$C,'Structure Inputs'!S48,'Contents DDF Lookup'!$A:$A,'Structure Inputs'!$C48)/100,))))</f>
        <v>0</v>
      </c>
      <c r="O45" s="18">
        <f>IF('Structure Inputs'!T48="",,
IF('Structure Inputs'!$J48="Minimum",SUMIFS('Contents DDF Lookup'!$D:$D,'Contents DDF Lookup'!$C:$C,'Structure Inputs'!T48,'Contents DDF Lookup'!$A:$A,'Structure Inputs'!$C48)/100,
IF('Structure Inputs'!$J48="Most Likely",SUMIFS('Contents DDF Lookup'!$E:$E,'Contents DDF Lookup'!$C:$C,'Structure Inputs'!T48,'Contents DDF Lookup'!$A:$A,'Structure Inputs'!$C48)/100,
IF('Structure Inputs'!$J48="Maximum",SUMIFS('Contents DDF Lookup'!$F:$F,'Contents DDF Lookup'!$C:$C,'Structure Inputs'!T48,'Contents DDF Lookup'!$A:$A,'Structure Inputs'!$C48)/100,))))</f>
        <v>0</v>
      </c>
      <c r="P45" s="18">
        <f>IF('Structure Inputs'!U48="",,
IF('Structure Inputs'!$J48="Minimum",SUMIFS('Contents DDF Lookup'!$D:$D,'Contents DDF Lookup'!$C:$C,'Structure Inputs'!U48,'Contents DDF Lookup'!$A:$A,'Structure Inputs'!$C48)/100,
IF('Structure Inputs'!$J48="Most Likely",SUMIFS('Contents DDF Lookup'!$E:$E,'Contents DDF Lookup'!$C:$C,'Structure Inputs'!U48,'Contents DDF Lookup'!$A:$A,'Structure Inputs'!$C48)/100,
IF('Structure Inputs'!$J48="Maximum",SUMIFS('Contents DDF Lookup'!$F:$F,'Contents DDF Lookup'!$C:$C,'Structure Inputs'!U48,'Contents DDF Lookup'!$A:$A,'Structure Inputs'!$C48)/100,))))</f>
        <v>0</v>
      </c>
      <c r="Q45" s="18">
        <f>IF('Structure Inputs'!V48="",,
IF('Structure Inputs'!$J48="Minimum",SUMIFS('Contents DDF Lookup'!$D:$D,'Contents DDF Lookup'!$C:$C,'Structure Inputs'!V48,'Contents DDF Lookup'!$A:$A,'Structure Inputs'!$C48)/100,
IF('Structure Inputs'!$J48="Most Likely",SUMIFS('Contents DDF Lookup'!$E:$E,'Contents DDF Lookup'!$C:$C,'Structure Inputs'!V48,'Contents DDF Lookup'!$A:$A,'Structure Inputs'!$C48)/100,
IF('Structure Inputs'!$J48="Maximum",SUMIFS('Contents DDF Lookup'!$F:$F,'Contents DDF Lookup'!$C:$C,'Structure Inputs'!V48,'Contents DDF Lookup'!$A:$A,'Structure Inputs'!$C48)/100,))))</f>
        <v>0</v>
      </c>
      <c r="R45" s="18">
        <f>IF('Structure Inputs'!W48="",,
IF('Structure Inputs'!$J48="Minimum",SUMIFS('Contents DDF Lookup'!$D:$D,'Contents DDF Lookup'!$C:$C,'Structure Inputs'!W48,'Contents DDF Lookup'!$A:$A,'Structure Inputs'!$C48)/100,
IF('Structure Inputs'!$J48="Most Likely",SUMIFS('Contents DDF Lookup'!$E:$E,'Contents DDF Lookup'!$C:$C,'Structure Inputs'!W48,'Contents DDF Lookup'!$A:$A,'Structure Inputs'!$C48)/100,
IF('Structure Inputs'!$J48="Maximum",SUMIFS('Contents DDF Lookup'!$F:$F,'Contents DDF Lookup'!$C:$C,'Structure Inputs'!W48,'Contents DDF Lookup'!$A:$A,'Structure Inputs'!$C48)/100,))))</f>
        <v>0</v>
      </c>
      <c r="S45" s="18">
        <f>IF('Structure Inputs'!X48="",,
IF('Structure Inputs'!$J48="Minimum",SUMIFS('Contents DDF Lookup'!$D:$D,'Contents DDF Lookup'!$C:$C,'Structure Inputs'!X48,'Contents DDF Lookup'!$A:$A,'Structure Inputs'!$C48)/100,
IF('Structure Inputs'!$J48="Most Likely",SUMIFS('Contents DDF Lookup'!$E:$E,'Contents DDF Lookup'!$C:$C,'Structure Inputs'!X48,'Contents DDF Lookup'!$A:$A,'Structure Inputs'!$C48)/100,
IF('Structure Inputs'!$J48="Maximum",SUMIFS('Contents DDF Lookup'!$F:$F,'Contents DDF Lookup'!$C:$C,'Structure Inputs'!X48,'Contents DDF Lookup'!$A:$A,'Structure Inputs'!$C48)/100,))))</f>
        <v>0</v>
      </c>
      <c r="T45" s="18">
        <f>IF('Structure Inputs'!Y48="",,
IF('Structure Inputs'!$J48="Minimum",SUMIFS('Contents DDF Lookup'!$D:$D,'Contents DDF Lookup'!$C:$C,'Structure Inputs'!Y48,'Contents DDF Lookup'!$A:$A,'Structure Inputs'!$C48)/100,
IF('Structure Inputs'!$J48="Most Likely",SUMIFS('Contents DDF Lookup'!$E:$E,'Contents DDF Lookup'!$C:$C,'Structure Inputs'!Y48,'Contents DDF Lookup'!$A:$A,'Structure Inputs'!$C48)/100,
IF('Structure Inputs'!$J48="Maximum",SUMIFS('Contents DDF Lookup'!$F:$F,'Contents DDF Lookup'!$C:$C,'Structure Inputs'!Y48,'Contents DDF Lookup'!$A:$A,'Structure Inputs'!$C48)/100,))))</f>
        <v>0</v>
      </c>
      <c r="U45" s="18">
        <f>IF('Structure Inputs'!Z48="",,
IF('Structure Inputs'!$J48="Minimum",SUMIFS('Contents DDF Lookup'!$D:$D,'Contents DDF Lookup'!$C:$C,'Structure Inputs'!Z48,'Contents DDF Lookup'!$A:$A,'Structure Inputs'!$C48)/100,
IF('Structure Inputs'!$J48="Most Likely",SUMIFS('Contents DDF Lookup'!$E:$E,'Contents DDF Lookup'!$C:$C,'Structure Inputs'!Z48,'Contents DDF Lookup'!$A:$A,'Structure Inputs'!$C48)/100,
IF('Structure Inputs'!$J48="Maximum",SUMIFS('Contents DDF Lookup'!$F:$F,'Contents DDF Lookup'!$C:$C,'Structure Inputs'!Z48,'Contents DDF Lookup'!$A:$A,'Structure Inputs'!$C48)/100,))))</f>
        <v>0</v>
      </c>
      <c r="V45" s="18">
        <f>IF('Structure Inputs'!AA48="",,
IF('Structure Inputs'!$J48="Minimum",SUMIFS('Contents DDF Lookup'!$D:$D,'Contents DDF Lookup'!$C:$C,'Structure Inputs'!AA48,'Contents DDF Lookup'!$A:$A,'Structure Inputs'!$C48)/100,
IF('Structure Inputs'!$J48="Most Likely",SUMIFS('Contents DDF Lookup'!$E:$E,'Contents DDF Lookup'!$C:$C,'Structure Inputs'!AA48,'Contents DDF Lookup'!$A:$A,'Structure Inputs'!$C48)/100,
IF('Structure Inputs'!$J48="Maximum",SUMIFS('Contents DDF Lookup'!$F:$F,'Contents DDF Lookup'!$C:$C,'Structure Inputs'!AA48,'Contents DDF Lookup'!$A:$A,'Structure Inputs'!$C48)/100,))))</f>
        <v>0</v>
      </c>
      <c r="W45" s="18">
        <f>IF('Structure Inputs'!AB48="",,
IF('Structure Inputs'!$J48="Minimum",SUMIFS('Contents DDF Lookup'!$D:$D,'Contents DDF Lookup'!$C:$C,'Structure Inputs'!AB48,'Contents DDF Lookup'!$A:$A,'Structure Inputs'!$C48)/100,
IF('Structure Inputs'!$J48="Most Likely",SUMIFS('Contents DDF Lookup'!$E:$E,'Contents DDF Lookup'!$C:$C,'Structure Inputs'!AB48,'Contents DDF Lookup'!$A:$A,'Structure Inputs'!$C48)/100,
IF('Structure Inputs'!$J48="Maximum",SUMIFS('Contents DDF Lookup'!$F:$F,'Contents DDF Lookup'!$C:$C,'Structure Inputs'!AB48,'Contents DDF Lookup'!$A:$A,'Structure Inputs'!$C48)/100,))))</f>
        <v>0</v>
      </c>
      <c r="X45" s="18">
        <f>IF('Structure Inputs'!AC48="",,
IF('Structure Inputs'!$J48="Minimum",SUMIFS('Contents DDF Lookup'!$D:$D,'Contents DDF Lookup'!$C:$C,'Structure Inputs'!AC48,'Contents DDF Lookup'!$A:$A,'Structure Inputs'!$C48)/100,
IF('Structure Inputs'!$J48="Most Likely",SUMIFS('Contents DDF Lookup'!$E:$E,'Contents DDF Lookup'!$C:$C,'Structure Inputs'!AC48,'Contents DDF Lookup'!$A:$A,'Structure Inputs'!$C48)/100,
IF('Structure Inputs'!$J48="Maximum",SUMIFS('Contents DDF Lookup'!$F:$F,'Contents DDF Lookup'!$C:$C,'Structure Inputs'!AC48,'Contents DDF Lookup'!$A:$A,'Structure Inputs'!$C48)/100,))))</f>
        <v>0</v>
      </c>
      <c r="Z45" s="25">
        <f t="shared" si="12"/>
        <v>0</v>
      </c>
      <c r="AA45" s="25">
        <f t="shared" si="0"/>
        <v>0</v>
      </c>
      <c r="AB45" s="25">
        <f t="shared" si="1"/>
        <v>0</v>
      </c>
      <c r="AC45" s="25">
        <f t="shared" si="2"/>
        <v>0</v>
      </c>
      <c r="AD45" s="25">
        <f t="shared" si="3"/>
        <v>0</v>
      </c>
      <c r="AE45" s="25">
        <f t="shared" si="4"/>
        <v>0</v>
      </c>
      <c r="AF45" s="25">
        <f t="shared" si="5"/>
        <v>0</v>
      </c>
      <c r="AG45" s="25">
        <f t="shared" si="6"/>
        <v>0</v>
      </c>
      <c r="AH45" s="25">
        <f t="shared" si="7"/>
        <v>0</v>
      </c>
      <c r="AI45" s="25">
        <f t="shared" si="8"/>
        <v>0</v>
      </c>
      <c r="AJ45" s="25">
        <f t="shared" si="9"/>
        <v>0</v>
      </c>
      <c r="AK45" s="25">
        <f t="shared" si="10"/>
        <v>0</v>
      </c>
    </row>
    <row r="46" spans="1:37" x14ac:dyDescent="0.25">
      <c r="A46" s="17">
        <f t="shared" si="13"/>
        <v>45</v>
      </c>
      <c r="B46" s="27" t="str">
        <f>IF('Structure Inputs'!C49="","",'Structure Inputs'!C49)</f>
        <v/>
      </c>
      <c r="D46" s="42">
        <f>'Structure Inputs'!$D49</f>
        <v>0</v>
      </c>
      <c r="F46" s="18" t="str">
        <f>IF('Structure Inputs'!F49="","No","Yes")</f>
        <v>No</v>
      </c>
      <c r="H46" s="24">
        <f>IF($F46="Yes",'Structure Inputs'!$F49,SUMIFS('General Assumptions_Back End'!$C:$C,'General Assumptions_Back End'!$A:$A,$B46,'General Assumptions_Back End'!$B:$B,H$1))</f>
        <v>0</v>
      </c>
      <c r="J46" s="25">
        <f>SUMIFS('General Assumptions_Back End'!$C:$C,'General Assumptions_Back End'!$A:$A,$B46,'General Assumptions_Back End'!$B:$B,J$1)</f>
        <v>0</v>
      </c>
      <c r="K46" s="185">
        <f>SUMIFS('General Assumptions_Back End'!$C:$C,'General Assumptions_Back End'!$A:$A,$B46,'General Assumptions_Back End'!$B:$B,K$1)</f>
        <v>0</v>
      </c>
      <c r="M46" s="18">
        <f>IF('Structure Inputs'!R49="",,
IF('Structure Inputs'!$J49="Minimum",SUMIFS('Contents DDF Lookup'!$D:$D,'Contents DDF Lookup'!$C:$C,'Structure Inputs'!R49,'Contents DDF Lookup'!$A:$A,'Structure Inputs'!$C49)/100,
IF('Structure Inputs'!$J49="Most Likely",SUMIFS('Contents DDF Lookup'!$E:$E,'Contents DDF Lookup'!$C:$C,'Structure Inputs'!R49,'Contents DDF Lookup'!$A:$A,'Structure Inputs'!$C49)/100,
IF('Structure Inputs'!$J49="Maximum",SUMIFS('Contents DDF Lookup'!$F:$F,'Contents DDF Lookup'!$C:$C,'Structure Inputs'!R49,'Contents DDF Lookup'!$A:$A,'Structure Inputs'!$C49)/100,))))</f>
        <v>0</v>
      </c>
      <c r="N46" s="18">
        <f>IF('Structure Inputs'!S49="",,
IF('Structure Inputs'!$J49="Minimum",SUMIFS('Contents DDF Lookup'!$D:$D,'Contents DDF Lookup'!$C:$C,'Structure Inputs'!S49,'Contents DDF Lookup'!$A:$A,'Structure Inputs'!$C49)/100,
IF('Structure Inputs'!$J49="Most Likely",SUMIFS('Contents DDF Lookup'!$E:$E,'Contents DDF Lookup'!$C:$C,'Structure Inputs'!S49,'Contents DDF Lookup'!$A:$A,'Structure Inputs'!$C49)/100,
IF('Structure Inputs'!$J49="Maximum",SUMIFS('Contents DDF Lookup'!$F:$F,'Contents DDF Lookup'!$C:$C,'Structure Inputs'!S49,'Contents DDF Lookup'!$A:$A,'Structure Inputs'!$C49)/100,))))</f>
        <v>0</v>
      </c>
      <c r="O46" s="18">
        <f>IF('Structure Inputs'!T49="",,
IF('Structure Inputs'!$J49="Minimum",SUMIFS('Contents DDF Lookup'!$D:$D,'Contents DDF Lookup'!$C:$C,'Structure Inputs'!T49,'Contents DDF Lookup'!$A:$A,'Structure Inputs'!$C49)/100,
IF('Structure Inputs'!$J49="Most Likely",SUMIFS('Contents DDF Lookup'!$E:$E,'Contents DDF Lookup'!$C:$C,'Structure Inputs'!T49,'Contents DDF Lookup'!$A:$A,'Structure Inputs'!$C49)/100,
IF('Structure Inputs'!$J49="Maximum",SUMIFS('Contents DDF Lookup'!$F:$F,'Contents DDF Lookup'!$C:$C,'Structure Inputs'!T49,'Contents DDF Lookup'!$A:$A,'Structure Inputs'!$C49)/100,))))</f>
        <v>0</v>
      </c>
      <c r="P46" s="18">
        <f>IF('Structure Inputs'!U49="",,
IF('Structure Inputs'!$J49="Minimum",SUMIFS('Contents DDF Lookup'!$D:$D,'Contents DDF Lookup'!$C:$C,'Structure Inputs'!U49,'Contents DDF Lookup'!$A:$A,'Structure Inputs'!$C49)/100,
IF('Structure Inputs'!$J49="Most Likely",SUMIFS('Contents DDF Lookup'!$E:$E,'Contents DDF Lookup'!$C:$C,'Structure Inputs'!U49,'Contents DDF Lookup'!$A:$A,'Structure Inputs'!$C49)/100,
IF('Structure Inputs'!$J49="Maximum",SUMIFS('Contents DDF Lookup'!$F:$F,'Contents DDF Lookup'!$C:$C,'Structure Inputs'!U49,'Contents DDF Lookup'!$A:$A,'Structure Inputs'!$C49)/100,))))</f>
        <v>0</v>
      </c>
      <c r="Q46" s="18">
        <f>IF('Structure Inputs'!V49="",,
IF('Structure Inputs'!$J49="Minimum",SUMIFS('Contents DDF Lookup'!$D:$D,'Contents DDF Lookup'!$C:$C,'Structure Inputs'!V49,'Contents DDF Lookup'!$A:$A,'Structure Inputs'!$C49)/100,
IF('Structure Inputs'!$J49="Most Likely",SUMIFS('Contents DDF Lookup'!$E:$E,'Contents DDF Lookup'!$C:$C,'Structure Inputs'!V49,'Contents DDF Lookup'!$A:$A,'Structure Inputs'!$C49)/100,
IF('Structure Inputs'!$J49="Maximum",SUMIFS('Contents DDF Lookup'!$F:$F,'Contents DDF Lookup'!$C:$C,'Structure Inputs'!V49,'Contents DDF Lookup'!$A:$A,'Structure Inputs'!$C49)/100,))))</f>
        <v>0</v>
      </c>
      <c r="R46" s="18">
        <f>IF('Structure Inputs'!W49="",,
IF('Structure Inputs'!$J49="Minimum",SUMIFS('Contents DDF Lookup'!$D:$D,'Contents DDF Lookup'!$C:$C,'Structure Inputs'!W49,'Contents DDF Lookup'!$A:$A,'Structure Inputs'!$C49)/100,
IF('Structure Inputs'!$J49="Most Likely",SUMIFS('Contents DDF Lookup'!$E:$E,'Contents DDF Lookup'!$C:$C,'Structure Inputs'!W49,'Contents DDF Lookup'!$A:$A,'Structure Inputs'!$C49)/100,
IF('Structure Inputs'!$J49="Maximum",SUMIFS('Contents DDF Lookup'!$F:$F,'Contents DDF Lookup'!$C:$C,'Structure Inputs'!W49,'Contents DDF Lookup'!$A:$A,'Structure Inputs'!$C49)/100,))))</f>
        <v>0</v>
      </c>
      <c r="S46" s="18">
        <f>IF('Structure Inputs'!X49="",,
IF('Structure Inputs'!$J49="Minimum",SUMIFS('Contents DDF Lookup'!$D:$D,'Contents DDF Lookup'!$C:$C,'Structure Inputs'!X49,'Contents DDF Lookup'!$A:$A,'Structure Inputs'!$C49)/100,
IF('Structure Inputs'!$J49="Most Likely",SUMIFS('Contents DDF Lookup'!$E:$E,'Contents DDF Lookup'!$C:$C,'Structure Inputs'!X49,'Contents DDF Lookup'!$A:$A,'Structure Inputs'!$C49)/100,
IF('Structure Inputs'!$J49="Maximum",SUMIFS('Contents DDF Lookup'!$F:$F,'Contents DDF Lookup'!$C:$C,'Structure Inputs'!X49,'Contents DDF Lookup'!$A:$A,'Structure Inputs'!$C49)/100,))))</f>
        <v>0</v>
      </c>
      <c r="T46" s="18">
        <f>IF('Structure Inputs'!Y49="",,
IF('Structure Inputs'!$J49="Minimum",SUMIFS('Contents DDF Lookup'!$D:$D,'Contents DDF Lookup'!$C:$C,'Structure Inputs'!Y49,'Contents DDF Lookup'!$A:$A,'Structure Inputs'!$C49)/100,
IF('Structure Inputs'!$J49="Most Likely",SUMIFS('Contents DDF Lookup'!$E:$E,'Contents DDF Lookup'!$C:$C,'Structure Inputs'!Y49,'Contents DDF Lookup'!$A:$A,'Structure Inputs'!$C49)/100,
IF('Structure Inputs'!$J49="Maximum",SUMIFS('Contents DDF Lookup'!$F:$F,'Contents DDF Lookup'!$C:$C,'Structure Inputs'!Y49,'Contents DDF Lookup'!$A:$A,'Structure Inputs'!$C49)/100,))))</f>
        <v>0</v>
      </c>
      <c r="U46" s="18">
        <f>IF('Structure Inputs'!Z49="",,
IF('Structure Inputs'!$J49="Minimum",SUMIFS('Contents DDF Lookup'!$D:$D,'Contents DDF Lookup'!$C:$C,'Structure Inputs'!Z49,'Contents DDF Lookup'!$A:$A,'Structure Inputs'!$C49)/100,
IF('Structure Inputs'!$J49="Most Likely",SUMIFS('Contents DDF Lookup'!$E:$E,'Contents DDF Lookup'!$C:$C,'Structure Inputs'!Z49,'Contents DDF Lookup'!$A:$A,'Structure Inputs'!$C49)/100,
IF('Structure Inputs'!$J49="Maximum",SUMIFS('Contents DDF Lookup'!$F:$F,'Contents DDF Lookup'!$C:$C,'Structure Inputs'!Z49,'Contents DDF Lookup'!$A:$A,'Structure Inputs'!$C49)/100,))))</f>
        <v>0</v>
      </c>
      <c r="V46" s="18">
        <f>IF('Structure Inputs'!AA49="",,
IF('Structure Inputs'!$J49="Minimum",SUMIFS('Contents DDF Lookup'!$D:$D,'Contents DDF Lookup'!$C:$C,'Structure Inputs'!AA49,'Contents DDF Lookup'!$A:$A,'Structure Inputs'!$C49)/100,
IF('Structure Inputs'!$J49="Most Likely",SUMIFS('Contents DDF Lookup'!$E:$E,'Contents DDF Lookup'!$C:$C,'Structure Inputs'!AA49,'Contents DDF Lookup'!$A:$A,'Structure Inputs'!$C49)/100,
IF('Structure Inputs'!$J49="Maximum",SUMIFS('Contents DDF Lookup'!$F:$F,'Contents DDF Lookup'!$C:$C,'Structure Inputs'!AA49,'Contents DDF Lookup'!$A:$A,'Structure Inputs'!$C49)/100,))))</f>
        <v>0</v>
      </c>
      <c r="W46" s="18">
        <f>IF('Structure Inputs'!AB49="",,
IF('Structure Inputs'!$J49="Minimum",SUMIFS('Contents DDF Lookup'!$D:$D,'Contents DDF Lookup'!$C:$C,'Structure Inputs'!AB49,'Contents DDF Lookup'!$A:$A,'Structure Inputs'!$C49)/100,
IF('Structure Inputs'!$J49="Most Likely",SUMIFS('Contents DDF Lookup'!$E:$E,'Contents DDF Lookup'!$C:$C,'Structure Inputs'!AB49,'Contents DDF Lookup'!$A:$A,'Structure Inputs'!$C49)/100,
IF('Structure Inputs'!$J49="Maximum",SUMIFS('Contents DDF Lookup'!$F:$F,'Contents DDF Lookup'!$C:$C,'Structure Inputs'!AB49,'Contents DDF Lookup'!$A:$A,'Structure Inputs'!$C49)/100,))))</f>
        <v>0</v>
      </c>
      <c r="X46" s="18">
        <f>IF('Structure Inputs'!AC49="",,
IF('Structure Inputs'!$J49="Minimum",SUMIFS('Contents DDF Lookup'!$D:$D,'Contents DDF Lookup'!$C:$C,'Structure Inputs'!AC49,'Contents DDF Lookup'!$A:$A,'Structure Inputs'!$C49)/100,
IF('Structure Inputs'!$J49="Most Likely",SUMIFS('Contents DDF Lookup'!$E:$E,'Contents DDF Lookup'!$C:$C,'Structure Inputs'!AC49,'Contents DDF Lookup'!$A:$A,'Structure Inputs'!$C49)/100,
IF('Structure Inputs'!$J49="Maximum",SUMIFS('Contents DDF Lookup'!$F:$F,'Contents DDF Lookup'!$C:$C,'Structure Inputs'!AC49,'Contents DDF Lookup'!$A:$A,'Structure Inputs'!$C49)/100,))))</f>
        <v>0</v>
      </c>
      <c r="Z46" s="25">
        <f t="shared" si="12"/>
        <v>0</v>
      </c>
      <c r="AA46" s="25">
        <f t="shared" si="0"/>
        <v>0</v>
      </c>
      <c r="AB46" s="25">
        <f t="shared" si="1"/>
        <v>0</v>
      </c>
      <c r="AC46" s="25">
        <f t="shared" si="2"/>
        <v>0</v>
      </c>
      <c r="AD46" s="25">
        <f t="shared" si="3"/>
        <v>0</v>
      </c>
      <c r="AE46" s="25">
        <f t="shared" si="4"/>
        <v>0</v>
      </c>
      <c r="AF46" s="25">
        <f t="shared" si="5"/>
        <v>0</v>
      </c>
      <c r="AG46" s="25">
        <f t="shared" si="6"/>
        <v>0</v>
      </c>
      <c r="AH46" s="25">
        <f t="shared" si="7"/>
        <v>0</v>
      </c>
      <c r="AI46" s="25">
        <f t="shared" si="8"/>
        <v>0</v>
      </c>
      <c r="AJ46" s="25">
        <f t="shared" si="9"/>
        <v>0</v>
      </c>
      <c r="AK46" s="25">
        <f t="shared" si="10"/>
        <v>0</v>
      </c>
    </row>
    <row r="47" spans="1:37" x14ac:dyDescent="0.25">
      <c r="A47" s="17">
        <f t="shared" si="13"/>
        <v>46</v>
      </c>
      <c r="B47" s="27" t="str">
        <f>IF('Structure Inputs'!C50="","",'Structure Inputs'!C50)</f>
        <v/>
      </c>
      <c r="D47" s="42">
        <f>'Structure Inputs'!$D50</f>
        <v>0</v>
      </c>
      <c r="F47" s="18" t="str">
        <f>IF('Structure Inputs'!F50="","No","Yes")</f>
        <v>No</v>
      </c>
      <c r="H47" s="24">
        <f>IF($F47="Yes",'Structure Inputs'!$F50,SUMIFS('General Assumptions_Back End'!$C:$C,'General Assumptions_Back End'!$A:$A,$B47,'General Assumptions_Back End'!$B:$B,H$1))</f>
        <v>0</v>
      </c>
      <c r="J47" s="25">
        <f>SUMIFS('General Assumptions_Back End'!$C:$C,'General Assumptions_Back End'!$A:$A,$B47,'General Assumptions_Back End'!$B:$B,J$1)</f>
        <v>0</v>
      </c>
      <c r="K47" s="185">
        <f>SUMIFS('General Assumptions_Back End'!$C:$C,'General Assumptions_Back End'!$A:$A,$B47,'General Assumptions_Back End'!$B:$B,K$1)</f>
        <v>0</v>
      </c>
      <c r="M47" s="18">
        <f>IF('Structure Inputs'!R50="",,
IF('Structure Inputs'!$J50="Minimum",SUMIFS('Contents DDF Lookup'!$D:$D,'Contents DDF Lookup'!$C:$C,'Structure Inputs'!R50,'Contents DDF Lookup'!$A:$A,'Structure Inputs'!$C50)/100,
IF('Structure Inputs'!$J50="Most Likely",SUMIFS('Contents DDF Lookup'!$E:$E,'Contents DDF Lookup'!$C:$C,'Structure Inputs'!R50,'Contents DDF Lookup'!$A:$A,'Structure Inputs'!$C50)/100,
IF('Structure Inputs'!$J50="Maximum",SUMIFS('Contents DDF Lookup'!$F:$F,'Contents DDF Lookup'!$C:$C,'Structure Inputs'!R50,'Contents DDF Lookup'!$A:$A,'Structure Inputs'!$C50)/100,))))</f>
        <v>0</v>
      </c>
      <c r="N47" s="18">
        <f>IF('Structure Inputs'!S50="",,
IF('Structure Inputs'!$J50="Minimum",SUMIFS('Contents DDF Lookup'!$D:$D,'Contents DDF Lookup'!$C:$C,'Structure Inputs'!S50,'Contents DDF Lookup'!$A:$A,'Structure Inputs'!$C50)/100,
IF('Structure Inputs'!$J50="Most Likely",SUMIFS('Contents DDF Lookup'!$E:$E,'Contents DDF Lookup'!$C:$C,'Structure Inputs'!S50,'Contents DDF Lookup'!$A:$A,'Structure Inputs'!$C50)/100,
IF('Structure Inputs'!$J50="Maximum",SUMIFS('Contents DDF Lookup'!$F:$F,'Contents DDF Lookup'!$C:$C,'Structure Inputs'!S50,'Contents DDF Lookup'!$A:$A,'Structure Inputs'!$C50)/100,))))</f>
        <v>0</v>
      </c>
      <c r="O47" s="18">
        <f>IF('Structure Inputs'!T50="",,
IF('Structure Inputs'!$J50="Minimum",SUMIFS('Contents DDF Lookup'!$D:$D,'Contents DDF Lookup'!$C:$C,'Structure Inputs'!T50,'Contents DDF Lookup'!$A:$A,'Structure Inputs'!$C50)/100,
IF('Structure Inputs'!$J50="Most Likely",SUMIFS('Contents DDF Lookup'!$E:$E,'Contents DDF Lookup'!$C:$C,'Structure Inputs'!T50,'Contents DDF Lookup'!$A:$A,'Structure Inputs'!$C50)/100,
IF('Structure Inputs'!$J50="Maximum",SUMIFS('Contents DDF Lookup'!$F:$F,'Contents DDF Lookup'!$C:$C,'Structure Inputs'!T50,'Contents DDF Lookup'!$A:$A,'Structure Inputs'!$C50)/100,))))</f>
        <v>0</v>
      </c>
      <c r="P47" s="18">
        <f>IF('Structure Inputs'!U50="",,
IF('Structure Inputs'!$J50="Minimum",SUMIFS('Contents DDF Lookup'!$D:$D,'Contents DDF Lookup'!$C:$C,'Structure Inputs'!U50,'Contents DDF Lookup'!$A:$A,'Structure Inputs'!$C50)/100,
IF('Structure Inputs'!$J50="Most Likely",SUMIFS('Contents DDF Lookup'!$E:$E,'Contents DDF Lookup'!$C:$C,'Structure Inputs'!U50,'Contents DDF Lookup'!$A:$A,'Structure Inputs'!$C50)/100,
IF('Structure Inputs'!$J50="Maximum",SUMIFS('Contents DDF Lookup'!$F:$F,'Contents DDF Lookup'!$C:$C,'Structure Inputs'!U50,'Contents DDF Lookup'!$A:$A,'Structure Inputs'!$C50)/100,))))</f>
        <v>0</v>
      </c>
      <c r="Q47" s="18">
        <f>IF('Structure Inputs'!V50="",,
IF('Structure Inputs'!$J50="Minimum",SUMIFS('Contents DDF Lookup'!$D:$D,'Contents DDF Lookup'!$C:$C,'Structure Inputs'!V50,'Contents DDF Lookup'!$A:$A,'Structure Inputs'!$C50)/100,
IF('Structure Inputs'!$J50="Most Likely",SUMIFS('Contents DDF Lookup'!$E:$E,'Contents DDF Lookup'!$C:$C,'Structure Inputs'!V50,'Contents DDF Lookup'!$A:$A,'Structure Inputs'!$C50)/100,
IF('Structure Inputs'!$J50="Maximum",SUMIFS('Contents DDF Lookup'!$F:$F,'Contents DDF Lookup'!$C:$C,'Structure Inputs'!V50,'Contents DDF Lookup'!$A:$A,'Structure Inputs'!$C50)/100,))))</f>
        <v>0</v>
      </c>
      <c r="R47" s="18">
        <f>IF('Structure Inputs'!W50="",,
IF('Structure Inputs'!$J50="Minimum",SUMIFS('Contents DDF Lookup'!$D:$D,'Contents DDF Lookup'!$C:$C,'Structure Inputs'!W50,'Contents DDF Lookup'!$A:$A,'Structure Inputs'!$C50)/100,
IF('Structure Inputs'!$J50="Most Likely",SUMIFS('Contents DDF Lookup'!$E:$E,'Contents DDF Lookup'!$C:$C,'Structure Inputs'!W50,'Contents DDF Lookup'!$A:$A,'Structure Inputs'!$C50)/100,
IF('Structure Inputs'!$J50="Maximum",SUMIFS('Contents DDF Lookup'!$F:$F,'Contents DDF Lookup'!$C:$C,'Structure Inputs'!W50,'Contents DDF Lookup'!$A:$A,'Structure Inputs'!$C50)/100,))))</f>
        <v>0</v>
      </c>
      <c r="S47" s="18">
        <f>IF('Structure Inputs'!X50="",,
IF('Structure Inputs'!$J50="Minimum",SUMIFS('Contents DDF Lookup'!$D:$D,'Contents DDF Lookup'!$C:$C,'Structure Inputs'!X50,'Contents DDF Lookup'!$A:$A,'Structure Inputs'!$C50)/100,
IF('Structure Inputs'!$J50="Most Likely",SUMIFS('Contents DDF Lookup'!$E:$E,'Contents DDF Lookup'!$C:$C,'Structure Inputs'!X50,'Contents DDF Lookup'!$A:$A,'Structure Inputs'!$C50)/100,
IF('Structure Inputs'!$J50="Maximum",SUMIFS('Contents DDF Lookup'!$F:$F,'Contents DDF Lookup'!$C:$C,'Structure Inputs'!X50,'Contents DDF Lookup'!$A:$A,'Structure Inputs'!$C50)/100,))))</f>
        <v>0</v>
      </c>
      <c r="T47" s="18">
        <f>IF('Structure Inputs'!Y50="",,
IF('Structure Inputs'!$J50="Minimum",SUMIFS('Contents DDF Lookup'!$D:$D,'Contents DDF Lookup'!$C:$C,'Structure Inputs'!Y50,'Contents DDF Lookup'!$A:$A,'Structure Inputs'!$C50)/100,
IF('Structure Inputs'!$J50="Most Likely",SUMIFS('Contents DDF Lookup'!$E:$E,'Contents DDF Lookup'!$C:$C,'Structure Inputs'!Y50,'Contents DDF Lookup'!$A:$A,'Structure Inputs'!$C50)/100,
IF('Structure Inputs'!$J50="Maximum",SUMIFS('Contents DDF Lookup'!$F:$F,'Contents DDF Lookup'!$C:$C,'Structure Inputs'!Y50,'Contents DDF Lookup'!$A:$A,'Structure Inputs'!$C50)/100,))))</f>
        <v>0</v>
      </c>
      <c r="U47" s="18">
        <f>IF('Structure Inputs'!Z50="",,
IF('Structure Inputs'!$J50="Minimum",SUMIFS('Contents DDF Lookup'!$D:$D,'Contents DDF Lookup'!$C:$C,'Structure Inputs'!Z50,'Contents DDF Lookup'!$A:$A,'Structure Inputs'!$C50)/100,
IF('Structure Inputs'!$J50="Most Likely",SUMIFS('Contents DDF Lookup'!$E:$E,'Contents DDF Lookup'!$C:$C,'Structure Inputs'!Z50,'Contents DDF Lookup'!$A:$A,'Structure Inputs'!$C50)/100,
IF('Structure Inputs'!$J50="Maximum",SUMIFS('Contents DDF Lookup'!$F:$F,'Contents DDF Lookup'!$C:$C,'Structure Inputs'!Z50,'Contents DDF Lookup'!$A:$A,'Structure Inputs'!$C50)/100,))))</f>
        <v>0</v>
      </c>
      <c r="V47" s="18">
        <f>IF('Structure Inputs'!AA50="",,
IF('Structure Inputs'!$J50="Minimum",SUMIFS('Contents DDF Lookup'!$D:$D,'Contents DDF Lookup'!$C:$C,'Structure Inputs'!AA50,'Contents DDF Lookup'!$A:$A,'Structure Inputs'!$C50)/100,
IF('Structure Inputs'!$J50="Most Likely",SUMIFS('Contents DDF Lookup'!$E:$E,'Contents DDF Lookup'!$C:$C,'Structure Inputs'!AA50,'Contents DDF Lookup'!$A:$A,'Structure Inputs'!$C50)/100,
IF('Structure Inputs'!$J50="Maximum",SUMIFS('Contents DDF Lookup'!$F:$F,'Contents DDF Lookup'!$C:$C,'Structure Inputs'!AA50,'Contents DDF Lookup'!$A:$A,'Structure Inputs'!$C50)/100,))))</f>
        <v>0</v>
      </c>
      <c r="W47" s="18">
        <f>IF('Structure Inputs'!AB50="",,
IF('Structure Inputs'!$J50="Minimum",SUMIFS('Contents DDF Lookup'!$D:$D,'Contents DDF Lookup'!$C:$C,'Structure Inputs'!AB50,'Contents DDF Lookup'!$A:$A,'Structure Inputs'!$C50)/100,
IF('Structure Inputs'!$J50="Most Likely",SUMIFS('Contents DDF Lookup'!$E:$E,'Contents DDF Lookup'!$C:$C,'Structure Inputs'!AB50,'Contents DDF Lookup'!$A:$A,'Structure Inputs'!$C50)/100,
IF('Structure Inputs'!$J50="Maximum",SUMIFS('Contents DDF Lookup'!$F:$F,'Contents DDF Lookup'!$C:$C,'Structure Inputs'!AB50,'Contents DDF Lookup'!$A:$A,'Structure Inputs'!$C50)/100,))))</f>
        <v>0</v>
      </c>
      <c r="X47" s="18">
        <f>IF('Structure Inputs'!AC50="",,
IF('Structure Inputs'!$J50="Minimum",SUMIFS('Contents DDF Lookup'!$D:$D,'Contents DDF Lookup'!$C:$C,'Structure Inputs'!AC50,'Contents DDF Lookup'!$A:$A,'Structure Inputs'!$C50)/100,
IF('Structure Inputs'!$J50="Most Likely",SUMIFS('Contents DDF Lookup'!$E:$E,'Contents DDF Lookup'!$C:$C,'Structure Inputs'!AC50,'Contents DDF Lookup'!$A:$A,'Structure Inputs'!$C50)/100,
IF('Structure Inputs'!$J50="Maximum",SUMIFS('Contents DDF Lookup'!$F:$F,'Contents DDF Lookup'!$C:$C,'Structure Inputs'!AC50,'Contents DDF Lookup'!$A:$A,'Structure Inputs'!$C50)/100,))))</f>
        <v>0</v>
      </c>
      <c r="Z47" s="25">
        <f t="shared" si="12"/>
        <v>0</v>
      </c>
      <c r="AA47" s="25">
        <f t="shared" si="0"/>
        <v>0</v>
      </c>
      <c r="AB47" s="25">
        <f t="shared" si="1"/>
        <v>0</v>
      </c>
      <c r="AC47" s="25">
        <f t="shared" si="2"/>
        <v>0</v>
      </c>
      <c r="AD47" s="25">
        <f t="shared" si="3"/>
        <v>0</v>
      </c>
      <c r="AE47" s="25">
        <f t="shared" si="4"/>
        <v>0</v>
      </c>
      <c r="AF47" s="25">
        <f t="shared" si="5"/>
        <v>0</v>
      </c>
      <c r="AG47" s="25">
        <f t="shared" si="6"/>
        <v>0</v>
      </c>
      <c r="AH47" s="25">
        <f t="shared" si="7"/>
        <v>0</v>
      </c>
      <c r="AI47" s="25">
        <f t="shared" si="8"/>
        <v>0</v>
      </c>
      <c r="AJ47" s="25">
        <f t="shared" si="9"/>
        <v>0</v>
      </c>
      <c r="AK47" s="25">
        <f t="shared" si="10"/>
        <v>0</v>
      </c>
    </row>
    <row r="48" spans="1:37" x14ac:dyDescent="0.25">
      <c r="A48" s="17">
        <f t="shared" si="13"/>
        <v>47</v>
      </c>
      <c r="B48" s="27" t="str">
        <f>IF('Structure Inputs'!C51="","",'Structure Inputs'!C51)</f>
        <v/>
      </c>
      <c r="D48" s="42">
        <f>'Structure Inputs'!$D51</f>
        <v>0</v>
      </c>
      <c r="F48" s="18" t="str">
        <f>IF('Structure Inputs'!F51="","No","Yes")</f>
        <v>No</v>
      </c>
      <c r="H48" s="24">
        <f>IF($F48="Yes",'Structure Inputs'!$F51,SUMIFS('General Assumptions_Back End'!$C:$C,'General Assumptions_Back End'!$A:$A,$B48,'General Assumptions_Back End'!$B:$B,H$1))</f>
        <v>0</v>
      </c>
      <c r="J48" s="25">
        <f>SUMIFS('General Assumptions_Back End'!$C:$C,'General Assumptions_Back End'!$A:$A,$B48,'General Assumptions_Back End'!$B:$B,J$1)</f>
        <v>0</v>
      </c>
      <c r="K48" s="185">
        <f>SUMIFS('General Assumptions_Back End'!$C:$C,'General Assumptions_Back End'!$A:$A,$B48,'General Assumptions_Back End'!$B:$B,K$1)</f>
        <v>0</v>
      </c>
      <c r="M48" s="18">
        <f>IF('Structure Inputs'!R51="",,
IF('Structure Inputs'!$J51="Minimum",SUMIFS('Contents DDF Lookup'!$D:$D,'Contents DDF Lookup'!$C:$C,'Structure Inputs'!R51,'Contents DDF Lookup'!$A:$A,'Structure Inputs'!$C51)/100,
IF('Structure Inputs'!$J51="Most Likely",SUMIFS('Contents DDF Lookup'!$E:$E,'Contents DDF Lookup'!$C:$C,'Structure Inputs'!R51,'Contents DDF Lookup'!$A:$A,'Structure Inputs'!$C51)/100,
IF('Structure Inputs'!$J51="Maximum",SUMIFS('Contents DDF Lookup'!$F:$F,'Contents DDF Lookup'!$C:$C,'Structure Inputs'!R51,'Contents DDF Lookup'!$A:$A,'Structure Inputs'!$C51)/100,))))</f>
        <v>0</v>
      </c>
      <c r="N48" s="18">
        <f>IF('Structure Inputs'!S51="",,
IF('Structure Inputs'!$J51="Minimum",SUMIFS('Contents DDF Lookup'!$D:$D,'Contents DDF Lookup'!$C:$C,'Structure Inputs'!S51,'Contents DDF Lookup'!$A:$A,'Structure Inputs'!$C51)/100,
IF('Structure Inputs'!$J51="Most Likely",SUMIFS('Contents DDF Lookup'!$E:$E,'Contents DDF Lookup'!$C:$C,'Structure Inputs'!S51,'Contents DDF Lookup'!$A:$A,'Structure Inputs'!$C51)/100,
IF('Structure Inputs'!$J51="Maximum",SUMIFS('Contents DDF Lookup'!$F:$F,'Contents DDF Lookup'!$C:$C,'Structure Inputs'!S51,'Contents DDF Lookup'!$A:$A,'Structure Inputs'!$C51)/100,))))</f>
        <v>0</v>
      </c>
      <c r="O48" s="18">
        <f>IF('Structure Inputs'!T51="",,
IF('Structure Inputs'!$J51="Minimum",SUMIFS('Contents DDF Lookup'!$D:$D,'Contents DDF Lookup'!$C:$C,'Structure Inputs'!T51,'Contents DDF Lookup'!$A:$A,'Structure Inputs'!$C51)/100,
IF('Structure Inputs'!$J51="Most Likely",SUMIFS('Contents DDF Lookup'!$E:$E,'Contents DDF Lookup'!$C:$C,'Structure Inputs'!T51,'Contents DDF Lookup'!$A:$A,'Structure Inputs'!$C51)/100,
IF('Structure Inputs'!$J51="Maximum",SUMIFS('Contents DDF Lookup'!$F:$F,'Contents DDF Lookup'!$C:$C,'Structure Inputs'!T51,'Contents DDF Lookup'!$A:$A,'Structure Inputs'!$C51)/100,))))</f>
        <v>0</v>
      </c>
      <c r="P48" s="18">
        <f>IF('Structure Inputs'!U51="",,
IF('Structure Inputs'!$J51="Minimum",SUMIFS('Contents DDF Lookup'!$D:$D,'Contents DDF Lookup'!$C:$C,'Structure Inputs'!U51,'Contents DDF Lookup'!$A:$A,'Structure Inputs'!$C51)/100,
IF('Structure Inputs'!$J51="Most Likely",SUMIFS('Contents DDF Lookup'!$E:$E,'Contents DDF Lookup'!$C:$C,'Structure Inputs'!U51,'Contents DDF Lookup'!$A:$A,'Structure Inputs'!$C51)/100,
IF('Structure Inputs'!$J51="Maximum",SUMIFS('Contents DDF Lookup'!$F:$F,'Contents DDF Lookup'!$C:$C,'Structure Inputs'!U51,'Contents DDF Lookup'!$A:$A,'Structure Inputs'!$C51)/100,))))</f>
        <v>0</v>
      </c>
      <c r="Q48" s="18">
        <f>IF('Structure Inputs'!V51="",,
IF('Structure Inputs'!$J51="Minimum",SUMIFS('Contents DDF Lookup'!$D:$D,'Contents DDF Lookup'!$C:$C,'Structure Inputs'!V51,'Contents DDF Lookup'!$A:$A,'Structure Inputs'!$C51)/100,
IF('Structure Inputs'!$J51="Most Likely",SUMIFS('Contents DDF Lookup'!$E:$E,'Contents DDF Lookup'!$C:$C,'Structure Inputs'!V51,'Contents DDF Lookup'!$A:$A,'Structure Inputs'!$C51)/100,
IF('Structure Inputs'!$J51="Maximum",SUMIFS('Contents DDF Lookup'!$F:$F,'Contents DDF Lookup'!$C:$C,'Structure Inputs'!V51,'Contents DDF Lookup'!$A:$A,'Structure Inputs'!$C51)/100,))))</f>
        <v>0</v>
      </c>
      <c r="R48" s="18">
        <f>IF('Structure Inputs'!W51="",,
IF('Structure Inputs'!$J51="Minimum",SUMIFS('Contents DDF Lookup'!$D:$D,'Contents DDF Lookup'!$C:$C,'Structure Inputs'!W51,'Contents DDF Lookup'!$A:$A,'Structure Inputs'!$C51)/100,
IF('Structure Inputs'!$J51="Most Likely",SUMIFS('Contents DDF Lookup'!$E:$E,'Contents DDF Lookup'!$C:$C,'Structure Inputs'!W51,'Contents DDF Lookup'!$A:$A,'Structure Inputs'!$C51)/100,
IF('Structure Inputs'!$J51="Maximum",SUMIFS('Contents DDF Lookup'!$F:$F,'Contents DDF Lookup'!$C:$C,'Structure Inputs'!W51,'Contents DDF Lookup'!$A:$A,'Structure Inputs'!$C51)/100,))))</f>
        <v>0</v>
      </c>
      <c r="S48" s="18">
        <f>IF('Structure Inputs'!X51="",,
IF('Structure Inputs'!$J51="Minimum",SUMIFS('Contents DDF Lookup'!$D:$D,'Contents DDF Lookup'!$C:$C,'Structure Inputs'!X51,'Contents DDF Lookup'!$A:$A,'Structure Inputs'!$C51)/100,
IF('Structure Inputs'!$J51="Most Likely",SUMIFS('Contents DDF Lookup'!$E:$E,'Contents DDF Lookup'!$C:$C,'Structure Inputs'!X51,'Contents DDF Lookup'!$A:$A,'Structure Inputs'!$C51)/100,
IF('Structure Inputs'!$J51="Maximum",SUMIFS('Contents DDF Lookup'!$F:$F,'Contents DDF Lookup'!$C:$C,'Structure Inputs'!X51,'Contents DDF Lookup'!$A:$A,'Structure Inputs'!$C51)/100,))))</f>
        <v>0</v>
      </c>
      <c r="T48" s="18">
        <f>IF('Structure Inputs'!Y51="",,
IF('Structure Inputs'!$J51="Minimum",SUMIFS('Contents DDF Lookup'!$D:$D,'Contents DDF Lookup'!$C:$C,'Structure Inputs'!Y51,'Contents DDF Lookup'!$A:$A,'Structure Inputs'!$C51)/100,
IF('Structure Inputs'!$J51="Most Likely",SUMIFS('Contents DDF Lookup'!$E:$E,'Contents DDF Lookup'!$C:$C,'Structure Inputs'!Y51,'Contents DDF Lookup'!$A:$A,'Structure Inputs'!$C51)/100,
IF('Structure Inputs'!$J51="Maximum",SUMIFS('Contents DDF Lookup'!$F:$F,'Contents DDF Lookup'!$C:$C,'Structure Inputs'!Y51,'Contents DDF Lookup'!$A:$A,'Structure Inputs'!$C51)/100,))))</f>
        <v>0</v>
      </c>
      <c r="U48" s="18">
        <f>IF('Structure Inputs'!Z51="",,
IF('Structure Inputs'!$J51="Minimum",SUMIFS('Contents DDF Lookup'!$D:$D,'Contents DDF Lookup'!$C:$C,'Structure Inputs'!Z51,'Contents DDF Lookup'!$A:$A,'Structure Inputs'!$C51)/100,
IF('Structure Inputs'!$J51="Most Likely",SUMIFS('Contents DDF Lookup'!$E:$E,'Contents DDF Lookup'!$C:$C,'Structure Inputs'!Z51,'Contents DDF Lookup'!$A:$A,'Structure Inputs'!$C51)/100,
IF('Structure Inputs'!$J51="Maximum",SUMIFS('Contents DDF Lookup'!$F:$F,'Contents DDF Lookup'!$C:$C,'Structure Inputs'!Z51,'Contents DDF Lookup'!$A:$A,'Structure Inputs'!$C51)/100,))))</f>
        <v>0</v>
      </c>
      <c r="V48" s="18">
        <f>IF('Structure Inputs'!AA51="",,
IF('Structure Inputs'!$J51="Minimum",SUMIFS('Contents DDF Lookup'!$D:$D,'Contents DDF Lookup'!$C:$C,'Structure Inputs'!AA51,'Contents DDF Lookup'!$A:$A,'Structure Inputs'!$C51)/100,
IF('Structure Inputs'!$J51="Most Likely",SUMIFS('Contents DDF Lookup'!$E:$E,'Contents DDF Lookup'!$C:$C,'Structure Inputs'!AA51,'Contents DDF Lookup'!$A:$A,'Structure Inputs'!$C51)/100,
IF('Structure Inputs'!$J51="Maximum",SUMIFS('Contents DDF Lookup'!$F:$F,'Contents DDF Lookup'!$C:$C,'Structure Inputs'!AA51,'Contents DDF Lookup'!$A:$A,'Structure Inputs'!$C51)/100,))))</f>
        <v>0</v>
      </c>
      <c r="W48" s="18">
        <f>IF('Structure Inputs'!AB51="",,
IF('Structure Inputs'!$J51="Minimum",SUMIFS('Contents DDF Lookup'!$D:$D,'Contents DDF Lookup'!$C:$C,'Structure Inputs'!AB51,'Contents DDF Lookup'!$A:$A,'Structure Inputs'!$C51)/100,
IF('Structure Inputs'!$J51="Most Likely",SUMIFS('Contents DDF Lookup'!$E:$E,'Contents DDF Lookup'!$C:$C,'Structure Inputs'!AB51,'Contents DDF Lookup'!$A:$A,'Structure Inputs'!$C51)/100,
IF('Structure Inputs'!$J51="Maximum",SUMIFS('Contents DDF Lookup'!$F:$F,'Contents DDF Lookup'!$C:$C,'Structure Inputs'!AB51,'Contents DDF Lookup'!$A:$A,'Structure Inputs'!$C51)/100,))))</f>
        <v>0</v>
      </c>
      <c r="X48" s="18">
        <f>IF('Structure Inputs'!AC51="",,
IF('Structure Inputs'!$J51="Minimum",SUMIFS('Contents DDF Lookup'!$D:$D,'Contents DDF Lookup'!$C:$C,'Structure Inputs'!AC51,'Contents DDF Lookup'!$A:$A,'Structure Inputs'!$C51)/100,
IF('Structure Inputs'!$J51="Most Likely",SUMIFS('Contents DDF Lookup'!$E:$E,'Contents DDF Lookup'!$C:$C,'Structure Inputs'!AC51,'Contents DDF Lookup'!$A:$A,'Structure Inputs'!$C51)/100,
IF('Structure Inputs'!$J51="Maximum",SUMIFS('Contents DDF Lookup'!$F:$F,'Contents DDF Lookup'!$C:$C,'Structure Inputs'!AC51,'Contents DDF Lookup'!$A:$A,'Structure Inputs'!$C51)/100,))))</f>
        <v>0</v>
      </c>
      <c r="Z48" s="25">
        <f t="shared" si="12"/>
        <v>0</v>
      </c>
      <c r="AA48" s="25">
        <f t="shared" si="0"/>
        <v>0</v>
      </c>
      <c r="AB48" s="25">
        <f t="shared" si="1"/>
        <v>0</v>
      </c>
      <c r="AC48" s="25">
        <f t="shared" si="2"/>
        <v>0</v>
      </c>
      <c r="AD48" s="25">
        <f t="shared" si="3"/>
        <v>0</v>
      </c>
      <c r="AE48" s="25">
        <f t="shared" si="4"/>
        <v>0</v>
      </c>
      <c r="AF48" s="25">
        <f t="shared" si="5"/>
        <v>0</v>
      </c>
      <c r="AG48" s="25">
        <f t="shared" si="6"/>
        <v>0</v>
      </c>
      <c r="AH48" s="25">
        <f t="shared" si="7"/>
        <v>0</v>
      </c>
      <c r="AI48" s="25">
        <f t="shared" si="8"/>
        <v>0</v>
      </c>
      <c r="AJ48" s="25">
        <f t="shared" si="9"/>
        <v>0</v>
      </c>
      <c r="AK48" s="25">
        <f t="shared" si="10"/>
        <v>0</v>
      </c>
    </row>
    <row r="49" spans="1:37" x14ac:dyDescent="0.25">
      <c r="A49" s="17">
        <f t="shared" si="13"/>
        <v>48</v>
      </c>
      <c r="B49" s="27" t="str">
        <f>IF('Structure Inputs'!C52="","",'Structure Inputs'!C52)</f>
        <v/>
      </c>
      <c r="D49" s="42">
        <f>'Structure Inputs'!$D52</f>
        <v>0</v>
      </c>
      <c r="F49" s="18" t="str">
        <f>IF('Structure Inputs'!F52="","No","Yes")</f>
        <v>No</v>
      </c>
      <c r="H49" s="24">
        <f>IF($F49="Yes",'Structure Inputs'!$F52,SUMIFS('General Assumptions_Back End'!$C:$C,'General Assumptions_Back End'!$A:$A,$B49,'General Assumptions_Back End'!$B:$B,H$1))</f>
        <v>0</v>
      </c>
      <c r="J49" s="25">
        <f>SUMIFS('General Assumptions_Back End'!$C:$C,'General Assumptions_Back End'!$A:$A,$B49,'General Assumptions_Back End'!$B:$B,J$1)</f>
        <v>0</v>
      </c>
      <c r="K49" s="185">
        <f>SUMIFS('General Assumptions_Back End'!$C:$C,'General Assumptions_Back End'!$A:$A,$B49,'General Assumptions_Back End'!$B:$B,K$1)</f>
        <v>0</v>
      </c>
      <c r="M49" s="18">
        <f>IF('Structure Inputs'!R52="",,
IF('Structure Inputs'!$J52="Minimum",SUMIFS('Contents DDF Lookup'!$D:$D,'Contents DDF Lookup'!$C:$C,'Structure Inputs'!R52,'Contents DDF Lookup'!$A:$A,'Structure Inputs'!$C52)/100,
IF('Structure Inputs'!$J52="Most Likely",SUMIFS('Contents DDF Lookup'!$E:$E,'Contents DDF Lookup'!$C:$C,'Structure Inputs'!R52,'Contents DDF Lookup'!$A:$A,'Structure Inputs'!$C52)/100,
IF('Structure Inputs'!$J52="Maximum",SUMIFS('Contents DDF Lookup'!$F:$F,'Contents DDF Lookup'!$C:$C,'Structure Inputs'!R52,'Contents DDF Lookup'!$A:$A,'Structure Inputs'!$C52)/100,))))</f>
        <v>0</v>
      </c>
      <c r="N49" s="18">
        <f>IF('Structure Inputs'!S52="",,
IF('Structure Inputs'!$J52="Minimum",SUMIFS('Contents DDF Lookup'!$D:$D,'Contents DDF Lookup'!$C:$C,'Structure Inputs'!S52,'Contents DDF Lookup'!$A:$A,'Structure Inputs'!$C52)/100,
IF('Structure Inputs'!$J52="Most Likely",SUMIFS('Contents DDF Lookup'!$E:$E,'Contents DDF Lookup'!$C:$C,'Structure Inputs'!S52,'Contents DDF Lookup'!$A:$A,'Structure Inputs'!$C52)/100,
IF('Structure Inputs'!$J52="Maximum",SUMIFS('Contents DDF Lookup'!$F:$F,'Contents DDF Lookup'!$C:$C,'Structure Inputs'!S52,'Contents DDF Lookup'!$A:$A,'Structure Inputs'!$C52)/100,))))</f>
        <v>0</v>
      </c>
      <c r="O49" s="18">
        <f>IF('Structure Inputs'!T52="",,
IF('Structure Inputs'!$J52="Minimum",SUMIFS('Contents DDF Lookup'!$D:$D,'Contents DDF Lookup'!$C:$C,'Structure Inputs'!T52,'Contents DDF Lookup'!$A:$A,'Structure Inputs'!$C52)/100,
IF('Structure Inputs'!$J52="Most Likely",SUMIFS('Contents DDF Lookup'!$E:$E,'Contents DDF Lookup'!$C:$C,'Structure Inputs'!T52,'Contents DDF Lookup'!$A:$A,'Structure Inputs'!$C52)/100,
IF('Structure Inputs'!$J52="Maximum",SUMIFS('Contents DDF Lookup'!$F:$F,'Contents DDF Lookup'!$C:$C,'Structure Inputs'!T52,'Contents DDF Lookup'!$A:$A,'Structure Inputs'!$C52)/100,))))</f>
        <v>0</v>
      </c>
      <c r="P49" s="18">
        <f>IF('Structure Inputs'!U52="",,
IF('Structure Inputs'!$J52="Minimum",SUMIFS('Contents DDF Lookup'!$D:$D,'Contents DDF Lookup'!$C:$C,'Structure Inputs'!U52,'Contents DDF Lookup'!$A:$A,'Structure Inputs'!$C52)/100,
IF('Structure Inputs'!$J52="Most Likely",SUMIFS('Contents DDF Lookup'!$E:$E,'Contents DDF Lookup'!$C:$C,'Structure Inputs'!U52,'Contents DDF Lookup'!$A:$A,'Structure Inputs'!$C52)/100,
IF('Structure Inputs'!$J52="Maximum",SUMIFS('Contents DDF Lookup'!$F:$F,'Contents DDF Lookup'!$C:$C,'Structure Inputs'!U52,'Contents DDF Lookup'!$A:$A,'Structure Inputs'!$C52)/100,))))</f>
        <v>0</v>
      </c>
      <c r="Q49" s="18">
        <f>IF('Structure Inputs'!V52="",,
IF('Structure Inputs'!$J52="Minimum",SUMIFS('Contents DDF Lookup'!$D:$D,'Contents DDF Lookup'!$C:$C,'Structure Inputs'!V52,'Contents DDF Lookup'!$A:$A,'Structure Inputs'!$C52)/100,
IF('Structure Inputs'!$J52="Most Likely",SUMIFS('Contents DDF Lookup'!$E:$E,'Contents DDF Lookup'!$C:$C,'Structure Inputs'!V52,'Contents DDF Lookup'!$A:$A,'Structure Inputs'!$C52)/100,
IF('Structure Inputs'!$J52="Maximum",SUMIFS('Contents DDF Lookup'!$F:$F,'Contents DDF Lookup'!$C:$C,'Structure Inputs'!V52,'Contents DDF Lookup'!$A:$A,'Structure Inputs'!$C52)/100,))))</f>
        <v>0</v>
      </c>
      <c r="R49" s="18">
        <f>IF('Structure Inputs'!W52="",,
IF('Structure Inputs'!$J52="Minimum",SUMIFS('Contents DDF Lookup'!$D:$D,'Contents DDF Lookup'!$C:$C,'Structure Inputs'!W52,'Contents DDF Lookup'!$A:$A,'Structure Inputs'!$C52)/100,
IF('Structure Inputs'!$J52="Most Likely",SUMIFS('Contents DDF Lookup'!$E:$E,'Contents DDF Lookup'!$C:$C,'Structure Inputs'!W52,'Contents DDF Lookup'!$A:$A,'Structure Inputs'!$C52)/100,
IF('Structure Inputs'!$J52="Maximum",SUMIFS('Contents DDF Lookup'!$F:$F,'Contents DDF Lookup'!$C:$C,'Structure Inputs'!W52,'Contents DDF Lookup'!$A:$A,'Structure Inputs'!$C52)/100,))))</f>
        <v>0</v>
      </c>
      <c r="S49" s="18">
        <f>IF('Structure Inputs'!X52="",,
IF('Structure Inputs'!$J52="Minimum",SUMIFS('Contents DDF Lookup'!$D:$D,'Contents DDF Lookup'!$C:$C,'Structure Inputs'!X52,'Contents DDF Lookup'!$A:$A,'Structure Inputs'!$C52)/100,
IF('Structure Inputs'!$J52="Most Likely",SUMIFS('Contents DDF Lookup'!$E:$E,'Contents DDF Lookup'!$C:$C,'Structure Inputs'!X52,'Contents DDF Lookup'!$A:$A,'Structure Inputs'!$C52)/100,
IF('Structure Inputs'!$J52="Maximum",SUMIFS('Contents DDF Lookup'!$F:$F,'Contents DDF Lookup'!$C:$C,'Structure Inputs'!X52,'Contents DDF Lookup'!$A:$A,'Structure Inputs'!$C52)/100,))))</f>
        <v>0</v>
      </c>
      <c r="T49" s="18">
        <f>IF('Structure Inputs'!Y52="",,
IF('Structure Inputs'!$J52="Minimum",SUMIFS('Contents DDF Lookup'!$D:$D,'Contents DDF Lookup'!$C:$C,'Structure Inputs'!Y52,'Contents DDF Lookup'!$A:$A,'Structure Inputs'!$C52)/100,
IF('Structure Inputs'!$J52="Most Likely",SUMIFS('Contents DDF Lookup'!$E:$E,'Contents DDF Lookup'!$C:$C,'Structure Inputs'!Y52,'Contents DDF Lookup'!$A:$A,'Structure Inputs'!$C52)/100,
IF('Structure Inputs'!$J52="Maximum",SUMIFS('Contents DDF Lookup'!$F:$F,'Contents DDF Lookup'!$C:$C,'Structure Inputs'!Y52,'Contents DDF Lookup'!$A:$A,'Structure Inputs'!$C52)/100,))))</f>
        <v>0</v>
      </c>
      <c r="U49" s="18">
        <f>IF('Structure Inputs'!Z52="",,
IF('Structure Inputs'!$J52="Minimum",SUMIFS('Contents DDF Lookup'!$D:$D,'Contents DDF Lookup'!$C:$C,'Structure Inputs'!Z52,'Contents DDF Lookup'!$A:$A,'Structure Inputs'!$C52)/100,
IF('Structure Inputs'!$J52="Most Likely",SUMIFS('Contents DDF Lookup'!$E:$E,'Contents DDF Lookup'!$C:$C,'Structure Inputs'!Z52,'Contents DDF Lookup'!$A:$A,'Structure Inputs'!$C52)/100,
IF('Structure Inputs'!$J52="Maximum",SUMIFS('Contents DDF Lookup'!$F:$F,'Contents DDF Lookup'!$C:$C,'Structure Inputs'!Z52,'Contents DDF Lookup'!$A:$A,'Structure Inputs'!$C52)/100,))))</f>
        <v>0</v>
      </c>
      <c r="V49" s="18">
        <f>IF('Structure Inputs'!AA52="",,
IF('Structure Inputs'!$J52="Minimum",SUMIFS('Contents DDF Lookup'!$D:$D,'Contents DDF Lookup'!$C:$C,'Structure Inputs'!AA52,'Contents DDF Lookup'!$A:$A,'Structure Inputs'!$C52)/100,
IF('Structure Inputs'!$J52="Most Likely",SUMIFS('Contents DDF Lookup'!$E:$E,'Contents DDF Lookup'!$C:$C,'Structure Inputs'!AA52,'Contents DDF Lookup'!$A:$A,'Structure Inputs'!$C52)/100,
IF('Structure Inputs'!$J52="Maximum",SUMIFS('Contents DDF Lookup'!$F:$F,'Contents DDF Lookup'!$C:$C,'Structure Inputs'!AA52,'Contents DDF Lookup'!$A:$A,'Structure Inputs'!$C52)/100,))))</f>
        <v>0</v>
      </c>
      <c r="W49" s="18">
        <f>IF('Structure Inputs'!AB52="",,
IF('Structure Inputs'!$J52="Minimum",SUMIFS('Contents DDF Lookup'!$D:$D,'Contents DDF Lookup'!$C:$C,'Structure Inputs'!AB52,'Contents DDF Lookup'!$A:$A,'Structure Inputs'!$C52)/100,
IF('Structure Inputs'!$J52="Most Likely",SUMIFS('Contents DDF Lookup'!$E:$E,'Contents DDF Lookup'!$C:$C,'Structure Inputs'!AB52,'Contents DDF Lookup'!$A:$A,'Structure Inputs'!$C52)/100,
IF('Structure Inputs'!$J52="Maximum",SUMIFS('Contents DDF Lookup'!$F:$F,'Contents DDF Lookup'!$C:$C,'Structure Inputs'!AB52,'Contents DDF Lookup'!$A:$A,'Structure Inputs'!$C52)/100,))))</f>
        <v>0</v>
      </c>
      <c r="X49" s="18">
        <f>IF('Structure Inputs'!AC52="",,
IF('Structure Inputs'!$J52="Minimum",SUMIFS('Contents DDF Lookup'!$D:$D,'Contents DDF Lookup'!$C:$C,'Structure Inputs'!AC52,'Contents DDF Lookup'!$A:$A,'Structure Inputs'!$C52)/100,
IF('Structure Inputs'!$J52="Most Likely",SUMIFS('Contents DDF Lookup'!$E:$E,'Contents DDF Lookup'!$C:$C,'Structure Inputs'!AC52,'Contents DDF Lookup'!$A:$A,'Structure Inputs'!$C52)/100,
IF('Structure Inputs'!$J52="Maximum",SUMIFS('Contents DDF Lookup'!$F:$F,'Contents DDF Lookup'!$C:$C,'Structure Inputs'!AC52,'Contents DDF Lookup'!$A:$A,'Structure Inputs'!$C52)/100,))))</f>
        <v>0</v>
      </c>
      <c r="Z49" s="25">
        <f t="shared" si="12"/>
        <v>0</v>
      </c>
      <c r="AA49" s="25">
        <f t="shared" si="0"/>
        <v>0</v>
      </c>
      <c r="AB49" s="25">
        <f t="shared" si="1"/>
        <v>0</v>
      </c>
      <c r="AC49" s="25">
        <f t="shared" si="2"/>
        <v>0</v>
      </c>
      <c r="AD49" s="25">
        <f t="shared" si="3"/>
        <v>0</v>
      </c>
      <c r="AE49" s="25">
        <f t="shared" si="4"/>
        <v>0</v>
      </c>
      <c r="AF49" s="25">
        <f t="shared" si="5"/>
        <v>0</v>
      </c>
      <c r="AG49" s="25">
        <f t="shared" si="6"/>
        <v>0</v>
      </c>
      <c r="AH49" s="25">
        <f t="shared" si="7"/>
        <v>0</v>
      </c>
      <c r="AI49" s="25">
        <f t="shared" si="8"/>
        <v>0</v>
      </c>
      <c r="AJ49" s="25">
        <f t="shared" si="9"/>
        <v>0</v>
      </c>
      <c r="AK49" s="25">
        <f t="shared" si="10"/>
        <v>0</v>
      </c>
    </row>
    <row r="50" spans="1:37" x14ac:dyDescent="0.25">
      <c r="A50" s="17">
        <f t="shared" si="13"/>
        <v>49</v>
      </c>
      <c r="B50" s="27" t="str">
        <f>IF('Structure Inputs'!C53="","",'Structure Inputs'!C53)</f>
        <v/>
      </c>
      <c r="D50" s="42">
        <f>'Structure Inputs'!$D53</f>
        <v>0</v>
      </c>
      <c r="F50" s="18" t="str">
        <f>IF('Structure Inputs'!F53="","No","Yes")</f>
        <v>No</v>
      </c>
      <c r="H50" s="24">
        <f>IF($F50="Yes",'Structure Inputs'!$F53,SUMIFS('General Assumptions_Back End'!$C:$C,'General Assumptions_Back End'!$A:$A,$B50,'General Assumptions_Back End'!$B:$B,H$1))</f>
        <v>0</v>
      </c>
      <c r="J50" s="25">
        <f>SUMIFS('General Assumptions_Back End'!$C:$C,'General Assumptions_Back End'!$A:$A,$B50,'General Assumptions_Back End'!$B:$B,J$1)</f>
        <v>0</v>
      </c>
      <c r="K50" s="185">
        <f>SUMIFS('General Assumptions_Back End'!$C:$C,'General Assumptions_Back End'!$A:$A,$B50,'General Assumptions_Back End'!$B:$B,K$1)</f>
        <v>0</v>
      </c>
      <c r="M50" s="18">
        <f>IF('Structure Inputs'!R53="",,
IF('Structure Inputs'!$J53="Minimum",SUMIFS('Contents DDF Lookup'!$D:$D,'Contents DDF Lookup'!$C:$C,'Structure Inputs'!R53,'Contents DDF Lookup'!$A:$A,'Structure Inputs'!$C53)/100,
IF('Structure Inputs'!$J53="Most Likely",SUMIFS('Contents DDF Lookup'!$E:$E,'Contents DDF Lookup'!$C:$C,'Structure Inputs'!R53,'Contents DDF Lookup'!$A:$A,'Structure Inputs'!$C53)/100,
IF('Structure Inputs'!$J53="Maximum",SUMIFS('Contents DDF Lookup'!$F:$F,'Contents DDF Lookup'!$C:$C,'Structure Inputs'!R53,'Contents DDF Lookup'!$A:$A,'Structure Inputs'!$C53)/100,))))</f>
        <v>0</v>
      </c>
      <c r="N50" s="18">
        <f>IF('Structure Inputs'!S53="",,
IF('Structure Inputs'!$J53="Minimum",SUMIFS('Contents DDF Lookup'!$D:$D,'Contents DDF Lookup'!$C:$C,'Structure Inputs'!S53,'Contents DDF Lookup'!$A:$A,'Structure Inputs'!$C53)/100,
IF('Structure Inputs'!$J53="Most Likely",SUMIFS('Contents DDF Lookup'!$E:$E,'Contents DDF Lookup'!$C:$C,'Structure Inputs'!S53,'Contents DDF Lookup'!$A:$A,'Structure Inputs'!$C53)/100,
IF('Structure Inputs'!$J53="Maximum",SUMIFS('Contents DDF Lookup'!$F:$F,'Contents DDF Lookup'!$C:$C,'Structure Inputs'!S53,'Contents DDF Lookup'!$A:$A,'Structure Inputs'!$C53)/100,))))</f>
        <v>0</v>
      </c>
      <c r="O50" s="18">
        <f>IF('Structure Inputs'!T53="",,
IF('Structure Inputs'!$J53="Minimum",SUMIFS('Contents DDF Lookup'!$D:$D,'Contents DDF Lookup'!$C:$C,'Structure Inputs'!T53,'Contents DDF Lookup'!$A:$A,'Structure Inputs'!$C53)/100,
IF('Structure Inputs'!$J53="Most Likely",SUMIFS('Contents DDF Lookup'!$E:$E,'Contents DDF Lookup'!$C:$C,'Structure Inputs'!T53,'Contents DDF Lookup'!$A:$A,'Structure Inputs'!$C53)/100,
IF('Structure Inputs'!$J53="Maximum",SUMIFS('Contents DDF Lookup'!$F:$F,'Contents DDF Lookup'!$C:$C,'Structure Inputs'!T53,'Contents DDF Lookup'!$A:$A,'Structure Inputs'!$C53)/100,))))</f>
        <v>0</v>
      </c>
      <c r="P50" s="18">
        <f>IF('Structure Inputs'!U53="",,
IF('Structure Inputs'!$J53="Minimum",SUMIFS('Contents DDF Lookup'!$D:$D,'Contents DDF Lookup'!$C:$C,'Structure Inputs'!U53,'Contents DDF Lookup'!$A:$A,'Structure Inputs'!$C53)/100,
IF('Structure Inputs'!$J53="Most Likely",SUMIFS('Contents DDF Lookup'!$E:$E,'Contents DDF Lookup'!$C:$C,'Structure Inputs'!U53,'Contents DDF Lookup'!$A:$A,'Structure Inputs'!$C53)/100,
IF('Structure Inputs'!$J53="Maximum",SUMIFS('Contents DDF Lookup'!$F:$F,'Contents DDF Lookup'!$C:$C,'Structure Inputs'!U53,'Contents DDF Lookup'!$A:$A,'Structure Inputs'!$C53)/100,))))</f>
        <v>0</v>
      </c>
      <c r="Q50" s="18">
        <f>IF('Structure Inputs'!V53="",,
IF('Structure Inputs'!$J53="Minimum",SUMIFS('Contents DDF Lookup'!$D:$D,'Contents DDF Lookup'!$C:$C,'Structure Inputs'!V53,'Contents DDF Lookup'!$A:$A,'Structure Inputs'!$C53)/100,
IF('Structure Inputs'!$J53="Most Likely",SUMIFS('Contents DDF Lookup'!$E:$E,'Contents DDF Lookup'!$C:$C,'Structure Inputs'!V53,'Contents DDF Lookup'!$A:$A,'Structure Inputs'!$C53)/100,
IF('Structure Inputs'!$J53="Maximum",SUMIFS('Contents DDF Lookup'!$F:$F,'Contents DDF Lookup'!$C:$C,'Structure Inputs'!V53,'Contents DDF Lookup'!$A:$A,'Structure Inputs'!$C53)/100,))))</f>
        <v>0</v>
      </c>
      <c r="R50" s="18">
        <f>IF('Structure Inputs'!W53="",,
IF('Structure Inputs'!$J53="Minimum",SUMIFS('Contents DDF Lookup'!$D:$D,'Contents DDF Lookup'!$C:$C,'Structure Inputs'!W53,'Contents DDF Lookup'!$A:$A,'Structure Inputs'!$C53)/100,
IF('Structure Inputs'!$J53="Most Likely",SUMIFS('Contents DDF Lookup'!$E:$E,'Contents DDF Lookup'!$C:$C,'Structure Inputs'!W53,'Contents DDF Lookup'!$A:$A,'Structure Inputs'!$C53)/100,
IF('Structure Inputs'!$J53="Maximum",SUMIFS('Contents DDF Lookup'!$F:$F,'Contents DDF Lookup'!$C:$C,'Structure Inputs'!W53,'Contents DDF Lookup'!$A:$A,'Structure Inputs'!$C53)/100,))))</f>
        <v>0</v>
      </c>
      <c r="S50" s="18">
        <f>IF('Structure Inputs'!X53="",,
IF('Structure Inputs'!$J53="Minimum",SUMIFS('Contents DDF Lookup'!$D:$D,'Contents DDF Lookup'!$C:$C,'Structure Inputs'!X53,'Contents DDF Lookup'!$A:$A,'Structure Inputs'!$C53)/100,
IF('Structure Inputs'!$J53="Most Likely",SUMIFS('Contents DDF Lookup'!$E:$E,'Contents DDF Lookup'!$C:$C,'Structure Inputs'!X53,'Contents DDF Lookup'!$A:$A,'Structure Inputs'!$C53)/100,
IF('Structure Inputs'!$J53="Maximum",SUMIFS('Contents DDF Lookup'!$F:$F,'Contents DDF Lookup'!$C:$C,'Structure Inputs'!X53,'Contents DDF Lookup'!$A:$A,'Structure Inputs'!$C53)/100,))))</f>
        <v>0</v>
      </c>
      <c r="T50" s="18">
        <f>IF('Structure Inputs'!Y53="",,
IF('Structure Inputs'!$J53="Minimum",SUMIFS('Contents DDF Lookup'!$D:$D,'Contents DDF Lookup'!$C:$C,'Structure Inputs'!Y53,'Contents DDF Lookup'!$A:$A,'Structure Inputs'!$C53)/100,
IF('Structure Inputs'!$J53="Most Likely",SUMIFS('Contents DDF Lookup'!$E:$E,'Contents DDF Lookup'!$C:$C,'Structure Inputs'!Y53,'Contents DDF Lookup'!$A:$A,'Structure Inputs'!$C53)/100,
IF('Structure Inputs'!$J53="Maximum",SUMIFS('Contents DDF Lookup'!$F:$F,'Contents DDF Lookup'!$C:$C,'Structure Inputs'!Y53,'Contents DDF Lookup'!$A:$A,'Structure Inputs'!$C53)/100,))))</f>
        <v>0</v>
      </c>
      <c r="U50" s="18">
        <f>IF('Structure Inputs'!Z53="",,
IF('Structure Inputs'!$J53="Minimum",SUMIFS('Contents DDF Lookup'!$D:$D,'Contents DDF Lookup'!$C:$C,'Structure Inputs'!Z53,'Contents DDF Lookup'!$A:$A,'Structure Inputs'!$C53)/100,
IF('Structure Inputs'!$J53="Most Likely",SUMIFS('Contents DDF Lookup'!$E:$E,'Contents DDF Lookup'!$C:$C,'Structure Inputs'!Z53,'Contents DDF Lookup'!$A:$A,'Structure Inputs'!$C53)/100,
IF('Structure Inputs'!$J53="Maximum",SUMIFS('Contents DDF Lookup'!$F:$F,'Contents DDF Lookup'!$C:$C,'Structure Inputs'!Z53,'Contents DDF Lookup'!$A:$A,'Structure Inputs'!$C53)/100,))))</f>
        <v>0</v>
      </c>
      <c r="V50" s="18">
        <f>IF('Structure Inputs'!AA53="",,
IF('Structure Inputs'!$J53="Minimum",SUMIFS('Contents DDF Lookup'!$D:$D,'Contents DDF Lookup'!$C:$C,'Structure Inputs'!AA53,'Contents DDF Lookup'!$A:$A,'Structure Inputs'!$C53)/100,
IF('Structure Inputs'!$J53="Most Likely",SUMIFS('Contents DDF Lookup'!$E:$E,'Contents DDF Lookup'!$C:$C,'Structure Inputs'!AA53,'Contents DDF Lookup'!$A:$A,'Structure Inputs'!$C53)/100,
IF('Structure Inputs'!$J53="Maximum",SUMIFS('Contents DDF Lookup'!$F:$F,'Contents DDF Lookup'!$C:$C,'Structure Inputs'!AA53,'Contents DDF Lookup'!$A:$A,'Structure Inputs'!$C53)/100,))))</f>
        <v>0</v>
      </c>
      <c r="W50" s="18">
        <f>IF('Structure Inputs'!AB53="",,
IF('Structure Inputs'!$J53="Minimum",SUMIFS('Contents DDF Lookup'!$D:$D,'Contents DDF Lookup'!$C:$C,'Structure Inputs'!AB53,'Contents DDF Lookup'!$A:$A,'Structure Inputs'!$C53)/100,
IF('Structure Inputs'!$J53="Most Likely",SUMIFS('Contents DDF Lookup'!$E:$E,'Contents DDF Lookup'!$C:$C,'Structure Inputs'!AB53,'Contents DDF Lookup'!$A:$A,'Structure Inputs'!$C53)/100,
IF('Structure Inputs'!$J53="Maximum",SUMIFS('Contents DDF Lookup'!$F:$F,'Contents DDF Lookup'!$C:$C,'Structure Inputs'!AB53,'Contents DDF Lookup'!$A:$A,'Structure Inputs'!$C53)/100,))))</f>
        <v>0</v>
      </c>
      <c r="X50" s="18">
        <f>IF('Structure Inputs'!AC53="",,
IF('Structure Inputs'!$J53="Minimum",SUMIFS('Contents DDF Lookup'!$D:$D,'Contents DDF Lookup'!$C:$C,'Structure Inputs'!AC53,'Contents DDF Lookup'!$A:$A,'Structure Inputs'!$C53)/100,
IF('Structure Inputs'!$J53="Most Likely",SUMIFS('Contents DDF Lookup'!$E:$E,'Contents DDF Lookup'!$C:$C,'Structure Inputs'!AC53,'Contents DDF Lookup'!$A:$A,'Structure Inputs'!$C53)/100,
IF('Structure Inputs'!$J53="Maximum",SUMIFS('Contents DDF Lookup'!$F:$F,'Contents DDF Lookup'!$C:$C,'Structure Inputs'!AC53,'Contents DDF Lookup'!$A:$A,'Structure Inputs'!$C53)/100,))))</f>
        <v>0</v>
      </c>
      <c r="Z50" s="25">
        <f t="shared" si="12"/>
        <v>0</v>
      </c>
      <c r="AA50" s="25">
        <f t="shared" si="0"/>
        <v>0</v>
      </c>
      <c r="AB50" s="25">
        <f t="shared" si="1"/>
        <v>0</v>
      </c>
      <c r="AC50" s="25">
        <f t="shared" si="2"/>
        <v>0</v>
      </c>
      <c r="AD50" s="25">
        <f t="shared" si="3"/>
        <v>0</v>
      </c>
      <c r="AE50" s="25">
        <f t="shared" si="4"/>
        <v>0</v>
      </c>
      <c r="AF50" s="25">
        <f t="shared" si="5"/>
        <v>0</v>
      </c>
      <c r="AG50" s="25">
        <f t="shared" si="6"/>
        <v>0</v>
      </c>
      <c r="AH50" s="25">
        <f t="shared" si="7"/>
        <v>0</v>
      </c>
      <c r="AI50" s="25">
        <f t="shared" si="8"/>
        <v>0</v>
      </c>
      <c r="AJ50" s="25">
        <f t="shared" si="9"/>
        <v>0</v>
      </c>
      <c r="AK50" s="25">
        <f t="shared" si="10"/>
        <v>0</v>
      </c>
    </row>
    <row r="51" spans="1:37" x14ac:dyDescent="0.25">
      <c r="A51" s="17">
        <f t="shared" si="13"/>
        <v>50</v>
      </c>
      <c r="B51" s="27" t="str">
        <f>IF('Structure Inputs'!C54="","",'Structure Inputs'!C54)</f>
        <v/>
      </c>
      <c r="D51" s="42">
        <f>'Structure Inputs'!$D54</f>
        <v>0</v>
      </c>
      <c r="F51" s="18" t="str">
        <f>IF('Structure Inputs'!F54="","No","Yes")</f>
        <v>No</v>
      </c>
      <c r="H51" s="24">
        <f>IF($F51="Yes",'Structure Inputs'!$F54,SUMIFS('General Assumptions_Back End'!$C:$C,'General Assumptions_Back End'!$A:$A,$B51,'General Assumptions_Back End'!$B:$B,H$1))</f>
        <v>0</v>
      </c>
      <c r="J51" s="25">
        <f>SUMIFS('General Assumptions_Back End'!$C:$C,'General Assumptions_Back End'!$A:$A,$B51,'General Assumptions_Back End'!$B:$B,J$1)</f>
        <v>0</v>
      </c>
      <c r="K51" s="185">
        <f>SUMIFS('General Assumptions_Back End'!$C:$C,'General Assumptions_Back End'!$A:$A,$B51,'General Assumptions_Back End'!$B:$B,K$1)</f>
        <v>0</v>
      </c>
      <c r="M51" s="18">
        <f>IF('Structure Inputs'!R54="",,
IF('Structure Inputs'!$J54="Minimum",SUMIFS('Contents DDF Lookup'!$D:$D,'Contents DDF Lookup'!$C:$C,'Structure Inputs'!R54,'Contents DDF Lookup'!$A:$A,'Structure Inputs'!$C54)/100,
IF('Structure Inputs'!$J54="Most Likely",SUMIFS('Contents DDF Lookup'!$E:$E,'Contents DDF Lookup'!$C:$C,'Structure Inputs'!R54,'Contents DDF Lookup'!$A:$A,'Structure Inputs'!$C54)/100,
IF('Structure Inputs'!$J54="Maximum",SUMIFS('Contents DDF Lookup'!$F:$F,'Contents DDF Lookup'!$C:$C,'Structure Inputs'!R54,'Contents DDF Lookup'!$A:$A,'Structure Inputs'!$C54)/100,))))</f>
        <v>0</v>
      </c>
      <c r="N51" s="18">
        <f>IF('Structure Inputs'!S54="",,
IF('Structure Inputs'!$J54="Minimum",SUMIFS('Contents DDF Lookup'!$D:$D,'Contents DDF Lookup'!$C:$C,'Structure Inputs'!S54,'Contents DDF Lookup'!$A:$A,'Structure Inputs'!$C54)/100,
IF('Structure Inputs'!$J54="Most Likely",SUMIFS('Contents DDF Lookup'!$E:$E,'Contents DDF Lookup'!$C:$C,'Structure Inputs'!S54,'Contents DDF Lookup'!$A:$A,'Structure Inputs'!$C54)/100,
IF('Structure Inputs'!$J54="Maximum",SUMIFS('Contents DDF Lookup'!$F:$F,'Contents DDF Lookup'!$C:$C,'Structure Inputs'!S54,'Contents DDF Lookup'!$A:$A,'Structure Inputs'!$C54)/100,))))</f>
        <v>0</v>
      </c>
      <c r="O51" s="18">
        <f>IF('Structure Inputs'!T54="",,
IF('Structure Inputs'!$J54="Minimum",SUMIFS('Contents DDF Lookup'!$D:$D,'Contents DDF Lookup'!$C:$C,'Structure Inputs'!T54,'Contents DDF Lookup'!$A:$A,'Structure Inputs'!$C54)/100,
IF('Structure Inputs'!$J54="Most Likely",SUMIFS('Contents DDF Lookup'!$E:$E,'Contents DDF Lookup'!$C:$C,'Structure Inputs'!T54,'Contents DDF Lookup'!$A:$A,'Structure Inputs'!$C54)/100,
IF('Structure Inputs'!$J54="Maximum",SUMIFS('Contents DDF Lookup'!$F:$F,'Contents DDF Lookup'!$C:$C,'Structure Inputs'!T54,'Contents DDF Lookup'!$A:$A,'Structure Inputs'!$C54)/100,))))</f>
        <v>0</v>
      </c>
      <c r="P51" s="18">
        <f>IF('Structure Inputs'!U54="",,
IF('Structure Inputs'!$J54="Minimum",SUMIFS('Contents DDF Lookup'!$D:$D,'Contents DDF Lookup'!$C:$C,'Structure Inputs'!U54,'Contents DDF Lookup'!$A:$A,'Structure Inputs'!$C54)/100,
IF('Structure Inputs'!$J54="Most Likely",SUMIFS('Contents DDF Lookup'!$E:$E,'Contents DDF Lookup'!$C:$C,'Structure Inputs'!U54,'Contents DDF Lookup'!$A:$A,'Structure Inputs'!$C54)/100,
IF('Structure Inputs'!$J54="Maximum",SUMIFS('Contents DDF Lookup'!$F:$F,'Contents DDF Lookup'!$C:$C,'Structure Inputs'!U54,'Contents DDF Lookup'!$A:$A,'Structure Inputs'!$C54)/100,))))</f>
        <v>0</v>
      </c>
      <c r="Q51" s="18">
        <f>IF('Structure Inputs'!V54="",,
IF('Structure Inputs'!$J54="Minimum",SUMIFS('Contents DDF Lookup'!$D:$D,'Contents DDF Lookup'!$C:$C,'Structure Inputs'!V54,'Contents DDF Lookup'!$A:$A,'Structure Inputs'!$C54)/100,
IF('Structure Inputs'!$J54="Most Likely",SUMIFS('Contents DDF Lookup'!$E:$E,'Contents DDF Lookup'!$C:$C,'Structure Inputs'!V54,'Contents DDF Lookup'!$A:$A,'Structure Inputs'!$C54)/100,
IF('Structure Inputs'!$J54="Maximum",SUMIFS('Contents DDF Lookup'!$F:$F,'Contents DDF Lookup'!$C:$C,'Structure Inputs'!V54,'Contents DDF Lookup'!$A:$A,'Structure Inputs'!$C54)/100,))))</f>
        <v>0</v>
      </c>
      <c r="R51" s="18">
        <f>IF('Structure Inputs'!W54="",,
IF('Structure Inputs'!$J54="Minimum",SUMIFS('Contents DDF Lookup'!$D:$D,'Contents DDF Lookup'!$C:$C,'Structure Inputs'!W54,'Contents DDF Lookup'!$A:$A,'Structure Inputs'!$C54)/100,
IF('Structure Inputs'!$J54="Most Likely",SUMIFS('Contents DDF Lookup'!$E:$E,'Contents DDF Lookup'!$C:$C,'Structure Inputs'!W54,'Contents DDF Lookup'!$A:$A,'Structure Inputs'!$C54)/100,
IF('Structure Inputs'!$J54="Maximum",SUMIFS('Contents DDF Lookup'!$F:$F,'Contents DDF Lookup'!$C:$C,'Structure Inputs'!W54,'Contents DDF Lookup'!$A:$A,'Structure Inputs'!$C54)/100,))))</f>
        <v>0</v>
      </c>
      <c r="S51" s="18">
        <f>IF('Structure Inputs'!X54="",,
IF('Structure Inputs'!$J54="Minimum",SUMIFS('Contents DDF Lookup'!$D:$D,'Contents DDF Lookup'!$C:$C,'Structure Inputs'!X54,'Contents DDF Lookup'!$A:$A,'Structure Inputs'!$C54)/100,
IF('Structure Inputs'!$J54="Most Likely",SUMIFS('Contents DDF Lookup'!$E:$E,'Contents DDF Lookup'!$C:$C,'Structure Inputs'!X54,'Contents DDF Lookup'!$A:$A,'Structure Inputs'!$C54)/100,
IF('Structure Inputs'!$J54="Maximum",SUMIFS('Contents DDF Lookup'!$F:$F,'Contents DDF Lookup'!$C:$C,'Structure Inputs'!X54,'Contents DDF Lookup'!$A:$A,'Structure Inputs'!$C54)/100,))))</f>
        <v>0</v>
      </c>
      <c r="T51" s="18">
        <f>IF('Structure Inputs'!Y54="",,
IF('Structure Inputs'!$J54="Minimum",SUMIFS('Contents DDF Lookup'!$D:$D,'Contents DDF Lookup'!$C:$C,'Structure Inputs'!Y54,'Contents DDF Lookup'!$A:$A,'Structure Inputs'!$C54)/100,
IF('Structure Inputs'!$J54="Most Likely",SUMIFS('Contents DDF Lookup'!$E:$E,'Contents DDF Lookup'!$C:$C,'Structure Inputs'!Y54,'Contents DDF Lookup'!$A:$A,'Structure Inputs'!$C54)/100,
IF('Structure Inputs'!$J54="Maximum",SUMIFS('Contents DDF Lookup'!$F:$F,'Contents DDF Lookup'!$C:$C,'Structure Inputs'!Y54,'Contents DDF Lookup'!$A:$A,'Structure Inputs'!$C54)/100,))))</f>
        <v>0</v>
      </c>
      <c r="U51" s="18">
        <f>IF('Structure Inputs'!Z54="",,
IF('Structure Inputs'!$J54="Minimum",SUMIFS('Contents DDF Lookup'!$D:$D,'Contents DDF Lookup'!$C:$C,'Structure Inputs'!Z54,'Contents DDF Lookup'!$A:$A,'Structure Inputs'!$C54)/100,
IF('Structure Inputs'!$J54="Most Likely",SUMIFS('Contents DDF Lookup'!$E:$E,'Contents DDF Lookup'!$C:$C,'Structure Inputs'!Z54,'Contents DDF Lookup'!$A:$A,'Structure Inputs'!$C54)/100,
IF('Structure Inputs'!$J54="Maximum",SUMIFS('Contents DDF Lookup'!$F:$F,'Contents DDF Lookup'!$C:$C,'Structure Inputs'!Z54,'Contents DDF Lookup'!$A:$A,'Structure Inputs'!$C54)/100,))))</f>
        <v>0</v>
      </c>
      <c r="V51" s="18">
        <f>IF('Structure Inputs'!AA54="",,
IF('Structure Inputs'!$J54="Minimum",SUMIFS('Contents DDF Lookup'!$D:$D,'Contents DDF Lookup'!$C:$C,'Structure Inputs'!AA54,'Contents DDF Lookup'!$A:$A,'Structure Inputs'!$C54)/100,
IF('Structure Inputs'!$J54="Most Likely",SUMIFS('Contents DDF Lookup'!$E:$E,'Contents DDF Lookup'!$C:$C,'Structure Inputs'!AA54,'Contents DDF Lookup'!$A:$A,'Structure Inputs'!$C54)/100,
IF('Structure Inputs'!$J54="Maximum",SUMIFS('Contents DDF Lookup'!$F:$F,'Contents DDF Lookup'!$C:$C,'Structure Inputs'!AA54,'Contents DDF Lookup'!$A:$A,'Structure Inputs'!$C54)/100,))))</f>
        <v>0</v>
      </c>
      <c r="W51" s="18">
        <f>IF('Structure Inputs'!AB54="",,
IF('Structure Inputs'!$J54="Minimum",SUMIFS('Contents DDF Lookup'!$D:$D,'Contents DDF Lookup'!$C:$C,'Structure Inputs'!AB54,'Contents DDF Lookup'!$A:$A,'Structure Inputs'!$C54)/100,
IF('Structure Inputs'!$J54="Most Likely",SUMIFS('Contents DDF Lookup'!$E:$E,'Contents DDF Lookup'!$C:$C,'Structure Inputs'!AB54,'Contents DDF Lookup'!$A:$A,'Structure Inputs'!$C54)/100,
IF('Structure Inputs'!$J54="Maximum",SUMIFS('Contents DDF Lookup'!$F:$F,'Contents DDF Lookup'!$C:$C,'Structure Inputs'!AB54,'Contents DDF Lookup'!$A:$A,'Structure Inputs'!$C54)/100,))))</f>
        <v>0</v>
      </c>
      <c r="X51" s="18">
        <f>IF('Structure Inputs'!AC54="",,
IF('Structure Inputs'!$J54="Minimum",SUMIFS('Contents DDF Lookup'!$D:$D,'Contents DDF Lookup'!$C:$C,'Structure Inputs'!AC54,'Contents DDF Lookup'!$A:$A,'Structure Inputs'!$C54)/100,
IF('Structure Inputs'!$J54="Most Likely",SUMIFS('Contents DDF Lookup'!$E:$E,'Contents DDF Lookup'!$C:$C,'Structure Inputs'!AC54,'Contents DDF Lookup'!$A:$A,'Structure Inputs'!$C54)/100,
IF('Structure Inputs'!$J54="Maximum",SUMIFS('Contents DDF Lookup'!$F:$F,'Contents DDF Lookup'!$C:$C,'Structure Inputs'!AC54,'Contents DDF Lookup'!$A:$A,'Structure Inputs'!$C54)/100,))))</f>
        <v>0</v>
      </c>
      <c r="Z51" s="25">
        <f t="shared" si="12"/>
        <v>0</v>
      </c>
      <c r="AA51" s="25">
        <f t="shared" si="0"/>
        <v>0</v>
      </c>
      <c r="AB51" s="25">
        <f t="shared" si="1"/>
        <v>0</v>
      </c>
      <c r="AC51" s="25">
        <f t="shared" si="2"/>
        <v>0</v>
      </c>
      <c r="AD51" s="25">
        <f t="shared" si="3"/>
        <v>0</v>
      </c>
      <c r="AE51" s="25">
        <f t="shared" si="4"/>
        <v>0</v>
      </c>
      <c r="AF51" s="25">
        <f t="shared" si="5"/>
        <v>0</v>
      </c>
      <c r="AG51" s="25">
        <f t="shared" si="6"/>
        <v>0</v>
      </c>
      <c r="AH51" s="25">
        <f t="shared" si="7"/>
        <v>0</v>
      </c>
      <c r="AI51" s="25">
        <f t="shared" si="8"/>
        <v>0</v>
      </c>
      <c r="AJ51" s="25">
        <f t="shared" si="9"/>
        <v>0</v>
      </c>
      <c r="AK51" s="25">
        <f t="shared" si="10"/>
        <v>0</v>
      </c>
    </row>
    <row r="52" spans="1:37" x14ac:dyDescent="0.25">
      <c r="A52" s="17">
        <f t="shared" si="13"/>
        <v>51</v>
      </c>
      <c r="B52" s="27" t="str">
        <f>IF('Structure Inputs'!C55="","",'Structure Inputs'!C55)</f>
        <v/>
      </c>
      <c r="D52" s="42">
        <f>'Structure Inputs'!$D55</f>
        <v>0</v>
      </c>
      <c r="F52" s="18" t="str">
        <f>IF('Structure Inputs'!F55="","No","Yes")</f>
        <v>No</v>
      </c>
      <c r="H52" s="24">
        <f>IF($F52="Yes",'Structure Inputs'!$F55,SUMIFS('General Assumptions_Back End'!$C:$C,'General Assumptions_Back End'!$A:$A,$B52,'General Assumptions_Back End'!$B:$B,H$1))</f>
        <v>0</v>
      </c>
      <c r="J52" s="25">
        <f>SUMIFS('General Assumptions_Back End'!$C:$C,'General Assumptions_Back End'!$A:$A,$B52,'General Assumptions_Back End'!$B:$B,J$1)</f>
        <v>0</v>
      </c>
      <c r="K52" s="185">
        <f>SUMIFS('General Assumptions_Back End'!$C:$C,'General Assumptions_Back End'!$A:$A,$B52,'General Assumptions_Back End'!$B:$B,K$1)</f>
        <v>0</v>
      </c>
      <c r="M52" s="18">
        <f>IF('Structure Inputs'!R55="",,
IF('Structure Inputs'!$J55="Minimum",SUMIFS('Contents DDF Lookup'!$D:$D,'Contents DDF Lookup'!$C:$C,'Structure Inputs'!R55,'Contents DDF Lookup'!$A:$A,'Structure Inputs'!$C55)/100,
IF('Structure Inputs'!$J55="Most Likely",SUMIFS('Contents DDF Lookup'!$E:$E,'Contents DDF Lookup'!$C:$C,'Structure Inputs'!R55,'Contents DDF Lookup'!$A:$A,'Structure Inputs'!$C55)/100,
IF('Structure Inputs'!$J55="Maximum",SUMIFS('Contents DDF Lookup'!$F:$F,'Contents DDF Lookup'!$C:$C,'Structure Inputs'!R55,'Contents DDF Lookup'!$A:$A,'Structure Inputs'!$C55)/100,))))</f>
        <v>0</v>
      </c>
      <c r="N52" s="18">
        <f>IF('Structure Inputs'!S55="",,
IF('Structure Inputs'!$J55="Minimum",SUMIFS('Contents DDF Lookup'!$D:$D,'Contents DDF Lookup'!$C:$C,'Structure Inputs'!S55,'Contents DDF Lookup'!$A:$A,'Structure Inputs'!$C55)/100,
IF('Structure Inputs'!$J55="Most Likely",SUMIFS('Contents DDF Lookup'!$E:$E,'Contents DDF Lookup'!$C:$C,'Structure Inputs'!S55,'Contents DDF Lookup'!$A:$A,'Structure Inputs'!$C55)/100,
IF('Structure Inputs'!$J55="Maximum",SUMIFS('Contents DDF Lookup'!$F:$F,'Contents DDF Lookup'!$C:$C,'Structure Inputs'!S55,'Contents DDF Lookup'!$A:$A,'Structure Inputs'!$C55)/100,))))</f>
        <v>0</v>
      </c>
      <c r="O52" s="18">
        <f>IF('Structure Inputs'!T55="",,
IF('Structure Inputs'!$J55="Minimum",SUMIFS('Contents DDF Lookup'!$D:$D,'Contents DDF Lookup'!$C:$C,'Structure Inputs'!T55,'Contents DDF Lookup'!$A:$A,'Structure Inputs'!$C55)/100,
IF('Structure Inputs'!$J55="Most Likely",SUMIFS('Contents DDF Lookup'!$E:$E,'Contents DDF Lookup'!$C:$C,'Structure Inputs'!T55,'Contents DDF Lookup'!$A:$A,'Structure Inputs'!$C55)/100,
IF('Structure Inputs'!$J55="Maximum",SUMIFS('Contents DDF Lookup'!$F:$F,'Contents DDF Lookup'!$C:$C,'Structure Inputs'!T55,'Contents DDF Lookup'!$A:$A,'Structure Inputs'!$C55)/100,))))</f>
        <v>0</v>
      </c>
      <c r="P52" s="18">
        <f>IF('Structure Inputs'!U55="",,
IF('Structure Inputs'!$J55="Minimum",SUMIFS('Contents DDF Lookup'!$D:$D,'Contents DDF Lookup'!$C:$C,'Structure Inputs'!U55,'Contents DDF Lookup'!$A:$A,'Structure Inputs'!$C55)/100,
IF('Structure Inputs'!$J55="Most Likely",SUMIFS('Contents DDF Lookup'!$E:$E,'Contents DDF Lookup'!$C:$C,'Structure Inputs'!U55,'Contents DDF Lookup'!$A:$A,'Structure Inputs'!$C55)/100,
IF('Structure Inputs'!$J55="Maximum",SUMIFS('Contents DDF Lookup'!$F:$F,'Contents DDF Lookup'!$C:$C,'Structure Inputs'!U55,'Contents DDF Lookup'!$A:$A,'Structure Inputs'!$C55)/100,))))</f>
        <v>0</v>
      </c>
      <c r="Q52" s="18">
        <f>IF('Structure Inputs'!V55="",,
IF('Structure Inputs'!$J55="Minimum",SUMIFS('Contents DDF Lookup'!$D:$D,'Contents DDF Lookup'!$C:$C,'Structure Inputs'!V55,'Contents DDF Lookup'!$A:$A,'Structure Inputs'!$C55)/100,
IF('Structure Inputs'!$J55="Most Likely",SUMIFS('Contents DDF Lookup'!$E:$E,'Contents DDF Lookup'!$C:$C,'Structure Inputs'!V55,'Contents DDF Lookup'!$A:$A,'Structure Inputs'!$C55)/100,
IF('Structure Inputs'!$J55="Maximum",SUMIFS('Contents DDF Lookup'!$F:$F,'Contents DDF Lookup'!$C:$C,'Structure Inputs'!V55,'Contents DDF Lookup'!$A:$A,'Structure Inputs'!$C55)/100,))))</f>
        <v>0</v>
      </c>
      <c r="R52" s="18">
        <f>IF('Structure Inputs'!W55="",,
IF('Structure Inputs'!$J55="Minimum",SUMIFS('Contents DDF Lookup'!$D:$D,'Contents DDF Lookup'!$C:$C,'Structure Inputs'!W55,'Contents DDF Lookup'!$A:$A,'Structure Inputs'!$C55)/100,
IF('Structure Inputs'!$J55="Most Likely",SUMIFS('Contents DDF Lookup'!$E:$E,'Contents DDF Lookup'!$C:$C,'Structure Inputs'!W55,'Contents DDF Lookup'!$A:$A,'Structure Inputs'!$C55)/100,
IF('Structure Inputs'!$J55="Maximum",SUMIFS('Contents DDF Lookup'!$F:$F,'Contents DDF Lookup'!$C:$C,'Structure Inputs'!W55,'Contents DDF Lookup'!$A:$A,'Structure Inputs'!$C55)/100,))))</f>
        <v>0</v>
      </c>
      <c r="S52" s="18">
        <f>IF('Structure Inputs'!X55="",,
IF('Structure Inputs'!$J55="Minimum",SUMIFS('Contents DDF Lookup'!$D:$D,'Contents DDF Lookup'!$C:$C,'Structure Inputs'!X55,'Contents DDF Lookup'!$A:$A,'Structure Inputs'!$C55)/100,
IF('Structure Inputs'!$J55="Most Likely",SUMIFS('Contents DDF Lookup'!$E:$E,'Contents DDF Lookup'!$C:$C,'Structure Inputs'!X55,'Contents DDF Lookup'!$A:$A,'Structure Inputs'!$C55)/100,
IF('Structure Inputs'!$J55="Maximum",SUMIFS('Contents DDF Lookup'!$F:$F,'Contents DDF Lookup'!$C:$C,'Structure Inputs'!X55,'Contents DDF Lookup'!$A:$A,'Structure Inputs'!$C55)/100,))))</f>
        <v>0</v>
      </c>
      <c r="T52" s="18">
        <f>IF('Structure Inputs'!Y55="",,
IF('Structure Inputs'!$J55="Minimum",SUMIFS('Contents DDF Lookup'!$D:$D,'Contents DDF Lookup'!$C:$C,'Structure Inputs'!Y55,'Contents DDF Lookup'!$A:$A,'Structure Inputs'!$C55)/100,
IF('Structure Inputs'!$J55="Most Likely",SUMIFS('Contents DDF Lookup'!$E:$E,'Contents DDF Lookup'!$C:$C,'Structure Inputs'!Y55,'Contents DDF Lookup'!$A:$A,'Structure Inputs'!$C55)/100,
IF('Structure Inputs'!$J55="Maximum",SUMIFS('Contents DDF Lookup'!$F:$F,'Contents DDF Lookup'!$C:$C,'Structure Inputs'!Y55,'Contents DDF Lookup'!$A:$A,'Structure Inputs'!$C55)/100,))))</f>
        <v>0</v>
      </c>
      <c r="U52" s="18">
        <f>IF('Structure Inputs'!Z55="",,
IF('Structure Inputs'!$J55="Minimum",SUMIFS('Contents DDF Lookup'!$D:$D,'Contents DDF Lookup'!$C:$C,'Structure Inputs'!Z55,'Contents DDF Lookup'!$A:$A,'Structure Inputs'!$C55)/100,
IF('Structure Inputs'!$J55="Most Likely",SUMIFS('Contents DDF Lookup'!$E:$E,'Contents DDF Lookup'!$C:$C,'Structure Inputs'!Z55,'Contents DDF Lookup'!$A:$A,'Structure Inputs'!$C55)/100,
IF('Structure Inputs'!$J55="Maximum",SUMIFS('Contents DDF Lookup'!$F:$F,'Contents DDF Lookup'!$C:$C,'Structure Inputs'!Z55,'Contents DDF Lookup'!$A:$A,'Structure Inputs'!$C55)/100,))))</f>
        <v>0</v>
      </c>
      <c r="V52" s="18">
        <f>IF('Structure Inputs'!AA55="",,
IF('Structure Inputs'!$J55="Minimum",SUMIFS('Contents DDF Lookup'!$D:$D,'Contents DDF Lookup'!$C:$C,'Structure Inputs'!AA55,'Contents DDF Lookup'!$A:$A,'Structure Inputs'!$C55)/100,
IF('Structure Inputs'!$J55="Most Likely",SUMIFS('Contents DDF Lookup'!$E:$E,'Contents DDF Lookup'!$C:$C,'Structure Inputs'!AA55,'Contents DDF Lookup'!$A:$A,'Structure Inputs'!$C55)/100,
IF('Structure Inputs'!$J55="Maximum",SUMIFS('Contents DDF Lookup'!$F:$F,'Contents DDF Lookup'!$C:$C,'Structure Inputs'!AA55,'Contents DDF Lookup'!$A:$A,'Structure Inputs'!$C55)/100,))))</f>
        <v>0</v>
      </c>
      <c r="W52" s="18">
        <f>IF('Structure Inputs'!AB55="",,
IF('Structure Inputs'!$J55="Minimum",SUMIFS('Contents DDF Lookup'!$D:$D,'Contents DDF Lookup'!$C:$C,'Structure Inputs'!AB55,'Contents DDF Lookup'!$A:$A,'Structure Inputs'!$C55)/100,
IF('Structure Inputs'!$J55="Most Likely",SUMIFS('Contents DDF Lookup'!$E:$E,'Contents DDF Lookup'!$C:$C,'Structure Inputs'!AB55,'Contents DDF Lookup'!$A:$A,'Structure Inputs'!$C55)/100,
IF('Structure Inputs'!$J55="Maximum",SUMIFS('Contents DDF Lookup'!$F:$F,'Contents DDF Lookup'!$C:$C,'Structure Inputs'!AB55,'Contents DDF Lookup'!$A:$A,'Structure Inputs'!$C55)/100,))))</f>
        <v>0</v>
      </c>
      <c r="X52" s="18">
        <f>IF('Structure Inputs'!AC55="",,
IF('Structure Inputs'!$J55="Minimum",SUMIFS('Contents DDF Lookup'!$D:$D,'Contents DDF Lookup'!$C:$C,'Structure Inputs'!AC55,'Contents DDF Lookup'!$A:$A,'Structure Inputs'!$C55)/100,
IF('Structure Inputs'!$J55="Most Likely",SUMIFS('Contents DDF Lookup'!$E:$E,'Contents DDF Lookup'!$C:$C,'Structure Inputs'!AC55,'Contents DDF Lookup'!$A:$A,'Structure Inputs'!$C55)/100,
IF('Structure Inputs'!$J55="Maximum",SUMIFS('Contents DDF Lookup'!$F:$F,'Contents DDF Lookup'!$C:$C,'Structure Inputs'!AC55,'Contents DDF Lookup'!$A:$A,'Structure Inputs'!$C55)/100,))))</f>
        <v>0</v>
      </c>
      <c r="Z52" s="25">
        <f t="shared" si="12"/>
        <v>0</v>
      </c>
      <c r="AA52" s="25">
        <f t="shared" si="0"/>
        <v>0</v>
      </c>
      <c r="AB52" s="25">
        <f t="shared" si="1"/>
        <v>0</v>
      </c>
      <c r="AC52" s="25">
        <f t="shared" si="2"/>
        <v>0</v>
      </c>
      <c r="AD52" s="25">
        <f t="shared" si="3"/>
        <v>0</v>
      </c>
      <c r="AE52" s="25">
        <f t="shared" si="4"/>
        <v>0</v>
      </c>
      <c r="AF52" s="25">
        <f t="shared" si="5"/>
        <v>0</v>
      </c>
      <c r="AG52" s="25">
        <f t="shared" si="6"/>
        <v>0</v>
      </c>
      <c r="AH52" s="25">
        <f t="shared" si="7"/>
        <v>0</v>
      </c>
      <c r="AI52" s="25">
        <f t="shared" si="8"/>
        <v>0</v>
      </c>
      <c r="AJ52" s="25">
        <f t="shared" si="9"/>
        <v>0</v>
      </c>
      <c r="AK52" s="25">
        <f t="shared" si="10"/>
        <v>0</v>
      </c>
    </row>
    <row r="53" spans="1:37" x14ac:dyDescent="0.25">
      <c r="A53" s="17">
        <f t="shared" si="13"/>
        <v>52</v>
      </c>
      <c r="B53" s="27" t="str">
        <f>IF('Structure Inputs'!C56="","",'Structure Inputs'!C56)</f>
        <v/>
      </c>
      <c r="D53" s="42">
        <f>'Structure Inputs'!$D56</f>
        <v>0</v>
      </c>
      <c r="F53" s="18" t="str">
        <f>IF('Structure Inputs'!F56="","No","Yes")</f>
        <v>No</v>
      </c>
      <c r="H53" s="24">
        <f>IF($F53="Yes",'Structure Inputs'!$F56,SUMIFS('General Assumptions_Back End'!$C:$C,'General Assumptions_Back End'!$A:$A,$B53,'General Assumptions_Back End'!$B:$B,H$1))</f>
        <v>0</v>
      </c>
      <c r="J53" s="25">
        <f>SUMIFS('General Assumptions_Back End'!$C:$C,'General Assumptions_Back End'!$A:$A,$B53,'General Assumptions_Back End'!$B:$B,J$1)</f>
        <v>0</v>
      </c>
      <c r="K53" s="185">
        <f>SUMIFS('General Assumptions_Back End'!$C:$C,'General Assumptions_Back End'!$A:$A,$B53,'General Assumptions_Back End'!$B:$B,K$1)</f>
        <v>0</v>
      </c>
      <c r="M53" s="18">
        <f>IF('Structure Inputs'!R56="",,
IF('Structure Inputs'!$J56="Minimum",SUMIFS('Contents DDF Lookup'!$D:$D,'Contents DDF Lookup'!$C:$C,'Structure Inputs'!R56,'Contents DDF Lookup'!$A:$A,'Structure Inputs'!$C56)/100,
IF('Structure Inputs'!$J56="Most Likely",SUMIFS('Contents DDF Lookup'!$E:$E,'Contents DDF Lookup'!$C:$C,'Structure Inputs'!R56,'Contents DDF Lookup'!$A:$A,'Structure Inputs'!$C56)/100,
IF('Structure Inputs'!$J56="Maximum",SUMIFS('Contents DDF Lookup'!$F:$F,'Contents DDF Lookup'!$C:$C,'Structure Inputs'!R56,'Contents DDF Lookup'!$A:$A,'Structure Inputs'!$C56)/100,))))</f>
        <v>0</v>
      </c>
      <c r="N53" s="18">
        <f>IF('Structure Inputs'!S56="",,
IF('Structure Inputs'!$J56="Minimum",SUMIFS('Contents DDF Lookup'!$D:$D,'Contents DDF Lookup'!$C:$C,'Structure Inputs'!S56,'Contents DDF Lookup'!$A:$A,'Structure Inputs'!$C56)/100,
IF('Structure Inputs'!$J56="Most Likely",SUMIFS('Contents DDF Lookup'!$E:$E,'Contents DDF Lookup'!$C:$C,'Structure Inputs'!S56,'Contents DDF Lookup'!$A:$A,'Structure Inputs'!$C56)/100,
IF('Structure Inputs'!$J56="Maximum",SUMIFS('Contents DDF Lookup'!$F:$F,'Contents DDF Lookup'!$C:$C,'Structure Inputs'!S56,'Contents DDF Lookup'!$A:$A,'Structure Inputs'!$C56)/100,))))</f>
        <v>0</v>
      </c>
      <c r="O53" s="18">
        <f>IF('Structure Inputs'!T56="",,
IF('Structure Inputs'!$J56="Minimum",SUMIFS('Contents DDF Lookup'!$D:$D,'Contents DDF Lookup'!$C:$C,'Structure Inputs'!T56,'Contents DDF Lookup'!$A:$A,'Structure Inputs'!$C56)/100,
IF('Structure Inputs'!$J56="Most Likely",SUMIFS('Contents DDF Lookup'!$E:$E,'Contents DDF Lookup'!$C:$C,'Structure Inputs'!T56,'Contents DDF Lookup'!$A:$A,'Structure Inputs'!$C56)/100,
IF('Structure Inputs'!$J56="Maximum",SUMIFS('Contents DDF Lookup'!$F:$F,'Contents DDF Lookup'!$C:$C,'Structure Inputs'!T56,'Contents DDF Lookup'!$A:$A,'Structure Inputs'!$C56)/100,))))</f>
        <v>0</v>
      </c>
      <c r="P53" s="18">
        <f>IF('Structure Inputs'!U56="",,
IF('Structure Inputs'!$J56="Minimum",SUMIFS('Contents DDF Lookup'!$D:$D,'Contents DDF Lookup'!$C:$C,'Structure Inputs'!U56,'Contents DDF Lookup'!$A:$A,'Structure Inputs'!$C56)/100,
IF('Structure Inputs'!$J56="Most Likely",SUMIFS('Contents DDF Lookup'!$E:$E,'Contents DDF Lookup'!$C:$C,'Structure Inputs'!U56,'Contents DDF Lookup'!$A:$A,'Structure Inputs'!$C56)/100,
IF('Structure Inputs'!$J56="Maximum",SUMIFS('Contents DDF Lookup'!$F:$F,'Contents DDF Lookup'!$C:$C,'Structure Inputs'!U56,'Contents DDF Lookup'!$A:$A,'Structure Inputs'!$C56)/100,))))</f>
        <v>0</v>
      </c>
      <c r="Q53" s="18">
        <f>IF('Structure Inputs'!V56="",,
IF('Structure Inputs'!$J56="Minimum",SUMIFS('Contents DDF Lookup'!$D:$D,'Contents DDF Lookup'!$C:$C,'Structure Inputs'!V56,'Contents DDF Lookup'!$A:$A,'Structure Inputs'!$C56)/100,
IF('Structure Inputs'!$J56="Most Likely",SUMIFS('Contents DDF Lookup'!$E:$E,'Contents DDF Lookup'!$C:$C,'Structure Inputs'!V56,'Contents DDF Lookup'!$A:$A,'Structure Inputs'!$C56)/100,
IF('Structure Inputs'!$J56="Maximum",SUMIFS('Contents DDF Lookup'!$F:$F,'Contents DDF Lookup'!$C:$C,'Structure Inputs'!V56,'Contents DDF Lookup'!$A:$A,'Structure Inputs'!$C56)/100,))))</f>
        <v>0</v>
      </c>
      <c r="R53" s="18">
        <f>IF('Structure Inputs'!W56="",,
IF('Structure Inputs'!$J56="Minimum",SUMIFS('Contents DDF Lookup'!$D:$D,'Contents DDF Lookup'!$C:$C,'Structure Inputs'!W56,'Contents DDF Lookup'!$A:$A,'Structure Inputs'!$C56)/100,
IF('Structure Inputs'!$J56="Most Likely",SUMIFS('Contents DDF Lookup'!$E:$E,'Contents DDF Lookup'!$C:$C,'Structure Inputs'!W56,'Contents DDF Lookup'!$A:$A,'Structure Inputs'!$C56)/100,
IF('Structure Inputs'!$J56="Maximum",SUMIFS('Contents DDF Lookup'!$F:$F,'Contents DDF Lookup'!$C:$C,'Structure Inputs'!W56,'Contents DDF Lookup'!$A:$A,'Structure Inputs'!$C56)/100,))))</f>
        <v>0</v>
      </c>
      <c r="S53" s="18">
        <f>IF('Structure Inputs'!X56="",,
IF('Structure Inputs'!$J56="Minimum",SUMIFS('Contents DDF Lookup'!$D:$D,'Contents DDF Lookup'!$C:$C,'Structure Inputs'!X56,'Contents DDF Lookup'!$A:$A,'Structure Inputs'!$C56)/100,
IF('Structure Inputs'!$J56="Most Likely",SUMIFS('Contents DDF Lookup'!$E:$E,'Contents DDF Lookup'!$C:$C,'Structure Inputs'!X56,'Contents DDF Lookup'!$A:$A,'Structure Inputs'!$C56)/100,
IF('Structure Inputs'!$J56="Maximum",SUMIFS('Contents DDF Lookup'!$F:$F,'Contents DDF Lookup'!$C:$C,'Structure Inputs'!X56,'Contents DDF Lookup'!$A:$A,'Structure Inputs'!$C56)/100,))))</f>
        <v>0</v>
      </c>
      <c r="T53" s="18">
        <f>IF('Structure Inputs'!Y56="",,
IF('Structure Inputs'!$J56="Minimum",SUMIFS('Contents DDF Lookup'!$D:$D,'Contents DDF Lookup'!$C:$C,'Structure Inputs'!Y56,'Contents DDF Lookup'!$A:$A,'Structure Inputs'!$C56)/100,
IF('Structure Inputs'!$J56="Most Likely",SUMIFS('Contents DDF Lookup'!$E:$E,'Contents DDF Lookup'!$C:$C,'Structure Inputs'!Y56,'Contents DDF Lookup'!$A:$A,'Structure Inputs'!$C56)/100,
IF('Structure Inputs'!$J56="Maximum",SUMIFS('Contents DDF Lookup'!$F:$F,'Contents DDF Lookup'!$C:$C,'Structure Inputs'!Y56,'Contents DDF Lookup'!$A:$A,'Structure Inputs'!$C56)/100,))))</f>
        <v>0</v>
      </c>
      <c r="U53" s="18">
        <f>IF('Structure Inputs'!Z56="",,
IF('Structure Inputs'!$J56="Minimum",SUMIFS('Contents DDF Lookup'!$D:$D,'Contents DDF Lookup'!$C:$C,'Structure Inputs'!Z56,'Contents DDF Lookup'!$A:$A,'Structure Inputs'!$C56)/100,
IF('Structure Inputs'!$J56="Most Likely",SUMIFS('Contents DDF Lookup'!$E:$E,'Contents DDF Lookup'!$C:$C,'Structure Inputs'!Z56,'Contents DDF Lookup'!$A:$A,'Structure Inputs'!$C56)/100,
IF('Structure Inputs'!$J56="Maximum",SUMIFS('Contents DDF Lookup'!$F:$F,'Contents DDF Lookup'!$C:$C,'Structure Inputs'!Z56,'Contents DDF Lookup'!$A:$A,'Structure Inputs'!$C56)/100,))))</f>
        <v>0</v>
      </c>
      <c r="V53" s="18">
        <f>IF('Structure Inputs'!AA56="",,
IF('Structure Inputs'!$J56="Minimum",SUMIFS('Contents DDF Lookup'!$D:$D,'Contents DDF Lookup'!$C:$C,'Structure Inputs'!AA56,'Contents DDF Lookup'!$A:$A,'Structure Inputs'!$C56)/100,
IF('Structure Inputs'!$J56="Most Likely",SUMIFS('Contents DDF Lookup'!$E:$E,'Contents DDF Lookup'!$C:$C,'Structure Inputs'!AA56,'Contents DDF Lookup'!$A:$A,'Structure Inputs'!$C56)/100,
IF('Structure Inputs'!$J56="Maximum",SUMIFS('Contents DDF Lookup'!$F:$F,'Contents DDF Lookup'!$C:$C,'Structure Inputs'!AA56,'Contents DDF Lookup'!$A:$A,'Structure Inputs'!$C56)/100,))))</f>
        <v>0</v>
      </c>
      <c r="W53" s="18">
        <f>IF('Structure Inputs'!AB56="",,
IF('Structure Inputs'!$J56="Minimum",SUMIFS('Contents DDF Lookup'!$D:$D,'Contents DDF Lookup'!$C:$C,'Structure Inputs'!AB56,'Contents DDF Lookup'!$A:$A,'Structure Inputs'!$C56)/100,
IF('Structure Inputs'!$J56="Most Likely",SUMIFS('Contents DDF Lookup'!$E:$E,'Contents DDF Lookup'!$C:$C,'Structure Inputs'!AB56,'Contents DDF Lookup'!$A:$A,'Structure Inputs'!$C56)/100,
IF('Structure Inputs'!$J56="Maximum",SUMIFS('Contents DDF Lookup'!$F:$F,'Contents DDF Lookup'!$C:$C,'Structure Inputs'!AB56,'Contents DDF Lookup'!$A:$A,'Structure Inputs'!$C56)/100,))))</f>
        <v>0</v>
      </c>
      <c r="X53" s="18">
        <f>IF('Structure Inputs'!AC56="",,
IF('Structure Inputs'!$J56="Minimum",SUMIFS('Contents DDF Lookup'!$D:$D,'Contents DDF Lookup'!$C:$C,'Structure Inputs'!AC56,'Contents DDF Lookup'!$A:$A,'Structure Inputs'!$C56)/100,
IF('Structure Inputs'!$J56="Most Likely",SUMIFS('Contents DDF Lookup'!$E:$E,'Contents DDF Lookup'!$C:$C,'Structure Inputs'!AC56,'Contents DDF Lookup'!$A:$A,'Structure Inputs'!$C56)/100,
IF('Structure Inputs'!$J56="Maximum",SUMIFS('Contents DDF Lookup'!$F:$F,'Contents DDF Lookup'!$C:$C,'Structure Inputs'!AC56,'Contents DDF Lookup'!$A:$A,'Structure Inputs'!$C56)/100,))))</f>
        <v>0</v>
      </c>
      <c r="Z53" s="25">
        <f t="shared" si="12"/>
        <v>0</v>
      </c>
      <c r="AA53" s="25">
        <f t="shared" si="0"/>
        <v>0</v>
      </c>
      <c r="AB53" s="25">
        <f t="shared" si="1"/>
        <v>0</v>
      </c>
      <c r="AC53" s="25">
        <f t="shared" si="2"/>
        <v>0</v>
      </c>
      <c r="AD53" s="25">
        <f t="shared" si="3"/>
        <v>0</v>
      </c>
      <c r="AE53" s="25">
        <f t="shared" si="4"/>
        <v>0</v>
      </c>
      <c r="AF53" s="25">
        <f t="shared" si="5"/>
        <v>0</v>
      </c>
      <c r="AG53" s="25">
        <f t="shared" si="6"/>
        <v>0</v>
      </c>
      <c r="AH53" s="25">
        <f t="shared" si="7"/>
        <v>0</v>
      </c>
      <c r="AI53" s="25">
        <f t="shared" si="8"/>
        <v>0</v>
      </c>
      <c r="AJ53" s="25">
        <f t="shared" si="9"/>
        <v>0</v>
      </c>
      <c r="AK53" s="25">
        <f t="shared" si="10"/>
        <v>0</v>
      </c>
    </row>
    <row r="54" spans="1:37" x14ac:dyDescent="0.25">
      <c r="A54" s="17">
        <f t="shared" si="13"/>
        <v>53</v>
      </c>
      <c r="B54" s="27" t="str">
        <f>IF('Structure Inputs'!C57="","",'Structure Inputs'!C57)</f>
        <v/>
      </c>
      <c r="D54" s="42">
        <f>'Structure Inputs'!$D57</f>
        <v>0</v>
      </c>
      <c r="F54" s="18" t="str">
        <f>IF('Structure Inputs'!F57="","No","Yes")</f>
        <v>No</v>
      </c>
      <c r="H54" s="24">
        <f>IF($F54="Yes",'Structure Inputs'!$F57,SUMIFS('General Assumptions_Back End'!$C:$C,'General Assumptions_Back End'!$A:$A,$B54,'General Assumptions_Back End'!$B:$B,H$1))</f>
        <v>0</v>
      </c>
      <c r="J54" s="25">
        <f>SUMIFS('General Assumptions_Back End'!$C:$C,'General Assumptions_Back End'!$A:$A,$B54,'General Assumptions_Back End'!$B:$B,J$1)</f>
        <v>0</v>
      </c>
      <c r="K54" s="185">
        <f>SUMIFS('General Assumptions_Back End'!$C:$C,'General Assumptions_Back End'!$A:$A,$B54,'General Assumptions_Back End'!$B:$B,K$1)</f>
        <v>0</v>
      </c>
      <c r="M54" s="18">
        <f>IF('Structure Inputs'!R57="",,
IF('Structure Inputs'!$J57="Minimum",SUMIFS('Contents DDF Lookup'!$D:$D,'Contents DDF Lookup'!$C:$C,'Structure Inputs'!R57,'Contents DDF Lookup'!$A:$A,'Structure Inputs'!$C57)/100,
IF('Structure Inputs'!$J57="Most Likely",SUMIFS('Contents DDF Lookup'!$E:$E,'Contents DDF Lookup'!$C:$C,'Structure Inputs'!R57,'Contents DDF Lookup'!$A:$A,'Structure Inputs'!$C57)/100,
IF('Structure Inputs'!$J57="Maximum",SUMIFS('Contents DDF Lookup'!$F:$F,'Contents DDF Lookup'!$C:$C,'Structure Inputs'!R57,'Contents DDF Lookup'!$A:$A,'Structure Inputs'!$C57)/100,))))</f>
        <v>0</v>
      </c>
      <c r="N54" s="18">
        <f>IF('Structure Inputs'!S57="",,
IF('Structure Inputs'!$J57="Minimum",SUMIFS('Contents DDF Lookup'!$D:$D,'Contents DDF Lookup'!$C:$C,'Structure Inputs'!S57,'Contents DDF Lookup'!$A:$A,'Structure Inputs'!$C57)/100,
IF('Structure Inputs'!$J57="Most Likely",SUMIFS('Contents DDF Lookup'!$E:$E,'Contents DDF Lookup'!$C:$C,'Structure Inputs'!S57,'Contents DDF Lookup'!$A:$A,'Structure Inputs'!$C57)/100,
IF('Structure Inputs'!$J57="Maximum",SUMIFS('Contents DDF Lookup'!$F:$F,'Contents DDF Lookup'!$C:$C,'Structure Inputs'!S57,'Contents DDF Lookup'!$A:$A,'Structure Inputs'!$C57)/100,))))</f>
        <v>0</v>
      </c>
      <c r="O54" s="18">
        <f>IF('Structure Inputs'!T57="",,
IF('Structure Inputs'!$J57="Minimum",SUMIFS('Contents DDF Lookup'!$D:$D,'Contents DDF Lookup'!$C:$C,'Structure Inputs'!T57,'Contents DDF Lookup'!$A:$A,'Structure Inputs'!$C57)/100,
IF('Structure Inputs'!$J57="Most Likely",SUMIFS('Contents DDF Lookup'!$E:$E,'Contents DDF Lookup'!$C:$C,'Structure Inputs'!T57,'Contents DDF Lookup'!$A:$A,'Structure Inputs'!$C57)/100,
IF('Structure Inputs'!$J57="Maximum",SUMIFS('Contents DDF Lookup'!$F:$F,'Contents DDF Lookup'!$C:$C,'Structure Inputs'!T57,'Contents DDF Lookup'!$A:$A,'Structure Inputs'!$C57)/100,))))</f>
        <v>0</v>
      </c>
      <c r="P54" s="18">
        <f>IF('Structure Inputs'!U57="",,
IF('Structure Inputs'!$J57="Minimum",SUMIFS('Contents DDF Lookup'!$D:$D,'Contents DDF Lookup'!$C:$C,'Structure Inputs'!U57,'Contents DDF Lookup'!$A:$A,'Structure Inputs'!$C57)/100,
IF('Structure Inputs'!$J57="Most Likely",SUMIFS('Contents DDF Lookup'!$E:$E,'Contents DDF Lookup'!$C:$C,'Structure Inputs'!U57,'Contents DDF Lookup'!$A:$A,'Structure Inputs'!$C57)/100,
IF('Structure Inputs'!$J57="Maximum",SUMIFS('Contents DDF Lookup'!$F:$F,'Contents DDF Lookup'!$C:$C,'Structure Inputs'!U57,'Contents DDF Lookup'!$A:$A,'Structure Inputs'!$C57)/100,))))</f>
        <v>0</v>
      </c>
      <c r="Q54" s="18">
        <f>IF('Structure Inputs'!V57="",,
IF('Structure Inputs'!$J57="Minimum",SUMIFS('Contents DDF Lookup'!$D:$D,'Contents DDF Lookup'!$C:$C,'Structure Inputs'!V57,'Contents DDF Lookup'!$A:$A,'Structure Inputs'!$C57)/100,
IF('Structure Inputs'!$J57="Most Likely",SUMIFS('Contents DDF Lookup'!$E:$E,'Contents DDF Lookup'!$C:$C,'Structure Inputs'!V57,'Contents DDF Lookup'!$A:$A,'Structure Inputs'!$C57)/100,
IF('Structure Inputs'!$J57="Maximum",SUMIFS('Contents DDF Lookup'!$F:$F,'Contents DDF Lookup'!$C:$C,'Structure Inputs'!V57,'Contents DDF Lookup'!$A:$A,'Structure Inputs'!$C57)/100,))))</f>
        <v>0</v>
      </c>
      <c r="R54" s="18">
        <f>IF('Structure Inputs'!W57="",,
IF('Structure Inputs'!$J57="Minimum",SUMIFS('Contents DDF Lookup'!$D:$D,'Contents DDF Lookup'!$C:$C,'Structure Inputs'!W57,'Contents DDF Lookup'!$A:$A,'Structure Inputs'!$C57)/100,
IF('Structure Inputs'!$J57="Most Likely",SUMIFS('Contents DDF Lookup'!$E:$E,'Contents DDF Lookup'!$C:$C,'Structure Inputs'!W57,'Contents DDF Lookup'!$A:$A,'Structure Inputs'!$C57)/100,
IF('Structure Inputs'!$J57="Maximum",SUMIFS('Contents DDF Lookup'!$F:$F,'Contents DDF Lookup'!$C:$C,'Structure Inputs'!W57,'Contents DDF Lookup'!$A:$A,'Structure Inputs'!$C57)/100,))))</f>
        <v>0</v>
      </c>
      <c r="S54" s="18">
        <f>IF('Structure Inputs'!X57="",,
IF('Structure Inputs'!$J57="Minimum",SUMIFS('Contents DDF Lookup'!$D:$D,'Contents DDF Lookup'!$C:$C,'Structure Inputs'!X57,'Contents DDF Lookup'!$A:$A,'Structure Inputs'!$C57)/100,
IF('Structure Inputs'!$J57="Most Likely",SUMIFS('Contents DDF Lookup'!$E:$E,'Contents DDF Lookup'!$C:$C,'Structure Inputs'!X57,'Contents DDF Lookup'!$A:$A,'Structure Inputs'!$C57)/100,
IF('Structure Inputs'!$J57="Maximum",SUMIFS('Contents DDF Lookup'!$F:$F,'Contents DDF Lookup'!$C:$C,'Structure Inputs'!X57,'Contents DDF Lookup'!$A:$A,'Structure Inputs'!$C57)/100,))))</f>
        <v>0</v>
      </c>
      <c r="T54" s="18">
        <f>IF('Structure Inputs'!Y57="",,
IF('Structure Inputs'!$J57="Minimum",SUMIFS('Contents DDF Lookup'!$D:$D,'Contents DDF Lookup'!$C:$C,'Structure Inputs'!Y57,'Contents DDF Lookup'!$A:$A,'Structure Inputs'!$C57)/100,
IF('Structure Inputs'!$J57="Most Likely",SUMIFS('Contents DDF Lookup'!$E:$E,'Contents DDF Lookup'!$C:$C,'Structure Inputs'!Y57,'Contents DDF Lookup'!$A:$A,'Structure Inputs'!$C57)/100,
IF('Structure Inputs'!$J57="Maximum",SUMIFS('Contents DDF Lookup'!$F:$F,'Contents DDF Lookup'!$C:$C,'Structure Inputs'!Y57,'Contents DDF Lookup'!$A:$A,'Structure Inputs'!$C57)/100,))))</f>
        <v>0</v>
      </c>
      <c r="U54" s="18">
        <f>IF('Structure Inputs'!Z57="",,
IF('Structure Inputs'!$J57="Minimum",SUMIFS('Contents DDF Lookup'!$D:$D,'Contents DDF Lookup'!$C:$C,'Structure Inputs'!Z57,'Contents DDF Lookup'!$A:$A,'Structure Inputs'!$C57)/100,
IF('Structure Inputs'!$J57="Most Likely",SUMIFS('Contents DDF Lookup'!$E:$E,'Contents DDF Lookup'!$C:$C,'Structure Inputs'!Z57,'Contents DDF Lookup'!$A:$A,'Structure Inputs'!$C57)/100,
IF('Structure Inputs'!$J57="Maximum",SUMIFS('Contents DDF Lookup'!$F:$F,'Contents DDF Lookup'!$C:$C,'Structure Inputs'!Z57,'Contents DDF Lookup'!$A:$A,'Structure Inputs'!$C57)/100,))))</f>
        <v>0</v>
      </c>
      <c r="V54" s="18">
        <f>IF('Structure Inputs'!AA57="",,
IF('Structure Inputs'!$J57="Minimum",SUMIFS('Contents DDF Lookup'!$D:$D,'Contents DDF Lookup'!$C:$C,'Structure Inputs'!AA57,'Contents DDF Lookup'!$A:$A,'Structure Inputs'!$C57)/100,
IF('Structure Inputs'!$J57="Most Likely",SUMIFS('Contents DDF Lookup'!$E:$E,'Contents DDF Lookup'!$C:$C,'Structure Inputs'!AA57,'Contents DDF Lookup'!$A:$A,'Structure Inputs'!$C57)/100,
IF('Structure Inputs'!$J57="Maximum",SUMIFS('Contents DDF Lookup'!$F:$F,'Contents DDF Lookup'!$C:$C,'Structure Inputs'!AA57,'Contents DDF Lookup'!$A:$A,'Structure Inputs'!$C57)/100,))))</f>
        <v>0</v>
      </c>
      <c r="W54" s="18">
        <f>IF('Structure Inputs'!AB57="",,
IF('Structure Inputs'!$J57="Minimum",SUMIFS('Contents DDF Lookup'!$D:$D,'Contents DDF Lookup'!$C:$C,'Structure Inputs'!AB57,'Contents DDF Lookup'!$A:$A,'Structure Inputs'!$C57)/100,
IF('Structure Inputs'!$J57="Most Likely",SUMIFS('Contents DDF Lookup'!$E:$E,'Contents DDF Lookup'!$C:$C,'Structure Inputs'!AB57,'Contents DDF Lookup'!$A:$A,'Structure Inputs'!$C57)/100,
IF('Structure Inputs'!$J57="Maximum",SUMIFS('Contents DDF Lookup'!$F:$F,'Contents DDF Lookup'!$C:$C,'Structure Inputs'!AB57,'Contents DDF Lookup'!$A:$A,'Structure Inputs'!$C57)/100,))))</f>
        <v>0</v>
      </c>
      <c r="X54" s="18">
        <f>IF('Structure Inputs'!AC57="",,
IF('Structure Inputs'!$J57="Minimum",SUMIFS('Contents DDF Lookup'!$D:$D,'Contents DDF Lookup'!$C:$C,'Structure Inputs'!AC57,'Contents DDF Lookup'!$A:$A,'Structure Inputs'!$C57)/100,
IF('Structure Inputs'!$J57="Most Likely",SUMIFS('Contents DDF Lookup'!$E:$E,'Contents DDF Lookup'!$C:$C,'Structure Inputs'!AC57,'Contents DDF Lookup'!$A:$A,'Structure Inputs'!$C57)/100,
IF('Structure Inputs'!$J57="Maximum",SUMIFS('Contents DDF Lookup'!$F:$F,'Contents DDF Lookup'!$C:$C,'Structure Inputs'!AC57,'Contents DDF Lookup'!$A:$A,'Structure Inputs'!$C57)/100,))))</f>
        <v>0</v>
      </c>
      <c r="Z54" s="25">
        <f t="shared" si="12"/>
        <v>0</v>
      </c>
      <c r="AA54" s="25">
        <f t="shared" si="0"/>
        <v>0</v>
      </c>
      <c r="AB54" s="25">
        <f t="shared" si="1"/>
        <v>0</v>
      </c>
      <c r="AC54" s="25">
        <f t="shared" si="2"/>
        <v>0</v>
      </c>
      <c r="AD54" s="25">
        <f t="shared" si="3"/>
        <v>0</v>
      </c>
      <c r="AE54" s="25">
        <f t="shared" si="4"/>
        <v>0</v>
      </c>
      <c r="AF54" s="25">
        <f t="shared" si="5"/>
        <v>0</v>
      </c>
      <c r="AG54" s="25">
        <f t="shared" si="6"/>
        <v>0</v>
      </c>
      <c r="AH54" s="25">
        <f t="shared" si="7"/>
        <v>0</v>
      </c>
      <c r="AI54" s="25">
        <f t="shared" si="8"/>
        <v>0</v>
      </c>
      <c r="AJ54" s="25">
        <f t="shared" si="9"/>
        <v>0</v>
      </c>
      <c r="AK54" s="25">
        <f t="shared" si="10"/>
        <v>0</v>
      </c>
    </row>
    <row r="55" spans="1:37" x14ac:dyDescent="0.25">
      <c r="A55" s="17">
        <f t="shared" si="13"/>
        <v>54</v>
      </c>
      <c r="B55" s="27" t="str">
        <f>IF('Structure Inputs'!C58="","",'Structure Inputs'!C58)</f>
        <v/>
      </c>
      <c r="D55" s="42">
        <f>'Structure Inputs'!$D58</f>
        <v>0</v>
      </c>
      <c r="F55" s="18" t="str">
        <f>IF('Structure Inputs'!F58="","No","Yes")</f>
        <v>No</v>
      </c>
      <c r="H55" s="24">
        <f>IF($F55="Yes",'Structure Inputs'!$F58,SUMIFS('General Assumptions_Back End'!$C:$C,'General Assumptions_Back End'!$A:$A,$B55,'General Assumptions_Back End'!$B:$B,H$1))</f>
        <v>0</v>
      </c>
      <c r="J55" s="25">
        <f>SUMIFS('General Assumptions_Back End'!$C:$C,'General Assumptions_Back End'!$A:$A,$B55,'General Assumptions_Back End'!$B:$B,J$1)</f>
        <v>0</v>
      </c>
      <c r="K55" s="185">
        <f>SUMIFS('General Assumptions_Back End'!$C:$C,'General Assumptions_Back End'!$A:$A,$B55,'General Assumptions_Back End'!$B:$B,K$1)</f>
        <v>0</v>
      </c>
      <c r="M55" s="18">
        <f>IF('Structure Inputs'!R58="",,
IF('Structure Inputs'!$J58="Minimum",SUMIFS('Contents DDF Lookup'!$D:$D,'Contents DDF Lookup'!$C:$C,'Structure Inputs'!R58,'Contents DDF Lookup'!$A:$A,'Structure Inputs'!$C58)/100,
IF('Structure Inputs'!$J58="Most Likely",SUMIFS('Contents DDF Lookup'!$E:$E,'Contents DDF Lookup'!$C:$C,'Structure Inputs'!R58,'Contents DDF Lookup'!$A:$A,'Structure Inputs'!$C58)/100,
IF('Structure Inputs'!$J58="Maximum",SUMIFS('Contents DDF Lookup'!$F:$F,'Contents DDF Lookup'!$C:$C,'Structure Inputs'!R58,'Contents DDF Lookup'!$A:$A,'Structure Inputs'!$C58)/100,))))</f>
        <v>0</v>
      </c>
      <c r="N55" s="18">
        <f>IF('Structure Inputs'!S58="",,
IF('Structure Inputs'!$J58="Minimum",SUMIFS('Contents DDF Lookup'!$D:$D,'Contents DDF Lookup'!$C:$C,'Structure Inputs'!S58,'Contents DDF Lookup'!$A:$A,'Structure Inputs'!$C58)/100,
IF('Structure Inputs'!$J58="Most Likely",SUMIFS('Contents DDF Lookup'!$E:$E,'Contents DDF Lookup'!$C:$C,'Structure Inputs'!S58,'Contents DDF Lookup'!$A:$A,'Structure Inputs'!$C58)/100,
IF('Structure Inputs'!$J58="Maximum",SUMIFS('Contents DDF Lookup'!$F:$F,'Contents DDF Lookup'!$C:$C,'Structure Inputs'!S58,'Contents DDF Lookup'!$A:$A,'Structure Inputs'!$C58)/100,))))</f>
        <v>0</v>
      </c>
      <c r="O55" s="18">
        <f>IF('Structure Inputs'!T58="",,
IF('Structure Inputs'!$J58="Minimum",SUMIFS('Contents DDF Lookup'!$D:$D,'Contents DDF Lookup'!$C:$C,'Structure Inputs'!T58,'Contents DDF Lookup'!$A:$A,'Structure Inputs'!$C58)/100,
IF('Structure Inputs'!$J58="Most Likely",SUMIFS('Contents DDF Lookup'!$E:$E,'Contents DDF Lookup'!$C:$C,'Structure Inputs'!T58,'Contents DDF Lookup'!$A:$A,'Structure Inputs'!$C58)/100,
IF('Structure Inputs'!$J58="Maximum",SUMIFS('Contents DDF Lookup'!$F:$F,'Contents DDF Lookup'!$C:$C,'Structure Inputs'!T58,'Contents DDF Lookup'!$A:$A,'Structure Inputs'!$C58)/100,))))</f>
        <v>0</v>
      </c>
      <c r="P55" s="18">
        <f>IF('Structure Inputs'!U58="",,
IF('Structure Inputs'!$J58="Minimum",SUMIFS('Contents DDF Lookup'!$D:$D,'Contents DDF Lookup'!$C:$C,'Structure Inputs'!U58,'Contents DDF Lookup'!$A:$A,'Structure Inputs'!$C58)/100,
IF('Structure Inputs'!$J58="Most Likely",SUMIFS('Contents DDF Lookup'!$E:$E,'Contents DDF Lookup'!$C:$C,'Structure Inputs'!U58,'Contents DDF Lookup'!$A:$A,'Structure Inputs'!$C58)/100,
IF('Structure Inputs'!$J58="Maximum",SUMIFS('Contents DDF Lookup'!$F:$F,'Contents DDF Lookup'!$C:$C,'Structure Inputs'!U58,'Contents DDF Lookup'!$A:$A,'Structure Inputs'!$C58)/100,))))</f>
        <v>0</v>
      </c>
      <c r="Q55" s="18">
        <f>IF('Structure Inputs'!V58="",,
IF('Structure Inputs'!$J58="Minimum",SUMIFS('Contents DDF Lookup'!$D:$D,'Contents DDF Lookup'!$C:$C,'Structure Inputs'!V58,'Contents DDF Lookup'!$A:$A,'Structure Inputs'!$C58)/100,
IF('Structure Inputs'!$J58="Most Likely",SUMIFS('Contents DDF Lookup'!$E:$E,'Contents DDF Lookup'!$C:$C,'Structure Inputs'!V58,'Contents DDF Lookup'!$A:$A,'Structure Inputs'!$C58)/100,
IF('Structure Inputs'!$J58="Maximum",SUMIFS('Contents DDF Lookup'!$F:$F,'Contents DDF Lookup'!$C:$C,'Structure Inputs'!V58,'Contents DDF Lookup'!$A:$A,'Structure Inputs'!$C58)/100,))))</f>
        <v>0</v>
      </c>
      <c r="R55" s="18">
        <f>IF('Structure Inputs'!W58="",,
IF('Structure Inputs'!$J58="Minimum",SUMIFS('Contents DDF Lookup'!$D:$D,'Contents DDF Lookup'!$C:$C,'Structure Inputs'!W58,'Contents DDF Lookup'!$A:$A,'Structure Inputs'!$C58)/100,
IF('Structure Inputs'!$J58="Most Likely",SUMIFS('Contents DDF Lookup'!$E:$E,'Contents DDF Lookup'!$C:$C,'Structure Inputs'!W58,'Contents DDF Lookup'!$A:$A,'Structure Inputs'!$C58)/100,
IF('Structure Inputs'!$J58="Maximum",SUMIFS('Contents DDF Lookup'!$F:$F,'Contents DDF Lookup'!$C:$C,'Structure Inputs'!W58,'Contents DDF Lookup'!$A:$A,'Structure Inputs'!$C58)/100,))))</f>
        <v>0</v>
      </c>
      <c r="S55" s="18">
        <f>IF('Structure Inputs'!X58="",,
IF('Structure Inputs'!$J58="Minimum",SUMIFS('Contents DDF Lookup'!$D:$D,'Contents DDF Lookup'!$C:$C,'Structure Inputs'!X58,'Contents DDF Lookup'!$A:$A,'Structure Inputs'!$C58)/100,
IF('Structure Inputs'!$J58="Most Likely",SUMIFS('Contents DDF Lookup'!$E:$E,'Contents DDF Lookup'!$C:$C,'Structure Inputs'!X58,'Contents DDF Lookup'!$A:$A,'Structure Inputs'!$C58)/100,
IF('Structure Inputs'!$J58="Maximum",SUMIFS('Contents DDF Lookup'!$F:$F,'Contents DDF Lookup'!$C:$C,'Structure Inputs'!X58,'Contents DDF Lookup'!$A:$A,'Structure Inputs'!$C58)/100,))))</f>
        <v>0</v>
      </c>
      <c r="T55" s="18">
        <f>IF('Structure Inputs'!Y58="",,
IF('Structure Inputs'!$J58="Minimum",SUMIFS('Contents DDF Lookup'!$D:$D,'Contents DDF Lookup'!$C:$C,'Structure Inputs'!Y58,'Contents DDF Lookup'!$A:$A,'Structure Inputs'!$C58)/100,
IF('Structure Inputs'!$J58="Most Likely",SUMIFS('Contents DDF Lookup'!$E:$E,'Contents DDF Lookup'!$C:$C,'Structure Inputs'!Y58,'Contents DDF Lookup'!$A:$A,'Structure Inputs'!$C58)/100,
IF('Structure Inputs'!$J58="Maximum",SUMIFS('Contents DDF Lookup'!$F:$F,'Contents DDF Lookup'!$C:$C,'Structure Inputs'!Y58,'Contents DDF Lookup'!$A:$A,'Structure Inputs'!$C58)/100,))))</f>
        <v>0</v>
      </c>
      <c r="U55" s="18">
        <f>IF('Structure Inputs'!Z58="",,
IF('Structure Inputs'!$J58="Minimum",SUMIFS('Contents DDF Lookup'!$D:$D,'Contents DDF Lookup'!$C:$C,'Structure Inputs'!Z58,'Contents DDF Lookup'!$A:$A,'Structure Inputs'!$C58)/100,
IF('Structure Inputs'!$J58="Most Likely",SUMIFS('Contents DDF Lookup'!$E:$E,'Contents DDF Lookup'!$C:$C,'Structure Inputs'!Z58,'Contents DDF Lookup'!$A:$A,'Structure Inputs'!$C58)/100,
IF('Structure Inputs'!$J58="Maximum",SUMIFS('Contents DDF Lookup'!$F:$F,'Contents DDF Lookup'!$C:$C,'Structure Inputs'!Z58,'Contents DDF Lookup'!$A:$A,'Structure Inputs'!$C58)/100,))))</f>
        <v>0</v>
      </c>
      <c r="V55" s="18">
        <f>IF('Structure Inputs'!AA58="",,
IF('Structure Inputs'!$J58="Minimum",SUMIFS('Contents DDF Lookup'!$D:$D,'Contents DDF Lookup'!$C:$C,'Structure Inputs'!AA58,'Contents DDF Lookup'!$A:$A,'Structure Inputs'!$C58)/100,
IF('Structure Inputs'!$J58="Most Likely",SUMIFS('Contents DDF Lookup'!$E:$E,'Contents DDF Lookup'!$C:$C,'Structure Inputs'!AA58,'Contents DDF Lookup'!$A:$A,'Structure Inputs'!$C58)/100,
IF('Structure Inputs'!$J58="Maximum",SUMIFS('Contents DDF Lookup'!$F:$F,'Contents DDF Lookup'!$C:$C,'Structure Inputs'!AA58,'Contents DDF Lookup'!$A:$A,'Structure Inputs'!$C58)/100,))))</f>
        <v>0</v>
      </c>
      <c r="W55" s="18">
        <f>IF('Structure Inputs'!AB58="",,
IF('Structure Inputs'!$J58="Minimum",SUMIFS('Contents DDF Lookup'!$D:$D,'Contents DDF Lookup'!$C:$C,'Structure Inputs'!AB58,'Contents DDF Lookup'!$A:$A,'Structure Inputs'!$C58)/100,
IF('Structure Inputs'!$J58="Most Likely",SUMIFS('Contents DDF Lookup'!$E:$E,'Contents DDF Lookup'!$C:$C,'Structure Inputs'!AB58,'Contents DDF Lookup'!$A:$A,'Structure Inputs'!$C58)/100,
IF('Structure Inputs'!$J58="Maximum",SUMIFS('Contents DDF Lookup'!$F:$F,'Contents DDF Lookup'!$C:$C,'Structure Inputs'!AB58,'Contents DDF Lookup'!$A:$A,'Structure Inputs'!$C58)/100,))))</f>
        <v>0</v>
      </c>
      <c r="X55" s="18">
        <f>IF('Structure Inputs'!AC58="",,
IF('Structure Inputs'!$J58="Minimum",SUMIFS('Contents DDF Lookup'!$D:$D,'Contents DDF Lookup'!$C:$C,'Structure Inputs'!AC58,'Contents DDF Lookup'!$A:$A,'Structure Inputs'!$C58)/100,
IF('Structure Inputs'!$J58="Most Likely",SUMIFS('Contents DDF Lookup'!$E:$E,'Contents DDF Lookup'!$C:$C,'Structure Inputs'!AC58,'Contents DDF Lookup'!$A:$A,'Structure Inputs'!$C58)/100,
IF('Structure Inputs'!$J58="Maximum",SUMIFS('Contents DDF Lookup'!$F:$F,'Contents DDF Lookup'!$C:$C,'Structure Inputs'!AC58,'Contents DDF Lookup'!$A:$A,'Structure Inputs'!$C58)/100,))))</f>
        <v>0</v>
      </c>
      <c r="Z55" s="25">
        <f t="shared" si="12"/>
        <v>0</v>
      </c>
      <c r="AA55" s="25">
        <f t="shared" si="0"/>
        <v>0</v>
      </c>
      <c r="AB55" s="25">
        <f t="shared" si="1"/>
        <v>0</v>
      </c>
      <c r="AC55" s="25">
        <f t="shared" si="2"/>
        <v>0</v>
      </c>
      <c r="AD55" s="25">
        <f t="shared" si="3"/>
        <v>0</v>
      </c>
      <c r="AE55" s="25">
        <f t="shared" si="4"/>
        <v>0</v>
      </c>
      <c r="AF55" s="25">
        <f t="shared" si="5"/>
        <v>0</v>
      </c>
      <c r="AG55" s="25">
        <f t="shared" si="6"/>
        <v>0</v>
      </c>
      <c r="AH55" s="25">
        <f t="shared" si="7"/>
        <v>0</v>
      </c>
      <c r="AI55" s="25">
        <f t="shared" si="8"/>
        <v>0</v>
      </c>
      <c r="AJ55" s="25">
        <f t="shared" si="9"/>
        <v>0</v>
      </c>
      <c r="AK55" s="25">
        <f t="shared" si="10"/>
        <v>0</v>
      </c>
    </row>
    <row r="56" spans="1:37" x14ac:dyDescent="0.25">
      <c r="A56" s="17">
        <f t="shared" si="13"/>
        <v>55</v>
      </c>
      <c r="B56" s="27" t="str">
        <f>IF('Structure Inputs'!C59="","",'Structure Inputs'!C59)</f>
        <v/>
      </c>
      <c r="D56" s="42">
        <f>'Structure Inputs'!$D59</f>
        <v>0</v>
      </c>
      <c r="F56" s="18" t="str">
        <f>IF('Structure Inputs'!F59="","No","Yes")</f>
        <v>No</v>
      </c>
      <c r="H56" s="24">
        <f>IF($F56="Yes",'Structure Inputs'!$F59,SUMIFS('General Assumptions_Back End'!$C:$C,'General Assumptions_Back End'!$A:$A,$B56,'General Assumptions_Back End'!$B:$B,H$1))</f>
        <v>0</v>
      </c>
      <c r="J56" s="25">
        <f>SUMIFS('General Assumptions_Back End'!$C:$C,'General Assumptions_Back End'!$A:$A,$B56,'General Assumptions_Back End'!$B:$B,J$1)</f>
        <v>0</v>
      </c>
      <c r="K56" s="185">
        <f>SUMIFS('General Assumptions_Back End'!$C:$C,'General Assumptions_Back End'!$A:$A,$B56,'General Assumptions_Back End'!$B:$B,K$1)</f>
        <v>0</v>
      </c>
      <c r="M56" s="18">
        <f>IF('Structure Inputs'!R59="",,
IF('Structure Inputs'!$J59="Minimum",SUMIFS('Contents DDF Lookup'!$D:$D,'Contents DDF Lookup'!$C:$C,'Structure Inputs'!R59,'Contents DDF Lookup'!$A:$A,'Structure Inputs'!$C59)/100,
IF('Structure Inputs'!$J59="Most Likely",SUMIFS('Contents DDF Lookup'!$E:$E,'Contents DDF Lookup'!$C:$C,'Structure Inputs'!R59,'Contents DDF Lookup'!$A:$A,'Structure Inputs'!$C59)/100,
IF('Structure Inputs'!$J59="Maximum",SUMIFS('Contents DDF Lookup'!$F:$F,'Contents DDF Lookup'!$C:$C,'Structure Inputs'!R59,'Contents DDF Lookup'!$A:$A,'Structure Inputs'!$C59)/100,))))</f>
        <v>0</v>
      </c>
      <c r="N56" s="18">
        <f>IF('Structure Inputs'!S59="",,
IF('Structure Inputs'!$J59="Minimum",SUMIFS('Contents DDF Lookup'!$D:$D,'Contents DDF Lookup'!$C:$C,'Structure Inputs'!S59,'Contents DDF Lookup'!$A:$A,'Structure Inputs'!$C59)/100,
IF('Structure Inputs'!$J59="Most Likely",SUMIFS('Contents DDF Lookup'!$E:$E,'Contents DDF Lookup'!$C:$C,'Structure Inputs'!S59,'Contents DDF Lookup'!$A:$A,'Structure Inputs'!$C59)/100,
IF('Structure Inputs'!$J59="Maximum",SUMIFS('Contents DDF Lookup'!$F:$F,'Contents DDF Lookup'!$C:$C,'Structure Inputs'!S59,'Contents DDF Lookup'!$A:$A,'Structure Inputs'!$C59)/100,))))</f>
        <v>0</v>
      </c>
      <c r="O56" s="18">
        <f>IF('Structure Inputs'!T59="",,
IF('Structure Inputs'!$J59="Minimum",SUMIFS('Contents DDF Lookup'!$D:$D,'Contents DDF Lookup'!$C:$C,'Structure Inputs'!T59,'Contents DDF Lookup'!$A:$A,'Structure Inputs'!$C59)/100,
IF('Structure Inputs'!$J59="Most Likely",SUMIFS('Contents DDF Lookup'!$E:$E,'Contents DDF Lookup'!$C:$C,'Structure Inputs'!T59,'Contents DDF Lookup'!$A:$A,'Structure Inputs'!$C59)/100,
IF('Structure Inputs'!$J59="Maximum",SUMIFS('Contents DDF Lookup'!$F:$F,'Contents DDF Lookup'!$C:$C,'Structure Inputs'!T59,'Contents DDF Lookup'!$A:$A,'Structure Inputs'!$C59)/100,))))</f>
        <v>0</v>
      </c>
      <c r="P56" s="18">
        <f>IF('Structure Inputs'!U59="",,
IF('Structure Inputs'!$J59="Minimum",SUMIFS('Contents DDF Lookup'!$D:$D,'Contents DDF Lookup'!$C:$C,'Structure Inputs'!U59,'Contents DDF Lookup'!$A:$A,'Structure Inputs'!$C59)/100,
IF('Structure Inputs'!$J59="Most Likely",SUMIFS('Contents DDF Lookup'!$E:$E,'Contents DDF Lookup'!$C:$C,'Structure Inputs'!U59,'Contents DDF Lookup'!$A:$A,'Structure Inputs'!$C59)/100,
IF('Structure Inputs'!$J59="Maximum",SUMIFS('Contents DDF Lookup'!$F:$F,'Contents DDF Lookup'!$C:$C,'Structure Inputs'!U59,'Contents DDF Lookup'!$A:$A,'Structure Inputs'!$C59)/100,))))</f>
        <v>0</v>
      </c>
      <c r="Q56" s="18">
        <f>IF('Structure Inputs'!V59="",,
IF('Structure Inputs'!$J59="Minimum",SUMIFS('Contents DDF Lookup'!$D:$D,'Contents DDF Lookup'!$C:$C,'Structure Inputs'!V59,'Contents DDF Lookup'!$A:$A,'Structure Inputs'!$C59)/100,
IF('Structure Inputs'!$J59="Most Likely",SUMIFS('Contents DDF Lookup'!$E:$E,'Contents DDF Lookup'!$C:$C,'Structure Inputs'!V59,'Contents DDF Lookup'!$A:$A,'Structure Inputs'!$C59)/100,
IF('Structure Inputs'!$J59="Maximum",SUMIFS('Contents DDF Lookup'!$F:$F,'Contents DDF Lookup'!$C:$C,'Structure Inputs'!V59,'Contents DDF Lookup'!$A:$A,'Structure Inputs'!$C59)/100,))))</f>
        <v>0</v>
      </c>
      <c r="R56" s="18">
        <f>IF('Structure Inputs'!W59="",,
IF('Structure Inputs'!$J59="Minimum",SUMIFS('Contents DDF Lookup'!$D:$D,'Contents DDF Lookup'!$C:$C,'Structure Inputs'!W59,'Contents DDF Lookup'!$A:$A,'Structure Inputs'!$C59)/100,
IF('Structure Inputs'!$J59="Most Likely",SUMIFS('Contents DDF Lookup'!$E:$E,'Contents DDF Lookup'!$C:$C,'Structure Inputs'!W59,'Contents DDF Lookup'!$A:$A,'Structure Inputs'!$C59)/100,
IF('Structure Inputs'!$J59="Maximum",SUMIFS('Contents DDF Lookup'!$F:$F,'Contents DDF Lookup'!$C:$C,'Structure Inputs'!W59,'Contents DDF Lookup'!$A:$A,'Structure Inputs'!$C59)/100,))))</f>
        <v>0</v>
      </c>
      <c r="S56" s="18">
        <f>IF('Structure Inputs'!X59="",,
IF('Structure Inputs'!$J59="Minimum",SUMIFS('Contents DDF Lookup'!$D:$D,'Contents DDF Lookup'!$C:$C,'Structure Inputs'!X59,'Contents DDF Lookup'!$A:$A,'Structure Inputs'!$C59)/100,
IF('Structure Inputs'!$J59="Most Likely",SUMIFS('Contents DDF Lookup'!$E:$E,'Contents DDF Lookup'!$C:$C,'Structure Inputs'!X59,'Contents DDF Lookup'!$A:$A,'Structure Inputs'!$C59)/100,
IF('Structure Inputs'!$J59="Maximum",SUMIFS('Contents DDF Lookup'!$F:$F,'Contents DDF Lookup'!$C:$C,'Structure Inputs'!X59,'Contents DDF Lookup'!$A:$A,'Structure Inputs'!$C59)/100,))))</f>
        <v>0</v>
      </c>
      <c r="T56" s="18">
        <f>IF('Structure Inputs'!Y59="",,
IF('Structure Inputs'!$J59="Minimum",SUMIFS('Contents DDF Lookup'!$D:$D,'Contents DDF Lookup'!$C:$C,'Structure Inputs'!Y59,'Contents DDF Lookup'!$A:$A,'Structure Inputs'!$C59)/100,
IF('Structure Inputs'!$J59="Most Likely",SUMIFS('Contents DDF Lookup'!$E:$E,'Contents DDF Lookup'!$C:$C,'Structure Inputs'!Y59,'Contents DDF Lookup'!$A:$A,'Structure Inputs'!$C59)/100,
IF('Structure Inputs'!$J59="Maximum",SUMIFS('Contents DDF Lookup'!$F:$F,'Contents DDF Lookup'!$C:$C,'Structure Inputs'!Y59,'Contents DDF Lookup'!$A:$A,'Structure Inputs'!$C59)/100,))))</f>
        <v>0</v>
      </c>
      <c r="U56" s="18">
        <f>IF('Structure Inputs'!Z59="",,
IF('Structure Inputs'!$J59="Minimum",SUMIFS('Contents DDF Lookup'!$D:$D,'Contents DDF Lookup'!$C:$C,'Structure Inputs'!Z59,'Contents DDF Lookup'!$A:$A,'Structure Inputs'!$C59)/100,
IF('Structure Inputs'!$J59="Most Likely",SUMIFS('Contents DDF Lookup'!$E:$E,'Contents DDF Lookup'!$C:$C,'Structure Inputs'!Z59,'Contents DDF Lookup'!$A:$A,'Structure Inputs'!$C59)/100,
IF('Structure Inputs'!$J59="Maximum",SUMIFS('Contents DDF Lookup'!$F:$F,'Contents DDF Lookup'!$C:$C,'Structure Inputs'!Z59,'Contents DDF Lookup'!$A:$A,'Structure Inputs'!$C59)/100,))))</f>
        <v>0</v>
      </c>
      <c r="V56" s="18">
        <f>IF('Structure Inputs'!AA59="",,
IF('Structure Inputs'!$J59="Minimum",SUMIFS('Contents DDF Lookup'!$D:$D,'Contents DDF Lookup'!$C:$C,'Structure Inputs'!AA59,'Contents DDF Lookup'!$A:$A,'Structure Inputs'!$C59)/100,
IF('Structure Inputs'!$J59="Most Likely",SUMIFS('Contents DDF Lookup'!$E:$E,'Contents DDF Lookup'!$C:$C,'Structure Inputs'!AA59,'Contents DDF Lookup'!$A:$A,'Structure Inputs'!$C59)/100,
IF('Structure Inputs'!$J59="Maximum",SUMIFS('Contents DDF Lookup'!$F:$F,'Contents DDF Lookup'!$C:$C,'Structure Inputs'!AA59,'Contents DDF Lookup'!$A:$A,'Structure Inputs'!$C59)/100,))))</f>
        <v>0</v>
      </c>
      <c r="W56" s="18">
        <f>IF('Structure Inputs'!AB59="",,
IF('Structure Inputs'!$J59="Minimum",SUMIFS('Contents DDF Lookup'!$D:$D,'Contents DDF Lookup'!$C:$C,'Structure Inputs'!AB59,'Contents DDF Lookup'!$A:$A,'Structure Inputs'!$C59)/100,
IF('Structure Inputs'!$J59="Most Likely",SUMIFS('Contents DDF Lookup'!$E:$E,'Contents DDF Lookup'!$C:$C,'Structure Inputs'!AB59,'Contents DDF Lookup'!$A:$A,'Structure Inputs'!$C59)/100,
IF('Structure Inputs'!$J59="Maximum",SUMIFS('Contents DDF Lookup'!$F:$F,'Contents DDF Lookup'!$C:$C,'Structure Inputs'!AB59,'Contents DDF Lookup'!$A:$A,'Structure Inputs'!$C59)/100,))))</f>
        <v>0</v>
      </c>
      <c r="X56" s="18">
        <f>IF('Structure Inputs'!AC59="",,
IF('Structure Inputs'!$J59="Minimum",SUMIFS('Contents DDF Lookup'!$D:$D,'Contents DDF Lookup'!$C:$C,'Structure Inputs'!AC59,'Contents DDF Lookup'!$A:$A,'Structure Inputs'!$C59)/100,
IF('Structure Inputs'!$J59="Most Likely",SUMIFS('Contents DDF Lookup'!$E:$E,'Contents DDF Lookup'!$C:$C,'Structure Inputs'!AC59,'Contents DDF Lookup'!$A:$A,'Structure Inputs'!$C59)/100,
IF('Structure Inputs'!$J59="Maximum",SUMIFS('Contents DDF Lookup'!$F:$F,'Contents DDF Lookup'!$C:$C,'Structure Inputs'!AC59,'Contents DDF Lookup'!$A:$A,'Structure Inputs'!$C59)/100,))))</f>
        <v>0</v>
      </c>
      <c r="Z56" s="25">
        <f t="shared" si="12"/>
        <v>0</v>
      </c>
      <c r="AA56" s="25">
        <f t="shared" si="0"/>
        <v>0</v>
      </c>
      <c r="AB56" s="25">
        <f t="shared" si="1"/>
        <v>0</v>
      </c>
      <c r="AC56" s="25">
        <f t="shared" si="2"/>
        <v>0</v>
      </c>
      <c r="AD56" s="25">
        <f t="shared" si="3"/>
        <v>0</v>
      </c>
      <c r="AE56" s="25">
        <f t="shared" si="4"/>
        <v>0</v>
      </c>
      <c r="AF56" s="25">
        <f t="shared" si="5"/>
        <v>0</v>
      </c>
      <c r="AG56" s="25">
        <f t="shared" si="6"/>
        <v>0</v>
      </c>
      <c r="AH56" s="25">
        <f t="shared" si="7"/>
        <v>0</v>
      </c>
      <c r="AI56" s="25">
        <f t="shared" si="8"/>
        <v>0</v>
      </c>
      <c r="AJ56" s="25">
        <f t="shared" si="9"/>
        <v>0</v>
      </c>
      <c r="AK56" s="25">
        <f t="shared" si="10"/>
        <v>0</v>
      </c>
    </row>
    <row r="57" spans="1:37" x14ac:dyDescent="0.25">
      <c r="A57" s="17">
        <f t="shared" si="13"/>
        <v>56</v>
      </c>
      <c r="B57" s="27" t="str">
        <f>IF('Structure Inputs'!C60="","",'Structure Inputs'!C60)</f>
        <v/>
      </c>
      <c r="D57" s="42">
        <f>'Structure Inputs'!$D60</f>
        <v>0</v>
      </c>
      <c r="F57" s="18" t="str">
        <f>IF('Structure Inputs'!F60="","No","Yes")</f>
        <v>No</v>
      </c>
      <c r="H57" s="24">
        <f>IF($F57="Yes",'Structure Inputs'!$F60,SUMIFS('General Assumptions_Back End'!$C:$C,'General Assumptions_Back End'!$A:$A,$B57,'General Assumptions_Back End'!$B:$B,H$1))</f>
        <v>0</v>
      </c>
      <c r="J57" s="25">
        <f>SUMIFS('General Assumptions_Back End'!$C:$C,'General Assumptions_Back End'!$A:$A,$B57,'General Assumptions_Back End'!$B:$B,J$1)</f>
        <v>0</v>
      </c>
      <c r="K57" s="185">
        <f>SUMIFS('General Assumptions_Back End'!$C:$C,'General Assumptions_Back End'!$A:$A,$B57,'General Assumptions_Back End'!$B:$B,K$1)</f>
        <v>0</v>
      </c>
      <c r="M57" s="18">
        <f>IF('Structure Inputs'!R60="",,
IF('Structure Inputs'!$J60="Minimum",SUMIFS('Contents DDF Lookup'!$D:$D,'Contents DDF Lookup'!$C:$C,'Structure Inputs'!R60,'Contents DDF Lookup'!$A:$A,'Structure Inputs'!$C60)/100,
IF('Structure Inputs'!$J60="Most Likely",SUMIFS('Contents DDF Lookup'!$E:$E,'Contents DDF Lookup'!$C:$C,'Structure Inputs'!R60,'Contents DDF Lookup'!$A:$A,'Structure Inputs'!$C60)/100,
IF('Structure Inputs'!$J60="Maximum",SUMIFS('Contents DDF Lookup'!$F:$F,'Contents DDF Lookup'!$C:$C,'Structure Inputs'!R60,'Contents DDF Lookup'!$A:$A,'Structure Inputs'!$C60)/100,))))</f>
        <v>0</v>
      </c>
      <c r="N57" s="18">
        <f>IF('Structure Inputs'!S60="",,
IF('Structure Inputs'!$J60="Minimum",SUMIFS('Contents DDF Lookup'!$D:$D,'Contents DDF Lookup'!$C:$C,'Structure Inputs'!S60,'Contents DDF Lookup'!$A:$A,'Structure Inputs'!$C60)/100,
IF('Structure Inputs'!$J60="Most Likely",SUMIFS('Contents DDF Lookup'!$E:$E,'Contents DDF Lookup'!$C:$C,'Structure Inputs'!S60,'Contents DDF Lookup'!$A:$A,'Structure Inputs'!$C60)/100,
IF('Structure Inputs'!$J60="Maximum",SUMIFS('Contents DDF Lookup'!$F:$F,'Contents DDF Lookup'!$C:$C,'Structure Inputs'!S60,'Contents DDF Lookup'!$A:$A,'Structure Inputs'!$C60)/100,))))</f>
        <v>0</v>
      </c>
      <c r="O57" s="18">
        <f>IF('Structure Inputs'!T60="",,
IF('Structure Inputs'!$J60="Minimum",SUMIFS('Contents DDF Lookup'!$D:$D,'Contents DDF Lookup'!$C:$C,'Structure Inputs'!T60,'Contents DDF Lookup'!$A:$A,'Structure Inputs'!$C60)/100,
IF('Structure Inputs'!$J60="Most Likely",SUMIFS('Contents DDF Lookup'!$E:$E,'Contents DDF Lookup'!$C:$C,'Structure Inputs'!T60,'Contents DDF Lookup'!$A:$A,'Structure Inputs'!$C60)/100,
IF('Structure Inputs'!$J60="Maximum",SUMIFS('Contents DDF Lookup'!$F:$F,'Contents DDF Lookup'!$C:$C,'Structure Inputs'!T60,'Contents DDF Lookup'!$A:$A,'Structure Inputs'!$C60)/100,))))</f>
        <v>0</v>
      </c>
      <c r="P57" s="18">
        <f>IF('Structure Inputs'!U60="",,
IF('Structure Inputs'!$J60="Minimum",SUMIFS('Contents DDF Lookup'!$D:$D,'Contents DDF Lookup'!$C:$C,'Structure Inputs'!U60,'Contents DDF Lookup'!$A:$A,'Structure Inputs'!$C60)/100,
IF('Structure Inputs'!$J60="Most Likely",SUMIFS('Contents DDF Lookup'!$E:$E,'Contents DDF Lookup'!$C:$C,'Structure Inputs'!U60,'Contents DDF Lookup'!$A:$A,'Structure Inputs'!$C60)/100,
IF('Structure Inputs'!$J60="Maximum",SUMIFS('Contents DDF Lookup'!$F:$F,'Contents DDF Lookup'!$C:$C,'Structure Inputs'!U60,'Contents DDF Lookup'!$A:$A,'Structure Inputs'!$C60)/100,))))</f>
        <v>0</v>
      </c>
      <c r="Q57" s="18">
        <f>IF('Structure Inputs'!V60="",,
IF('Structure Inputs'!$J60="Minimum",SUMIFS('Contents DDF Lookup'!$D:$D,'Contents DDF Lookup'!$C:$C,'Structure Inputs'!V60,'Contents DDF Lookup'!$A:$A,'Structure Inputs'!$C60)/100,
IF('Structure Inputs'!$J60="Most Likely",SUMIFS('Contents DDF Lookup'!$E:$E,'Contents DDF Lookup'!$C:$C,'Structure Inputs'!V60,'Contents DDF Lookup'!$A:$A,'Structure Inputs'!$C60)/100,
IF('Structure Inputs'!$J60="Maximum",SUMIFS('Contents DDF Lookup'!$F:$F,'Contents DDF Lookup'!$C:$C,'Structure Inputs'!V60,'Contents DDF Lookup'!$A:$A,'Structure Inputs'!$C60)/100,))))</f>
        <v>0</v>
      </c>
      <c r="R57" s="18">
        <f>IF('Structure Inputs'!W60="",,
IF('Structure Inputs'!$J60="Minimum",SUMIFS('Contents DDF Lookup'!$D:$D,'Contents DDF Lookup'!$C:$C,'Structure Inputs'!W60,'Contents DDF Lookup'!$A:$A,'Structure Inputs'!$C60)/100,
IF('Structure Inputs'!$J60="Most Likely",SUMIFS('Contents DDF Lookup'!$E:$E,'Contents DDF Lookup'!$C:$C,'Structure Inputs'!W60,'Contents DDF Lookup'!$A:$A,'Structure Inputs'!$C60)/100,
IF('Structure Inputs'!$J60="Maximum",SUMIFS('Contents DDF Lookup'!$F:$F,'Contents DDF Lookup'!$C:$C,'Structure Inputs'!W60,'Contents DDF Lookup'!$A:$A,'Structure Inputs'!$C60)/100,))))</f>
        <v>0</v>
      </c>
      <c r="S57" s="18">
        <f>IF('Structure Inputs'!X60="",,
IF('Structure Inputs'!$J60="Minimum",SUMIFS('Contents DDF Lookup'!$D:$D,'Contents DDF Lookup'!$C:$C,'Structure Inputs'!X60,'Contents DDF Lookup'!$A:$A,'Structure Inputs'!$C60)/100,
IF('Structure Inputs'!$J60="Most Likely",SUMIFS('Contents DDF Lookup'!$E:$E,'Contents DDF Lookup'!$C:$C,'Structure Inputs'!X60,'Contents DDF Lookup'!$A:$A,'Structure Inputs'!$C60)/100,
IF('Structure Inputs'!$J60="Maximum",SUMIFS('Contents DDF Lookup'!$F:$F,'Contents DDF Lookup'!$C:$C,'Structure Inputs'!X60,'Contents DDF Lookup'!$A:$A,'Structure Inputs'!$C60)/100,))))</f>
        <v>0</v>
      </c>
      <c r="T57" s="18">
        <f>IF('Structure Inputs'!Y60="",,
IF('Structure Inputs'!$J60="Minimum",SUMIFS('Contents DDF Lookup'!$D:$D,'Contents DDF Lookup'!$C:$C,'Structure Inputs'!Y60,'Contents DDF Lookup'!$A:$A,'Structure Inputs'!$C60)/100,
IF('Structure Inputs'!$J60="Most Likely",SUMIFS('Contents DDF Lookup'!$E:$E,'Contents DDF Lookup'!$C:$C,'Structure Inputs'!Y60,'Contents DDF Lookup'!$A:$A,'Structure Inputs'!$C60)/100,
IF('Structure Inputs'!$J60="Maximum",SUMIFS('Contents DDF Lookup'!$F:$F,'Contents DDF Lookup'!$C:$C,'Structure Inputs'!Y60,'Contents DDF Lookup'!$A:$A,'Structure Inputs'!$C60)/100,))))</f>
        <v>0</v>
      </c>
      <c r="U57" s="18">
        <f>IF('Structure Inputs'!Z60="",,
IF('Structure Inputs'!$J60="Minimum",SUMIFS('Contents DDF Lookup'!$D:$D,'Contents DDF Lookup'!$C:$C,'Structure Inputs'!Z60,'Contents DDF Lookup'!$A:$A,'Structure Inputs'!$C60)/100,
IF('Structure Inputs'!$J60="Most Likely",SUMIFS('Contents DDF Lookup'!$E:$E,'Contents DDF Lookup'!$C:$C,'Structure Inputs'!Z60,'Contents DDF Lookup'!$A:$A,'Structure Inputs'!$C60)/100,
IF('Structure Inputs'!$J60="Maximum",SUMIFS('Contents DDF Lookup'!$F:$F,'Contents DDF Lookup'!$C:$C,'Structure Inputs'!Z60,'Contents DDF Lookup'!$A:$A,'Structure Inputs'!$C60)/100,))))</f>
        <v>0</v>
      </c>
      <c r="V57" s="18">
        <f>IF('Structure Inputs'!AA60="",,
IF('Structure Inputs'!$J60="Minimum",SUMIFS('Contents DDF Lookup'!$D:$D,'Contents DDF Lookup'!$C:$C,'Structure Inputs'!AA60,'Contents DDF Lookup'!$A:$A,'Structure Inputs'!$C60)/100,
IF('Structure Inputs'!$J60="Most Likely",SUMIFS('Contents DDF Lookup'!$E:$E,'Contents DDF Lookup'!$C:$C,'Structure Inputs'!AA60,'Contents DDF Lookup'!$A:$A,'Structure Inputs'!$C60)/100,
IF('Structure Inputs'!$J60="Maximum",SUMIFS('Contents DDF Lookup'!$F:$F,'Contents DDF Lookup'!$C:$C,'Structure Inputs'!AA60,'Contents DDF Lookup'!$A:$A,'Structure Inputs'!$C60)/100,))))</f>
        <v>0</v>
      </c>
      <c r="W57" s="18">
        <f>IF('Structure Inputs'!AB60="",,
IF('Structure Inputs'!$J60="Minimum",SUMIFS('Contents DDF Lookup'!$D:$D,'Contents DDF Lookup'!$C:$C,'Structure Inputs'!AB60,'Contents DDF Lookup'!$A:$A,'Structure Inputs'!$C60)/100,
IF('Structure Inputs'!$J60="Most Likely",SUMIFS('Contents DDF Lookup'!$E:$E,'Contents DDF Lookup'!$C:$C,'Structure Inputs'!AB60,'Contents DDF Lookup'!$A:$A,'Structure Inputs'!$C60)/100,
IF('Structure Inputs'!$J60="Maximum",SUMIFS('Contents DDF Lookup'!$F:$F,'Contents DDF Lookup'!$C:$C,'Structure Inputs'!AB60,'Contents DDF Lookup'!$A:$A,'Structure Inputs'!$C60)/100,))))</f>
        <v>0</v>
      </c>
      <c r="X57" s="18">
        <f>IF('Structure Inputs'!AC60="",,
IF('Structure Inputs'!$J60="Minimum",SUMIFS('Contents DDF Lookup'!$D:$D,'Contents DDF Lookup'!$C:$C,'Structure Inputs'!AC60,'Contents DDF Lookup'!$A:$A,'Structure Inputs'!$C60)/100,
IF('Structure Inputs'!$J60="Most Likely",SUMIFS('Contents DDF Lookup'!$E:$E,'Contents DDF Lookup'!$C:$C,'Structure Inputs'!AC60,'Contents DDF Lookup'!$A:$A,'Structure Inputs'!$C60)/100,
IF('Structure Inputs'!$J60="Maximum",SUMIFS('Contents DDF Lookup'!$F:$F,'Contents DDF Lookup'!$C:$C,'Structure Inputs'!AC60,'Contents DDF Lookup'!$A:$A,'Structure Inputs'!$C60)/100,))))</f>
        <v>0</v>
      </c>
      <c r="Z57" s="25">
        <f t="shared" si="12"/>
        <v>0</v>
      </c>
      <c r="AA57" s="25">
        <f t="shared" si="0"/>
        <v>0</v>
      </c>
      <c r="AB57" s="25">
        <f t="shared" si="1"/>
        <v>0</v>
      </c>
      <c r="AC57" s="25">
        <f t="shared" si="2"/>
        <v>0</v>
      </c>
      <c r="AD57" s="25">
        <f t="shared" si="3"/>
        <v>0</v>
      </c>
      <c r="AE57" s="25">
        <f t="shared" si="4"/>
        <v>0</v>
      </c>
      <c r="AF57" s="25">
        <f t="shared" si="5"/>
        <v>0</v>
      </c>
      <c r="AG57" s="25">
        <f t="shared" si="6"/>
        <v>0</v>
      </c>
      <c r="AH57" s="25">
        <f t="shared" si="7"/>
        <v>0</v>
      </c>
      <c r="AI57" s="25">
        <f t="shared" si="8"/>
        <v>0</v>
      </c>
      <c r="AJ57" s="25">
        <f t="shared" si="9"/>
        <v>0</v>
      </c>
      <c r="AK57" s="25">
        <f t="shared" si="10"/>
        <v>0</v>
      </c>
    </row>
    <row r="58" spans="1:37" x14ac:dyDescent="0.25">
      <c r="A58" s="17">
        <f t="shared" si="13"/>
        <v>57</v>
      </c>
      <c r="B58" s="27" t="str">
        <f>IF('Structure Inputs'!C61="","",'Structure Inputs'!C61)</f>
        <v/>
      </c>
      <c r="D58" s="42">
        <f>'Structure Inputs'!$D61</f>
        <v>0</v>
      </c>
      <c r="F58" s="18" t="str">
        <f>IF('Structure Inputs'!F61="","No","Yes")</f>
        <v>No</v>
      </c>
      <c r="H58" s="24">
        <f>IF($F58="Yes",'Structure Inputs'!$F61,SUMIFS('General Assumptions_Back End'!$C:$C,'General Assumptions_Back End'!$A:$A,$B58,'General Assumptions_Back End'!$B:$B,H$1))</f>
        <v>0</v>
      </c>
      <c r="J58" s="25">
        <f>SUMIFS('General Assumptions_Back End'!$C:$C,'General Assumptions_Back End'!$A:$A,$B58,'General Assumptions_Back End'!$B:$B,J$1)</f>
        <v>0</v>
      </c>
      <c r="K58" s="185">
        <f>SUMIFS('General Assumptions_Back End'!$C:$C,'General Assumptions_Back End'!$A:$A,$B58,'General Assumptions_Back End'!$B:$B,K$1)</f>
        <v>0</v>
      </c>
      <c r="M58" s="18">
        <f>IF('Structure Inputs'!R61="",,
IF('Structure Inputs'!$J61="Minimum",SUMIFS('Contents DDF Lookup'!$D:$D,'Contents DDF Lookup'!$C:$C,'Structure Inputs'!R61,'Contents DDF Lookup'!$A:$A,'Structure Inputs'!$C61)/100,
IF('Structure Inputs'!$J61="Most Likely",SUMIFS('Contents DDF Lookup'!$E:$E,'Contents DDF Lookup'!$C:$C,'Structure Inputs'!R61,'Contents DDF Lookup'!$A:$A,'Structure Inputs'!$C61)/100,
IF('Structure Inputs'!$J61="Maximum",SUMIFS('Contents DDF Lookup'!$F:$F,'Contents DDF Lookup'!$C:$C,'Structure Inputs'!R61,'Contents DDF Lookup'!$A:$A,'Structure Inputs'!$C61)/100,))))</f>
        <v>0</v>
      </c>
      <c r="N58" s="18">
        <f>IF('Structure Inputs'!S61="",,
IF('Structure Inputs'!$J61="Minimum",SUMIFS('Contents DDF Lookup'!$D:$D,'Contents DDF Lookup'!$C:$C,'Structure Inputs'!S61,'Contents DDF Lookup'!$A:$A,'Structure Inputs'!$C61)/100,
IF('Structure Inputs'!$J61="Most Likely",SUMIFS('Contents DDF Lookup'!$E:$E,'Contents DDF Lookup'!$C:$C,'Structure Inputs'!S61,'Contents DDF Lookup'!$A:$A,'Structure Inputs'!$C61)/100,
IF('Structure Inputs'!$J61="Maximum",SUMIFS('Contents DDF Lookup'!$F:$F,'Contents DDF Lookup'!$C:$C,'Structure Inputs'!S61,'Contents DDF Lookup'!$A:$A,'Structure Inputs'!$C61)/100,))))</f>
        <v>0</v>
      </c>
      <c r="O58" s="18">
        <f>IF('Structure Inputs'!T61="",,
IF('Structure Inputs'!$J61="Minimum",SUMIFS('Contents DDF Lookup'!$D:$D,'Contents DDF Lookup'!$C:$C,'Structure Inputs'!T61,'Contents DDF Lookup'!$A:$A,'Structure Inputs'!$C61)/100,
IF('Structure Inputs'!$J61="Most Likely",SUMIFS('Contents DDF Lookup'!$E:$E,'Contents DDF Lookup'!$C:$C,'Structure Inputs'!T61,'Contents DDF Lookup'!$A:$A,'Structure Inputs'!$C61)/100,
IF('Structure Inputs'!$J61="Maximum",SUMIFS('Contents DDF Lookup'!$F:$F,'Contents DDF Lookup'!$C:$C,'Structure Inputs'!T61,'Contents DDF Lookup'!$A:$A,'Structure Inputs'!$C61)/100,))))</f>
        <v>0</v>
      </c>
      <c r="P58" s="18">
        <f>IF('Structure Inputs'!U61="",,
IF('Structure Inputs'!$J61="Minimum",SUMIFS('Contents DDF Lookup'!$D:$D,'Contents DDF Lookup'!$C:$C,'Structure Inputs'!U61,'Contents DDF Lookup'!$A:$A,'Structure Inputs'!$C61)/100,
IF('Structure Inputs'!$J61="Most Likely",SUMIFS('Contents DDF Lookup'!$E:$E,'Contents DDF Lookup'!$C:$C,'Structure Inputs'!U61,'Contents DDF Lookup'!$A:$A,'Structure Inputs'!$C61)/100,
IF('Structure Inputs'!$J61="Maximum",SUMIFS('Contents DDF Lookup'!$F:$F,'Contents DDF Lookup'!$C:$C,'Structure Inputs'!U61,'Contents DDF Lookup'!$A:$A,'Structure Inputs'!$C61)/100,))))</f>
        <v>0</v>
      </c>
      <c r="Q58" s="18">
        <f>IF('Structure Inputs'!V61="",,
IF('Structure Inputs'!$J61="Minimum",SUMIFS('Contents DDF Lookup'!$D:$D,'Contents DDF Lookup'!$C:$C,'Structure Inputs'!V61,'Contents DDF Lookup'!$A:$A,'Structure Inputs'!$C61)/100,
IF('Structure Inputs'!$J61="Most Likely",SUMIFS('Contents DDF Lookup'!$E:$E,'Contents DDF Lookup'!$C:$C,'Structure Inputs'!V61,'Contents DDF Lookup'!$A:$A,'Structure Inputs'!$C61)/100,
IF('Structure Inputs'!$J61="Maximum",SUMIFS('Contents DDF Lookup'!$F:$F,'Contents DDF Lookup'!$C:$C,'Structure Inputs'!V61,'Contents DDF Lookup'!$A:$A,'Structure Inputs'!$C61)/100,))))</f>
        <v>0</v>
      </c>
      <c r="R58" s="18">
        <f>IF('Structure Inputs'!W61="",,
IF('Structure Inputs'!$J61="Minimum",SUMIFS('Contents DDF Lookup'!$D:$D,'Contents DDF Lookup'!$C:$C,'Structure Inputs'!W61,'Contents DDF Lookup'!$A:$A,'Structure Inputs'!$C61)/100,
IF('Structure Inputs'!$J61="Most Likely",SUMIFS('Contents DDF Lookup'!$E:$E,'Contents DDF Lookup'!$C:$C,'Structure Inputs'!W61,'Contents DDF Lookup'!$A:$A,'Structure Inputs'!$C61)/100,
IF('Structure Inputs'!$J61="Maximum",SUMIFS('Contents DDF Lookup'!$F:$F,'Contents DDF Lookup'!$C:$C,'Structure Inputs'!W61,'Contents DDF Lookup'!$A:$A,'Structure Inputs'!$C61)/100,))))</f>
        <v>0</v>
      </c>
      <c r="S58" s="18">
        <f>IF('Structure Inputs'!X61="",,
IF('Structure Inputs'!$J61="Minimum",SUMIFS('Contents DDF Lookup'!$D:$D,'Contents DDF Lookup'!$C:$C,'Structure Inputs'!X61,'Contents DDF Lookup'!$A:$A,'Structure Inputs'!$C61)/100,
IF('Structure Inputs'!$J61="Most Likely",SUMIFS('Contents DDF Lookup'!$E:$E,'Contents DDF Lookup'!$C:$C,'Structure Inputs'!X61,'Contents DDF Lookup'!$A:$A,'Structure Inputs'!$C61)/100,
IF('Structure Inputs'!$J61="Maximum",SUMIFS('Contents DDF Lookup'!$F:$F,'Contents DDF Lookup'!$C:$C,'Structure Inputs'!X61,'Contents DDF Lookup'!$A:$A,'Structure Inputs'!$C61)/100,))))</f>
        <v>0</v>
      </c>
      <c r="T58" s="18">
        <f>IF('Structure Inputs'!Y61="",,
IF('Structure Inputs'!$J61="Minimum",SUMIFS('Contents DDF Lookup'!$D:$D,'Contents DDF Lookup'!$C:$C,'Structure Inputs'!Y61,'Contents DDF Lookup'!$A:$A,'Structure Inputs'!$C61)/100,
IF('Structure Inputs'!$J61="Most Likely",SUMIFS('Contents DDF Lookup'!$E:$E,'Contents DDF Lookup'!$C:$C,'Structure Inputs'!Y61,'Contents DDF Lookup'!$A:$A,'Structure Inputs'!$C61)/100,
IF('Structure Inputs'!$J61="Maximum",SUMIFS('Contents DDF Lookup'!$F:$F,'Contents DDF Lookup'!$C:$C,'Structure Inputs'!Y61,'Contents DDF Lookup'!$A:$A,'Structure Inputs'!$C61)/100,))))</f>
        <v>0</v>
      </c>
      <c r="U58" s="18">
        <f>IF('Structure Inputs'!Z61="",,
IF('Structure Inputs'!$J61="Minimum",SUMIFS('Contents DDF Lookup'!$D:$D,'Contents DDF Lookup'!$C:$C,'Structure Inputs'!Z61,'Contents DDF Lookup'!$A:$A,'Structure Inputs'!$C61)/100,
IF('Structure Inputs'!$J61="Most Likely",SUMIFS('Contents DDF Lookup'!$E:$E,'Contents DDF Lookup'!$C:$C,'Structure Inputs'!Z61,'Contents DDF Lookup'!$A:$A,'Structure Inputs'!$C61)/100,
IF('Structure Inputs'!$J61="Maximum",SUMIFS('Contents DDF Lookup'!$F:$F,'Contents DDF Lookup'!$C:$C,'Structure Inputs'!Z61,'Contents DDF Lookup'!$A:$A,'Structure Inputs'!$C61)/100,))))</f>
        <v>0</v>
      </c>
      <c r="V58" s="18">
        <f>IF('Structure Inputs'!AA61="",,
IF('Structure Inputs'!$J61="Minimum",SUMIFS('Contents DDF Lookup'!$D:$D,'Contents DDF Lookup'!$C:$C,'Structure Inputs'!AA61,'Contents DDF Lookup'!$A:$A,'Structure Inputs'!$C61)/100,
IF('Structure Inputs'!$J61="Most Likely",SUMIFS('Contents DDF Lookup'!$E:$E,'Contents DDF Lookup'!$C:$C,'Structure Inputs'!AA61,'Contents DDF Lookup'!$A:$A,'Structure Inputs'!$C61)/100,
IF('Structure Inputs'!$J61="Maximum",SUMIFS('Contents DDF Lookup'!$F:$F,'Contents DDF Lookup'!$C:$C,'Structure Inputs'!AA61,'Contents DDF Lookup'!$A:$A,'Structure Inputs'!$C61)/100,))))</f>
        <v>0</v>
      </c>
      <c r="W58" s="18">
        <f>IF('Structure Inputs'!AB61="",,
IF('Structure Inputs'!$J61="Minimum",SUMIFS('Contents DDF Lookup'!$D:$D,'Contents DDF Lookup'!$C:$C,'Structure Inputs'!AB61,'Contents DDF Lookup'!$A:$A,'Structure Inputs'!$C61)/100,
IF('Structure Inputs'!$J61="Most Likely",SUMIFS('Contents DDF Lookup'!$E:$E,'Contents DDF Lookup'!$C:$C,'Structure Inputs'!AB61,'Contents DDF Lookup'!$A:$A,'Structure Inputs'!$C61)/100,
IF('Structure Inputs'!$J61="Maximum",SUMIFS('Contents DDF Lookup'!$F:$F,'Contents DDF Lookup'!$C:$C,'Structure Inputs'!AB61,'Contents DDF Lookup'!$A:$A,'Structure Inputs'!$C61)/100,))))</f>
        <v>0</v>
      </c>
      <c r="X58" s="18">
        <f>IF('Structure Inputs'!AC61="",,
IF('Structure Inputs'!$J61="Minimum",SUMIFS('Contents DDF Lookup'!$D:$D,'Contents DDF Lookup'!$C:$C,'Structure Inputs'!AC61,'Contents DDF Lookup'!$A:$A,'Structure Inputs'!$C61)/100,
IF('Structure Inputs'!$J61="Most Likely",SUMIFS('Contents DDF Lookup'!$E:$E,'Contents DDF Lookup'!$C:$C,'Structure Inputs'!AC61,'Contents DDF Lookup'!$A:$A,'Structure Inputs'!$C61)/100,
IF('Structure Inputs'!$J61="Maximum",SUMIFS('Contents DDF Lookup'!$F:$F,'Contents DDF Lookup'!$C:$C,'Structure Inputs'!AC61,'Contents DDF Lookup'!$A:$A,'Structure Inputs'!$C61)/100,))))</f>
        <v>0</v>
      </c>
      <c r="Z58" s="25">
        <f t="shared" si="12"/>
        <v>0</v>
      </c>
      <c r="AA58" s="25">
        <f t="shared" si="0"/>
        <v>0</v>
      </c>
      <c r="AB58" s="25">
        <f t="shared" si="1"/>
        <v>0</v>
      </c>
      <c r="AC58" s="25">
        <f t="shared" si="2"/>
        <v>0</v>
      </c>
      <c r="AD58" s="25">
        <f t="shared" si="3"/>
        <v>0</v>
      </c>
      <c r="AE58" s="25">
        <f t="shared" si="4"/>
        <v>0</v>
      </c>
      <c r="AF58" s="25">
        <f t="shared" si="5"/>
        <v>0</v>
      </c>
      <c r="AG58" s="25">
        <f t="shared" si="6"/>
        <v>0</v>
      </c>
      <c r="AH58" s="25">
        <f t="shared" si="7"/>
        <v>0</v>
      </c>
      <c r="AI58" s="25">
        <f t="shared" si="8"/>
        <v>0</v>
      </c>
      <c r="AJ58" s="25">
        <f t="shared" si="9"/>
        <v>0</v>
      </c>
      <c r="AK58" s="25">
        <f t="shared" si="10"/>
        <v>0</v>
      </c>
    </row>
    <row r="59" spans="1:37" x14ac:dyDescent="0.25">
      <c r="A59" s="17">
        <f t="shared" si="13"/>
        <v>58</v>
      </c>
      <c r="B59" s="27" t="str">
        <f>IF('Structure Inputs'!C62="","",'Structure Inputs'!C62)</f>
        <v/>
      </c>
      <c r="D59" s="42">
        <f>'Structure Inputs'!$D62</f>
        <v>0</v>
      </c>
      <c r="F59" s="18" t="str">
        <f>IF('Structure Inputs'!F62="","No","Yes")</f>
        <v>No</v>
      </c>
      <c r="H59" s="24">
        <f>IF($F59="Yes",'Structure Inputs'!$F62,SUMIFS('General Assumptions_Back End'!$C:$C,'General Assumptions_Back End'!$A:$A,$B59,'General Assumptions_Back End'!$B:$B,H$1))</f>
        <v>0</v>
      </c>
      <c r="J59" s="25">
        <f>SUMIFS('General Assumptions_Back End'!$C:$C,'General Assumptions_Back End'!$A:$A,$B59,'General Assumptions_Back End'!$B:$B,J$1)</f>
        <v>0</v>
      </c>
      <c r="K59" s="185">
        <f>SUMIFS('General Assumptions_Back End'!$C:$C,'General Assumptions_Back End'!$A:$A,$B59,'General Assumptions_Back End'!$B:$B,K$1)</f>
        <v>0</v>
      </c>
      <c r="M59" s="18">
        <f>IF('Structure Inputs'!R62="",,
IF('Structure Inputs'!$J62="Minimum",SUMIFS('Contents DDF Lookup'!$D:$D,'Contents DDF Lookup'!$C:$C,'Structure Inputs'!R62,'Contents DDF Lookup'!$A:$A,'Structure Inputs'!$C62)/100,
IF('Structure Inputs'!$J62="Most Likely",SUMIFS('Contents DDF Lookup'!$E:$E,'Contents DDF Lookup'!$C:$C,'Structure Inputs'!R62,'Contents DDF Lookup'!$A:$A,'Structure Inputs'!$C62)/100,
IF('Structure Inputs'!$J62="Maximum",SUMIFS('Contents DDF Lookup'!$F:$F,'Contents DDF Lookup'!$C:$C,'Structure Inputs'!R62,'Contents DDF Lookup'!$A:$A,'Structure Inputs'!$C62)/100,))))</f>
        <v>0</v>
      </c>
      <c r="N59" s="18">
        <f>IF('Structure Inputs'!S62="",,
IF('Structure Inputs'!$J62="Minimum",SUMIFS('Contents DDF Lookup'!$D:$D,'Contents DDF Lookup'!$C:$C,'Structure Inputs'!S62,'Contents DDF Lookup'!$A:$A,'Structure Inputs'!$C62)/100,
IF('Structure Inputs'!$J62="Most Likely",SUMIFS('Contents DDF Lookup'!$E:$E,'Contents DDF Lookup'!$C:$C,'Structure Inputs'!S62,'Contents DDF Lookup'!$A:$A,'Structure Inputs'!$C62)/100,
IF('Structure Inputs'!$J62="Maximum",SUMIFS('Contents DDF Lookup'!$F:$F,'Contents DDF Lookup'!$C:$C,'Structure Inputs'!S62,'Contents DDF Lookup'!$A:$A,'Structure Inputs'!$C62)/100,))))</f>
        <v>0</v>
      </c>
      <c r="O59" s="18">
        <f>IF('Structure Inputs'!T62="",,
IF('Structure Inputs'!$J62="Minimum",SUMIFS('Contents DDF Lookup'!$D:$D,'Contents DDF Lookup'!$C:$C,'Structure Inputs'!T62,'Contents DDF Lookup'!$A:$A,'Structure Inputs'!$C62)/100,
IF('Structure Inputs'!$J62="Most Likely",SUMIFS('Contents DDF Lookup'!$E:$E,'Contents DDF Lookup'!$C:$C,'Structure Inputs'!T62,'Contents DDF Lookup'!$A:$A,'Structure Inputs'!$C62)/100,
IF('Structure Inputs'!$J62="Maximum",SUMIFS('Contents DDF Lookup'!$F:$F,'Contents DDF Lookup'!$C:$C,'Structure Inputs'!T62,'Contents DDF Lookup'!$A:$A,'Structure Inputs'!$C62)/100,))))</f>
        <v>0</v>
      </c>
      <c r="P59" s="18">
        <f>IF('Structure Inputs'!U62="",,
IF('Structure Inputs'!$J62="Minimum",SUMIFS('Contents DDF Lookup'!$D:$D,'Contents DDF Lookup'!$C:$C,'Structure Inputs'!U62,'Contents DDF Lookup'!$A:$A,'Structure Inputs'!$C62)/100,
IF('Structure Inputs'!$J62="Most Likely",SUMIFS('Contents DDF Lookup'!$E:$E,'Contents DDF Lookup'!$C:$C,'Structure Inputs'!U62,'Contents DDF Lookup'!$A:$A,'Structure Inputs'!$C62)/100,
IF('Structure Inputs'!$J62="Maximum",SUMIFS('Contents DDF Lookup'!$F:$F,'Contents DDF Lookup'!$C:$C,'Structure Inputs'!U62,'Contents DDF Lookup'!$A:$A,'Structure Inputs'!$C62)/100,))))</f>
        <v>0</v>
      </c>
      <c r="Q59" s="18">
        <f>IF('Structure Inputs'!V62="",,
IF('Structure Inputs'!$J62="Minimum",SUMIFS('Contents DDF Lookup'!$D:$D,'Contents DDF Lookup'!$C:$C,'Structure Inputs'!V62,'Contents DDF Lookup'!$A:$A,'Structure Inputs'!$C62)/100,
IF('Structure Inputs'!$J62="Most Likely",SUMIFS('Contents DDF Lookup'!$E:$E,'Contents DDF Lookup'!$C:$C,'Structure Inputs'!V62,'Contents DDF Lookup'!$A:$A,'Structure Inputs'!$C62)/100,
IF('Structure Inputs'!$J62="Maximum",SUMIFS('Contents DDF Lookup'!$F:$F,'Contents DDF Lookup'!$C:$C,'Structure Inputs'!V62,'Contents DDF Lookup'!$A:$A,'Structure Inputs'!$C62)/100,))))</f>
        <v>0</v>
      </c>
      <c r="R59" s="18">
        <f>IF('Structure Inputs'!W62="",,
IF('Structure Inputs'!$J62="Minimum",SUMIFS('Contents DDF Lookup'!$D:$D,'Contents DDF Lookup'!$C:$C,'Structure Inputs'!W62,'Contents DDF Lookup'!$A:$A,'Structure Inputs'!$C62)/100,
IF('Structure Inputs'!$J62="Most Likely",SUMIFS('Contents DDF Lookup'!$E:$E,'Contents DDF Lookup'!$C:$C,'Structure Inputs'!W62,'Contents DDF Lookup'!$A:$A,'Structure Inputs'!$C62)/100,
IF('Structure Inputs'!$J62="Maximum",SUMIFS('Contents DDF Lookup'!$F:$F,'Contents DDF Lookup'!$C:$C,'Structure Inputs'!W62,'Contents DDF Lookup'!$A:$A,'Structure Inputs'!$C62)/100,))))</f>
        <v>0</v>
      </c>
      <c r="S59" s="18">
        <f>IF('Structure Inputs'!X62="",,
IF('Structure Inputs'!$J62="Minimum",SUMIFS('Contents DDF Lookup'!$D:$D,'Contents DDF Lookup'!$C:$C,'Structure Inputs'!X62,'Contents DDF Lookup'!$A:$A,'Structure Inputs'!$C62)/100,
IF('Structure Inputs'!$J62="Most Likely",SUMIFS('Contents DDF Lookup'!$E:$E,'Contents DDF Lookup'!$C:$C,'Structure Inputs'!X62,'Contents DDF Lookup'!$A:$A,'Structure Inputs'!$C62)/100,
IF('Structure Inputs'!$J62="Maximum",SUMIFS('Contents DDF Lookup'!$F:$F,'Contents DDF Lookup'!$C:$C,'Structure Inputs'!X62,'Contents DDF Lookup'!$A:$A,'Structure Inputs'!$C62)/100,))))</f>
        <v>0</v>
      </c>
      <c r="T59" s="18">
        <f>IF('Structure Inputs'!Y62="",,
IF('Structure Inputs'!$J62="Minimum",SUMIFS('Contents DDF Lookup'!$D:$D,'Contents DDF Lookup'!$C:$C,'Structure Inputs'!Y62,'Contents DDF Lookup'!$A:$A,'Structure Inputs'!$C62)/100,
IF('Structure Inputs'!$J62="Most Likely",SUMIFS('Contents DDF Lookup'!$E:$E,'Contents DDF Lookup'!$C:$C,'Structure Inputs'!Y62,'Contents DDF Lookup'!$A:$A,'Structure Inputs'!$C62)/100,
IF('Structure Inputs'!$J62="Maximum",SUMIFS('Contents DDF Lookup'!$F:$F,'Contents DDF Lookup'!$C:$C,'Structure Inputs'!Y62,'Contents DDF Lookup'!$A:$A,'Structure Inputs'!$C62)/100,))))</f>
        <v>0</v>
      </c>
      <c r="U59" s="18">
        <f>IF('Structure Inputs'!Z62="",,
IF('Structure Inputs'!$J62="Minimum",SUMIFS('Contents DDF Lookup'!$D:$D,'Contents DDF Lookup'!$C:$C,'Structure Inputs'!Z62,'Contents DDF Lookup'!$A:$A,'Structure Inputs'!$C62)/100,
IF('Structure Inputs'!$J62="Most Likely",SUMIFS('Contents DDF Lookup'!$E:$E,'Contents DDF Lookup'!$C:$C,'Structure Inputs'!Z62,'Contents DDF Lookup'!$A:$A,'Structure Inputs'!$C62)/100,
IF('Structure Inputs'!$J62="Maximum",SUMIFS('Contents DDF Lookup'!$F:$F,'Contents DDF Lookup'!$C:$C,'Structure Inputs'!Z62,'Contents DDF Lookup'!$A:$A,'Structure Inputs'!$C62)/100,))))</f>
        <v>0</v>
      </c>
      <c r="V59" s="18">
        <f>IF('Structure Inputs'!AA62="",,
IF('Structure Inputs'!$J62="Minimum",SUMIFS('Contents DDF Lookup'!$D:$D,'Contents DDF Lookup'!$C:$C,'Structure Inputs'!AA62,'Contents DDF Lookup'!$A:$A,'Structure Inputs'!$C62)/100,
IF('Structure Inputs'!$J62="Most Likely",SUMIFS('Contents DDF Lookup'!$E:$E,'Contents DDF Lookup'!$C:$C,'Structure Inputs'!AA62,'Contents DDF Lookup'!$A:$A,'Structure Inputs'!$C62)/100,
IF('Structure Inputs'!$J62="Maximum",SUMIFS('Contents DDF Lookup'!$F:$F,'Contents DDF Lookup'!$C:$C,'Structure Inputs'!AA62,'Contents DDF Lookup'!$A:$A,'Structure Inputs'!$C62)/100,))))</f>
        <v>0</v>
      </c>
      <c r="W59" s="18">
        <f>IF('Structure Inputs'!AB62="",,
IF('Structure Inputs'!$J62="Minimum",SUMIFS('Contents DDF Lookup'!$D:$D,'Contents DDF Lookup'!$C:$C,'Structure Inputs'!AB62,'Contents DDF Lookup'!$A:$A,'Structure Inputs'!$C62)/100,
IF('Structure Inputs'!$J62="Most Likely",SUMIFS('Contents DDF Lookup'!$E:$E,'Contents DDF Lookup'!$C:$C,'Structure Inputs'!AB62,'Contents DDF Lookup'!$A:$A,'Structure Inputs'!$C62)/100,
IF('Structure Inputs'!$J62="Maximum",SUMIFS('Contents DDF Lookup'!$F:$F,'Contents DDF Lookup'!$C:$C,'Structure Inputs'!AB62,'Contents DDF Lookup'!$A:$A,'Structure Inputs'!$C62)/100,))))</f>
        <v>0</v>
      </c>
      <c r="X59" s="18">
        <f>IF('Structure Inputs'!AC62="",,
IF('Structure Inputs'!$J62="Minimum",SUMIFS('Contents DDF Lookup'!$D:$D,'Contents DDF Lookup'!$C:$C,'Structure Inputs'!AC62,'Contents DDF Lookup'!$A:$A,'Structure Inputs'!$C62)/100,
IF('Structure Inputs'!$J62="Most Likely",SUMIFS('Contents DDF Lookup'!$E:$E,'Contents DDF Lookup'!$C:$C,'Structure Inputs'!AC62,'Contents DDF Lookup'!$A:$A,'Structure Inputs'!$C62)/100,
IF('Structure Inputs'!$J62="Maximum",SUMIFS('Contents DDF Lookup'!$F:$F,'Contents DDF Lookup'!$C:$C,'Structure Inputs'!AC62,'Contents DDF Lookup'!$A:$A,'Structure Inputs'!$C62)/100,))))</f>
        <v>0</v>
      </c>
      <c r="Z59" s="25">
        <f t="shared" si="12"/>
        <v>0</v>
      </c>
      <c r="AA59" s="25">
        <f t="shared" si="0"/>
        <v>0</v>
      </c>
      <c r="AB59" s="25">
        <f t="shared" si="1"/>
        <v>0</v>
      </c>
      <c r="AC59" s="25">
        <f t="shared" si="2"/>
        <v>0</v>
      </c>
      <c r="AD59" s="25">
        <f t="shared" si="3"/>
        <v>0</v>
      </c>
      <c r="AE59" s="25">
        <f t="shared" si="4"/>
        <v>0</v>
      </c>
      <c r="AF59" s="25">
        <f t="shared" si="5"/>
        <v>0</v>
      </c>
      <c r="AG59" s="25">
        <f t="shared" si="6"/>
        <v>0</v>
      </c>
      <c r="AH59" s="25">
        <f t="shared" si="7"/>
        <v>0</v>
      </c>
      <c r="AI59" s="25">
        <f t="shared" si="8"/>
        <v>0</v>
      </c>
      <c r="AJ59" s="25">
        <f t="shared" si="9"/>
        <v>0</v>
      </c>
      <c r="AK59" s="25">
        <f t="shared" si="10"/>
        <v>0</v>
      </c>
    </row>
    <row r="60" spans="1:37" x14ac:dyDescent="0.25">
      <c r="A60" s="17">
        <f t="shared" si="13"/>
        <v>59</v>
      </c>
      <c r="B60" s="27" t="str">
        <f>IF('Structure Inputs'!C63="","",'Structure Inputs'!C63)</f>
        <v/>
      </c>
      <c r="D60" s="42">
        <f>'Structure Inputs'!$D63</f>
        <v>0</v>
      </c>
      <c r="F60" s="18" t="str">
        <f>IF('Structure Inputs'!F63="","No","Yes")</f>
        <v>No</v>
      </c>
      <c r="H60" s="24">
        <f>IF($F60="Yes",'Structure Inputs'!$F63,SUMIFS('General Assumptions_Back End'!$C:$C,'General Assumptions_Back End'!$A:$A,$B60,'General Assumptions_Back End'!$B:$B,H$1))</f>
        <v>0</v>
      </c>
      <c r="J60" s="25">
        <f>SUMIFS('General Assumptions_Back End'!$C:$C,'General Assumptions_Back End'!$A:$A,$B60,'General Assumptions_Back End'!$B:$B,J$1)</f>
        <v>0</v>
      </c>
      <c r="K60" s="185">
        <f>SUMIFS('General Assumptions_Back End'!$C:$C,'General Assumptions_Back End'!$A:$A,$B60,'General Assumptions_Back End'!$B:$B,K$1)</f>
        <v>0</v>
      </c>
      <c r="M60" s="18">
        <f>IF('Structure Inputs'!R63="",,
IF('Structure Inputs'!$J63="Minimum",SUMIFS('Contents DDF Lookup'!$D:$D,'Contents DDF Lookup'!$C:$C,'Structure Inputs'!R63,'Contents DDF Lookup'!$A:$A,'Structure Inputs'!$C63)/100,
IF('Structure Inputs'!$J63="Most Likely",SUMIFS('Contents DDF Lookup'!$E:$E,'Contents DDF Lookup'!$C:$C,'Structure Inputs'!R63,'Contents DDF Lookup'!$A:$A,'Structure Inputs'!$C63)/100,
IF('Structure Inputs'!$J63="Maximum",SUMIFS('Contents DDF Lookup'!$F:$F,'Contents DDF Lookup'!$C:$C,'Structure Inputs'!R63,'Contents DDF Lookup'!$A:$A,'Structure Inputs'!$C63)/100,))))</f>
        <v>0</v>
      </c>
      <c r="N60" s="18">
        <f>IF('Structure Inputs'!S63="",,
IF('Structure Inputs'!$J63="Minimum",SUMIFS('Contents DDF Lookup'!$D:$D,'Contents DDF Lookup'!$C:$C,'Structure Inputs'!S63,'Contents DDF Lookup'!$A:$A,'Structure Inputs'!$C63)/100,
IF('Structure Inputs'!$J63="Most Likely",SUMIFS('Contents DDF Lookup'!$E:$E,'Contents DDF Lookup'!$C:$C,'Structure Inputs'!S63,'Contents DDF Lookup'!$A:$A,'Structure Inputs'!$C63)/100,
IF('Structure Inputs'!$J63="Maximum",SUMIFS('Contents DDF Lookup'!$F:$F,'Contents DDF Lookup'!$C:$C,'Structure Inputs'!S63,'Contents DDF Lookup'!$A:$A,'Structure Inputs'!$C63)/100,))))</f>
        <v>0</v>
      </c>
      <c r="O60" s="18">
        <f>IF('Structure Inputs'!T63="",,
IF('Structure Inputs'!$J63="Minimum",SUMIFS('Contents DDF Lookup'!$D:$D,'Contents DDF Lookup'!$C:$C,'Structure Inputs'!T63,'Contents DDF Lookup'!$A:$A,'Structure Inputs'!$C63)/100,
IF('Structure Inputs'!$J63="Most Likely",SUMIFS('Contents DDF Lookup'!$E:$E,'Contents DDF Lookup'!$C:$C,'Structure Inputs'!T63,'Contents DDF Lookup'!$A:$A,'Structure Inputs'!$C63)/100,
IF('Structure Inputs'!$J63="Maximum",SUMIFS('Contents DDF Lookup'!$F:$F,'Contents DDF Lookup'!$C:$C,'Structure Inputs'!T63,'Contents DDF Lookup'!$A:$A,'Structure Inputs'!$C63)/100,))))</f>
        <v>0</v>
      </c>
      <c r="P60" s="18">
        <f>IF('Structure Inputs'!U63="",,
IF('Structure Inputs'!$J63="Minimum",SUMIFS('Contents DDF Lookup'!$D:$D,'Contents DDF Lookup'!$C:$C,'Structure Inputs'!U63,'Contents DDF Lookup'!$A:$A,'Structure Inputs'!$C63)/100,
IF('Structure Inputs'!$J63="Most Likely",SUMIFS('Contents DDF Lookup'!$E:$E,'Contents DDF Lookup'!$C:$C,'Structure Inputs'!U63,'Contents DDF Lookup'!$A:$A,'Structure Inputs'!$C63)/100,
IF('Structure Inputs'!$J63="Maximum",SUMIFS('Contents DDF Lookup'!$F:$F,'Contents DDF Lookup'!$C:$C,'Structure Inputs'!U63,'Contents DDF Lookup'!$A:$A,'Structure Inputs'!$C63)/100,))))</f>
        <v>0</v>
      </c>
      <c r="Q60" s="18">
        <f>IF('Structure Inputs'!V63="",,
IF('Structure Inputs'!$J63="Minimum",SUMIFS('Contents DDF Lookup'!$D:$D,'Contents DDF Lookup'!$C:$C,'Structure Inputs'!V63,'Contents DDF Lookup'!$A:$A,'Structure Inputs'!$C63)/100,
IF('Structure Inputs'!$J63="Most Likely",SUMIFS('Contents DDF Lookup'!$E:$E,'Contents DDF Lookup'!$C:$C,'Structure Inputs'!V63,'Contents DDF Lookup'!$A:$A,'Structure Inputs'!$C63)/100,
IF('Structure Inputs'!$J63="Maximum",SUMIFS('Contents DDF Lookup'!$F:$F,'Contents DDF Lookup'!$C:$C,'Structure Inputs'!V63,'Contents DDF Lookup'!$A:$A,'Structure Inputs'!$C63)/100,))))</f>
        <v>0</v>
      </c>
      <c r="R60" s="18">
        <f>IF('Structure Inputs'!W63="",,
IF('Structure Inputs'!$J63="Minimum",SUMIFS('Contents DDF Lookup'!$D:$D,'Contents DDF Lookup'!$C:$C,'Structure Inputs'!W63,'Contents DDF Lookup'!$A:$A,'Structure Inputs'!$C63)/100,
IF('Structure Inputs'!$J63="Most Likely",SUMIFS('Contents DDF Lookup'!$E:$E,'Contents DDF Lookup'!$C:$C,'Structure Inputs'!W63,'Contents DDF Lookup'!$A:$A,'Structure Inputs'!$C63)/100,
IF('Structure Inputs'!$J63="Maximum",SUMIFS('Contents DDF Lookup'!$F:$F,'Contents DDF Lookup'!$C:$C,'Structure Inputs'!W63,'Contents DDF Lookup'!$A:$A,'Structure Inputs'!$C63)/100,))))</f>
        <v>0</v>
      </c>
      <c r="S60" s="18">
        <f>IF('Structure Inputs'!X63="",,
IF('Structure Inputs'!$J63="Minimum",SUMIFS('Contents DDF Lookup'!$D:$D,'Contents DDF Lookup'!$C:$C,'Structure Inputs'!X63,'Contents DDF Lookup'!$A:$A,'Structure Inputs'!$C63)/100,
IF('Structure Inputs'!$J63="Most Likely",SUMIFS('Contents DDF Lookup'!$E:$E,'Contents DDF Lookup'!$C:$C,'Structure Inputs'!X63,'Contents DDF Lookup'!$A:$A,'Structure Inputs'!$C63)/100,
IF('Structure Inputs'!$J63="Maximum",SUMIFS('Contents DDF Lookup'!$F:$F,'Contents DDF Lookup'!$C:$C,'Structure Inputs'!X63,'Contents DDF Lookup'!$A:$A,'Structure Inputs'!$C63)/100,))))</f>
        <v>0</v>
      </c>
      <c r="T60" s="18">
        <f>IF('Structure Inputs'!Y63="",,
IF('Structure Inputs'!$J63="Minimum",SUMIFS('Contents DDF Lookup'!$D:$D,'Contents DDF Lookup'!$C:$C,'Structure Inputs'!Y63,'Contents DDF Lookup'!$A:$A,'Structure Inputs'!$C63)/100,
IF('Structure Inputs'!$J63="Most Likely",SUMIFS('Contents DDF Lookup'!$E:$E,'Contents DDF Lookup'!$C:$C,'Structure Inputs'!Y63,'Contents DDF Lookup'!$A:$A,'Structure Inputs'!$C63)/100,
IF('Structure Inputs'!$J63="Maximum",SUMIFS('Contents DDF Lookup'!$F:$F,'Contents DDF Lookup'!$C:$C,'Structure Inputs'!Y63,'Contents DDF Lookup'!$A:$A,'Structure Inputs'!$C63)/100,))))</f>
        <v>0</v>
      </c>
      <c r="U60" s="18">
        <f>IF('Structure Inputs'!Z63="",,
IF('Structure Inputs'!$J63="Minimum",SUMIFS('Contents DDF Lookup'!$D:$D,'Contents DDF Lookup'!$C:$C,'Structure Inputs'!Z63,'Contents DDF Lookup'!$A:$A,'Structure Inputs'!$C63)/100,
IF('Structure Inputs'!$J63="Most Likely",SUMIFS('Contents DDF Lookup'!$E:$E,'Contents DDF Lookup'!$C:$C,'Structure Inputs'!Z63,'Contents DDF Lookup'!$A:$A,'Structure Inputs'!$C63)/100,
IF('Structure Inputs'!$J63="Maximum",SUMIFS('Contents DDF Lookup'!$F:$F,'Contents DDF Lookup'!$C:$C,'Structure Inputs'!Z63,'Contents DDF Lookup'!$A:$A,'Structure Inputs'!$C63)/100,))))</f>
        <v>0</v>
      </c>
      <c r="V60" s="18">
        <f>IF('Structure Inputs'!AA63="",,
IF('Structure Inputs'!$J63="Minimum",SUMIFS('Contents DDF Lookup'!$D:$D,'Contents DDF Lookup'!$C:$C,'Structure Inputs'!AA63,'Contents DDF Lookup'!$A:$A,'Structure Inputs'!$C63)/100,
IF('Structure Inputs'!$J63="Most Likely",SUMIFS('Contents DDF Lookup'!$E:$E,'Contents DDF Lookup'!$C:$C,'Structure Inputs'!AA63,'Contents DDF Lookup'!$A:$A,'Structure Inputs'!$C63)/100,
IF('Structure Inputs'!$J63="Maximum",SUMIFS('Contents DDF Lookup'!$F:$F,'Contents DDF Lookup'!$C:$C,'Structure Inputs'!AA63,'Contents DDF Lookup'!$A:$A,'Structure Inputs'!$C63)/100,))))</f>
        <v>0</v>
      </c>
      <c r="W60" s="18">
        <f>IF('Structure Inputs'!AB63="",,
IF('Structure Inputs'!$J63="Minimum",SUMIFS('Contents DDF Lookup'!$D:$D,'Contents DDF Lookup'!$C:$C,'Structure Inputs'!AB63,'Contents DDF Lookup'!$A:$A,'Structure Inputs'!$C63)/100,
IF('Structure Inputs'!$J63="Most Likely",SUMIFS('Contents DDF Lookup'!$E:$E,'Contents DDF Lookup'!$C:$C,'Structure Inputs'!AB63,'Contents DDF Lookup'!$A:$A,'Structure Inputs'!$C63)/100,
IF('Structure Inputs'!$J63="Maximum",SUMIFS('Contents DDF Lookup'!$F:$F,'Contents DDF Lookup'!$C:$C,'Structure Inputs'!AB63,'Contents DDF Lookup'!$A:$A,'Structure Inputs'!$C63)/100,))))</f>
        <v>0</v>
      </c>
      <c r="X60" s="18">
        <f>IF('Structure Inputs'!AC63="",,
IF('Structure Inputs'!$J63="Minimum",SUMIFS('Contents DDF Lookup'!$D:$D,'Contents DDF Lookup'!$C:$C,'Structure Inputs'!AC63,'Contents DDF Lookup'!$A:$A,'Structure Inputs'!$C63)/100,
IF('Structure Inputs'!$J63="Most Likely",SUMIFS('Contents DDF Lookup'!$E:$E,'Contents DDF Lookup'!$C:$C,'Structure Inputs'!AC63,'Contents DDF Lookup'!$A:$A,'Structure Inputs'!$C63)/100,
IF('Structure Inputs'!$J63="Maximum",SUMIFS('Contents DDF Lookup'!$F:$F,'Contents DDF Lookup'!$C:$C,'Structure Inputs'!AC63,'Contents DDF Lookup'!$A:$A,'Structure Inputs'!$C63)/100,))))</f>
        <v>0</v>
      </c>
      <c r="Z60" s="25">
        <f t="shared" si="12"/>
        <v>0</v>
      </c>
      <c r="AA60" s="25">
        <f t="shared" si="0"/>
        <v>0</v>
      </c>
      <c r="AB60" s="25">
        <f t="shared" si="1"/>
        <v>0</v>
      </c>
      <c r="AC60" s="25">
        <f t="shared" si="2"/>
        <v>0</v>
      </c>
      <c r="AD60" s="25">
        <f t="shared" si="3"/>
        <v>0</v>
      </c>
      <c r="AE60" s="25">
        <f t="shared" si="4"/>
        <v>0</v>
      </c>
      <c r="AF60" s="25">
        <f t="shared" si="5"/>
        <v>0</v>
      </c>
      <c r="AG60" s="25">
        <f t="shared" si="6"/>
        <v>0</v>
      </c>
      <c r="AH60" s="25">
        <f t="shared" si="7"/>
        <v>0</v>
      </c>
      <c r="AI60" s="25">
        <f t="shared" si="8"/>
        <v>0</v>
      </c>
      <c r="AJ60" s="25">
        <f t="shared" si="9"/>
        <v>0</v>
      </c>
      <c r="AK60" s="25">
        <f t="shared" si="10"/>
        <v>0</v>
      </c>
    </row>
    <row r="61" spans="1:37" x14ac:dyDescent="0.25">
      <c r="A61" s="17">
        <f t="shared" si="13"/>
        <v>60</v>
      </c>
      <c r="B61" s="27" t="str">
        <f>IF('Structure Inputs'!C64="","",'Structure Inputs'!C64)</f>
        <v/>
      </c>
      <c r="D61" s="42">
        <f>'Structure Inputs'!$D64</f>
        <v>0</v>
      </c>
      <c r="F61" s="18" t="str">
        <f>IF('Structure Inputs'!F64="","No","Yes")</f>
        <v>No</v>
      </c>
      <c r="H61" s="24">
        <f>IF($F61="Yes",'Structure Inputs'!$F64,SUMIFS('General Assumptions_Back End'!$C:$C,'General Assumptions_Back End'!$A:$A,$B61,'General Assumptions_Back End'!$B:$B,H$1))</f>
        <v>0</v>
      </c>
      <c r="J61" s="25">
        <f>SUMIFS('General Assumptions_Back End'!$C:$C,'General Assumptions_Back End'!$A:$A,$B61,'General Assumptions_Back End'!$B:$B,J$1)</f>
        <v>0</v>
      </c>
      <c r="K61" s="185">
        <f>SUMIFS('General Assumptions_Back End'!$C:$C,'General Assumptions_Back End'!$A:$A,$B61,'General Assumptions_Back End'!$B:$B,K$1)</f>
        <v>0</v>
      </c>
      <c r="M61" s="18">
        <f>IF('Structure Inputs'!R64="",,
IF('Structure Inputs'!$J64="Minimum",SUMIFS('Contents DDF Lookup'!$D:$D,'Contents DDF Lookup'!$C:$C,'Structure Inputs'!R64,'Contents DDF Lookup'!$A:$A,'Structure Inputs'!$C64)/100,
IF('Structure Inputs'!$J64="Most Likely",SUMIFS('Contents DDF Lookup'!$E:$E,'Contents DDF Lookup'!$C:$C,'Structure Inputs'!R64,'Contents DDF Lookup'!$A:$A,'Structure Inputs'!$C64)/100,
IF('Structure Inputs'!$J64="Maximum",SUMIFS('Contents DDF Lookup'!$F:$F,'Contents DDF Lookup'!$C:$C,'Structure Inputs'!R64,'Contents DDF Lookup'!$A:$A,'Structure Inputs'!$C64)/100,))))</f>
        <v>0</v>
      </c>
      <c r="N61" s="18">
        <f>IF('Structure Inputs'!S64="",,
IF('Structure Inputs'!$J64="Minimum",SUMIFS('Contents DDF Lookup'!$D:$D,'Contents DDF Lookup'!$C:$C,'Structure Inputs'!S64,'Contents DDF Lookup'!$A:$A,'Structure Inputs'!$C64)/100,
IF('Structure Inputs'!$J64="Most Likely",SUMIFS('Contents DDF Lookup'!$E:$E,'Contents DDF Lookup'!$C:$C,'Structure Inputs'!S64,'Contents DDF Lookup'!$A:$A,'Structure Inputs'!$C64)/100,
IF('Structure Inputs'!$J64="Maximum",SUMIFS('Contents DDF Lookup'!$F:$F,'Contents DDF Lookup'!$C:$C,'Structure Inputs'!S64,'Contents DDF Lookup'!$A:$A,'Structure Inputs'!$C64)/100,))))</f>
        <v>0</v>
      </c>
      <c r="O61" s="18">
        <f>IF('Structure Inputs'!T64="",,
IF('Structure Inputs'!$J64="Minimum",SUMIFS('Contents DDF Lookup'!$D:$D,'Contents DDF Lookup'!$C:$C,'Structure Inputs'!T64,'Contents DDF Lookup'!$A:$A,'Structure Inputs'!$C64)/100,
IF('Structure Inputs'!$J64="Most Likely",SUMIFS('Contents DDF Lookup'!$E:$E,'Contents DDF Lookup'!$C:$C,'Structure Inputs'!T64,'Contents DDF Lookup'!$A:$A,'Structure Inputs'!$C64)/100,
IF('Structure Inputs'!$J64="Maximum",SUMIFS('Contents DDF Lookup'!$F:$F,'Contents DDF Lookup'!$C:$C,'Structure Inputs'!T64,'Contents DDF Lookup'!$A:$A,'Structure Inputs'!$C64)/100,))))</f>
        <v>0</v>
      </c>
      <c r="P61" s="18">
        <f>IF('Structure Inputs'!U64="",,
IF('Structure Inputs'!$J64="Minimum",SUMIFS('Contents DDF Lookup'!$D:$D,'Contents DDF Lookup'!$C:$C,'Structure Inputs'!U64,'Contents DDF Lookup'!$A:$A,'Structure Inputs'!$C64)/100,
IF('Structure Inputs'!$J64="Most Likely",SUMIFS('Contents DDF Lookup'!$E:$E,'Contents DDF Lookup'!$C:$C,'Structure Inputs'!U64,'Contents DDF Lookup'!$A:$A,'Structure Inputs'!$C64)/100,
IF('Structure Inputs'!$J64="Maximum",SUMIFS('Contents DDF Lookup'!$F:$F,'Contents DDF Lookup'!$C:$C,'Structure Inputs'!U64,'Contents DDF Lookup'!$A:$A,'Structure Inputs'!$C64)/100,))))</f>
        <v>0</v>
      </c>
      <c r="Q61" s="18">
        <f>IF('Structure Inputs'!V64="",,
IF('Structure Inputs'!$J64="Minimum",SUMIFS('Contents DDF Lookup'!$D:$D,'Contents DDF Lookup'!$C:$C,'Structure Inputs'!V64,'Contents DDF Lookup'!$A:$A,'Structure Inputs'!$C64)/100,
IF('Structure Inputs'!$J64="Most Likely",SUMIFS('Contents DDF Lookup'!$E:$E,'Contents DDF Lookup'!$C:$C,'Structure Inputs'!V64,'Contents DDF Lookup'!$A:$A,'Structure Inputs'!$C64)/100,
IF('Structure Inputs'!$J64="Maximum",SUMIFS('Contents DDF Lookup'!$F:$F,'Contents DDF Lookup'!$C:$C,'Structure Inputs'!V64,'Contents DDF Lookup'!$A:$A,'Structure Inputs'!$C64)/100,))))</f>
        <v>0</v>
      </c>
      <c r="R61" s="18">
        <f>IF('Structure Inputs'!W64="",,
IF('Structure Inputs'!$J64="Minimum",SUMIFS('Contents DDF Lookup'!$D:$D,'Contents DDF Lookup'!$C:$C,'Structure Inputs'!W64,'Contents DDF Lookup'!$A:$A,'Structure Inputs'!$C64)/100,
IF('Structure Inputs'!$J64="Most Likely",SUMIFS('Contents DDF Lookup'!$E:$E,'Contents DDF Lookup'!$C:$C,'Structure Inputs'!W64,'Contents DDF Lookup'!$A:$A,'Structure Inputs'!$C64)/100,
IF('Structure Inputs'!$J64="Maximum",SUMIFS('Contents DDF Lookup'!$F:$F,'Contents DDF Lookup'!$C:$C,'Structure Inputs'!W64,'Contents DDF Lookup'!$A:$A,'Structure Inputs'!$C64)/100,))))</f>
        <v>0</v>
      </c>
      <c r="S61" s="18">
        <f>IF('Structure Inputs'!X64="",,
IF('Structure Inputs'!$J64="Minimum",SUMIFS('Contents DDF Lookup'!$D:$D,'Contents DDF Lookup'!$C:$C,'Structure Inputs'!X64,'Contents DDF Lookup'!$A:$A,'Structure Inputs'!$C64)/100,
IF('Structure Inputs'!$J64="Most Likely",SUMIFS('Contents DDF Lookup'!$E:$E,'Contents DDF Lookup'!$C:$C,'Structure Inputs'!X64,'Contents DDF Lookup'!$A:$A,'Structure Inputs'!$C64)/100,
IF('Structure Inputs'!$J64="Maximum",SUMIFS('Contents DDF Lookup'!$F:$F,'Contents DDF Lookup'!$C:$C,'Structure Inputs'!X64,'Contents DDF Lookup'!$A:$A,'Structure Inputs'!$C64)/100,))))</f>
        <v>0</v>
      </c>
      <c r="T61" s="18">
        <f>IF('Structure Inputs'!Y64="",,
IF('Structure Inputs'!$J64="Minimum",SUMIFS('Contents DDF Lookup'!$D:$D,'Contents DDF Lookup'!$C:$C,'Structure Inputs'!Y64,'Contents DDF Lookup'!$A:$A,'Structure Inputs'!$C64)/100,
IF('Structure Inputs'!$J64="Most Likely",SUMIFS('Contents DDF Lookup'!$E:$E,'Contents DDF Lookup'!$C:$C,'Structure Inputs'!Y64,'Contents DDF Lookup'!$A:$A,'Structure Inputs'!$C64)/100,
IF('Structure Inputs'!$J64="Maximum",SUMIFS('Contents DDF Lookup'!$F:$F,'Contents DDF Lookup'!$C:$C,'Structure Inputs'!Y64,'Contents DDF Lookup'!$A:$A,'Structure Inputs'!$C64)/100,))))</f>
        <v>0</v>
      </c>
      <c r="U61" s="18">
        <f>IF('Structure Inputs'!Z64="",,
IF('Structure Inputs'!$J64="Minimum",SUMIFS('Contents DDF Lookup'!$D:$D,'Contents DDF Lookup'!$C:$C,'Structure Inputs'!Z64,'Contents DDF Lookup'!$A:$A,'Structure Inputs'!$C64)/100,
IF('Structure Inputs'!$J64="Most Likely",SUMIFS('Contents DDF Lookup'!$E:$E,'Contents DDF Lookup'!$C:$C,'Structure Inputs'!Z64,'Contents DDF Lookup'!$A:$A,'Structure Inputs'!$C64)/100,
IF('Structure Inputs'!$J64="Maximum",SUMIFS('Contents DDF Lookup'!$F:$F,'Contents DDF Lookup'!$C:$C,'Structure Inputs'!Z64,'Contents DDF Lookup'!$A:$A,'Structure Inputs'!$C64)/100,))))</f>
        <v>0</v>
      </c>
      <c r="V61" s="18">
        <f>IF('Structure Inputs'!AA64="",,
IF('Structure Inputs'!$J64="Minimum",SUMIFS('Contents DDF Lookup'!$D:$D,'Contents DDF Lookup'!$C:$C,'Structure Inputs'!AA64,'Contents DDF Lookup'!$A:$A,'Structure Inputs'!$C64)/100,
IF('Structure Inputs'!$J64="Most Likely",SUMIFS('Contents DDF Lookup'!$E:$E,'Contents DDF Lookup'!$C:$C,'Structure Inputs'!AA64,'Contents DDF Lookup'!$A:$A,'Structure Inputs'!$C64)/100,
IF('Structure Inputs'!$J64="Maximum",SUMIFS('Contents DDF Lookup'!$F:$F,'Contents DDF Lookup'!$C:$C,'Structure Inputs'!AA64,'Contents DDF Lookup'!$A:$A,'Structure Inputs'!$C64)/100,))))</f>
        <v>0</v>
      </c>
      <c r="W61" s="18">
        <f>IF('Structure Inputs'!AB64="",,
IF('Structure Inputs'!$J64="Minimum",SUMIFS('Contents DDF Lookup'!$D:$D,'Contents DDF Lookup'!$C:$C,'Structure Inputs'!AB64,'Contents DDF Lookup'!$A:$A,'Structure Inputs'!$C64)/100,
IF('Structure Inputs'!$J64="Most Likely",SUMIFS('Contents DDF Lookup'!$E:$E,'Contents DDF Lookup'!$C:$C,'Structure Inputs'!AB64,'Contents DDF Lookup'!$A:$A,'Structure Inputs'!$C64)/100,
IF('Structure Inputs'!$J64="Maximum",SUMIFS('Contents DDF Lookup'!$F:$F,'Contents DDF Lookup'!$C:$C,'Structure Inputs'!AB64,'Contents DDF Lookup'!$A:$A,'Structure Inputs'!$C64)/100,))))</f>
        <v>0</v>
      </c>
      <c r="X61" s="18">
        <f>IF('Structure Inputs'!AC64="",,
IF('Structure Inputs'!$J64="Minimum",SUMIFS('Contents DDF Lookup'!$D:$D,'Contents DDF Lookup'!$C:$C,'Structure Inputs'!AC64,'Contents DDF Lookup'!$A:$A,'Structure Inputs'!$C64)/100,
IF('Structure Inputs'!$J64="Most Likely",SUMIFS('Contents DDF Lookup'!$E:$E,'Contents DDF Lookup'!$C:$C,'Structure Inputs'!AC64,'Contents DDF Lookup'!$A:$A,'Structure Inputs'!$C64)/100,
IF('Structure Inputs'!$J64="Maximum",SUMIFS('Contents DDF Lookup'!$F:$F,'Contents DDF Lookup'!$C:$C,'Structure Inputs'!AC64,'Contents DDF Lookup'!$A:$A,'Structure Inputs'!$C64)/100,))))</f>
        <v>0</v>
      </c>
      <c r="Z61" s="25">
        <f t="shared" si="12"/>
        <v>0</v>
      </c>
      <c r="AA61" s="25">
        <f t="shared" si="0"/>
        <v>0</v>
      </c>
      <c r="AB61" s="25">
        <f t="shared" si="1"/>
        <v>0</v>
      </c>
      <c r="AC61" s="25">
        <f t="shared" si="2"/>
        <v>0</v>
      </c>
      <c r="AD61" s="25">
        <f t="shared" si="3"/>
        <v>0</v>
      </c>
      <c r="AE61" s="25">
        <f t="shared" si="4"/>
        <v>0</v>
      </c>
      <c r="AF61" s="25">
        <f t="shared" si="5"/>
        <v>0</v>
      </c>
      <c r="AG61" s="25">
        <f t="shared" si="6"/>
        <v>0</v>
      </c>
      <c r="AH61" s="25">
        <f t="shared" si="7"/>
        <v>0</v>
      </c>
      <c r="AI61" s="25">
        <f t="shared" si="8"/>
        <v>0</v>
      </c>
      <c r="AJ61" s="25">
        <f t="shared" si="9"/>
        <v>0</v>
      </c>
      <c r="AK61" s="25">
        <f t="shared" si="10"/>
        <v>0</v>
      </c>
    </row>
    <row r="62" spans="1:37" x14ac:dyDescent="0.25">
      <c r="A62" s="17">
        <f t="shared" si="13"/>
        <v>61</v>
      </c>
      <c r="B62" s="27" t="str">
        <f>IF('Structure Inputs'!C65="","",'Structure Inputs'!C65)</f>
        <v/>
      </c>
      <c r="D62" s="42">
        <f>'Structure Inputs'!$D65</f>
        <v>0</v>
      </c>
      <c r="F62" s="18" t="str">
        <f>IF('Structure Inputs'!F65="","No","Yes")</f>
        <v>No</v>
      </c>
      <c r="H62" s="24">
        <f>IF($F62="Yes",'Structure Inputs'!$F65,SUMIFS('General Assumptions_Back End'!$C:$C,'General Assumptions_Back End'!$A:$A,$B62,'General Assumptions_Back End'!$B:$B,H$1))</f>
        <v>0</v>
      </c>
      <c r="J62" s="25">
        <f>SUMIFS('General Assumptions_Back End'!$C:$C,'General Assumptions_Back End'!$A:$A,$B62,'General Assumptions_Back End'!$B:$B,J$1)</f>
        <v>0</v>
      </c>
      <c r="K62" s="185">
        <f>SUMIFS('General Assumptions_Back End'!$C:$C,'General Assumptions_Back End'!$A:$A,$B62,'General Assumptions_Back End'!$B:$B,K$1)</f>
        <v>0</v>
      </c>
      <c r="M62" s="18">
        <f>IF('Structure Inputs'!R65="",,
IF('Structure Inputs'!$J65="Minimum",SUMIFS('Contents DDF Lookup'!$D:$D,'Contents DDF Lookup'!$C:$C,'Structure Inputs'!R65,'Contents DDF Lookup'!$A:$A,'Structure Inputs'!$C65)/100,
IF('Structure Inputs'!$J65="Most Likely",SUMIFS('Contents DDF Lookup'!$E:$E,'Contents DDF Lookup'!$C:$C,'Structure Inputs'!R65,'Contents DDF Lookup'!$A:$A,'Structure Inputs'!$C65)/100,
IF('Structure Inputs'!$J65="Maximum",SUMIFS('Contents DDF Lookup'!$F:$F,'Contents DDF Lookup'!$C:$C,'Structure Inputs'!R65,'Contents DDF Lookup'!$A:$A,'Structure Inputs'!$C65)/100,))))</f>
        <v>0</v>
      </c>
      <c r="N62" s="18">
        <f>IF('Structure Inputs'!S65="",,
IF('Structure Inputs'!$J65="Minimum",SUMIFS('Contents DDF Lookup'!$D:$D,'Contents DDF Lookup'!$C:$C,'Structure Inputs'!S65,'Contents DDF Lookup'!$A:$A,'Structure Inputs'!$C65)/100,
IF('Structure Inputs'!$J65="Most Likely",SUMIFS('Contents DDF Lookup'!$E:$E,'Contents DDF Lookup'!$C:$C,'Structure Inputs'!S65,'Contents DDF Lookup'!$A:$A,'Structure Inputs'!$C65)/100,
IF('Structure Inputs'!$J65="Maximum",SUMIFS('Contents DDF Lookup'!$F:$F,'Contents DDF Lookup'!$C:$C,'Structure Inputs'!S65,'Contents DDF Lookup'!$A:$A,'Structure Inputs'!$C65)/100,))))</f>
        <v>0</v>
      </c>
      <c r="O62" s="18">
        <f>IF('Structure Inputs'!T65="",,
IF('Structure Inputs'!$J65="Minimum",SUMIFS('Contents DDF Lookup'!$D:$D,'Contents DDF Lookup'!$C:$C,'Structure Inputs'!T65,'Contents DDF Lookup'!$A:$A,'Structure Inputs'!$C65)/100,
IF('Structure Inputs'!$J65="Most Likely",SUMIFS('Contents DDF Lookup'!$E:$E,'Contents DDF Lookup'!$C:$C,'Structure Inputs'!T65,'Contents DDF Lookup'!$A:$A,'Structure Inputs'!$C65)/100,
IF('Structure Inputs'!$J65="Maximum",SUMIFS('Contents DDF Lookup'!$F:$F,'Contents DDF Lookup'!$C:$C,'Structure Inputs'!T65,'Contents DDF Lookup'!$A:$A,'Structure Inputs'!$C65)/100,))))</f>
        <v>0</v>
      </c>
      <c r="P62" s="18">
        <f>IF('Structure Inputs'!U65="",,
IF('Structure Inputs'!$J65="Minimum",SUMIFS('Contents DDF Lookup'!$D:$D,'Contents DDF Lookup'!$C:$C,'Structure Inputs'!U65,'Contents DDF Lookup'!$A:$A,'Structure Inputs'!$C65)/100,
IF('Structure Inputs'!$J65="Most Likely",SUMIFS('Contents DDF Lookup'!$E:$E,'Contents DDF Lookup'!$C:$C,'Structure Inputs'!U65,'Contents DDF Lookup'!$A:$A,'Structure Inputs'!$C65)/100,
IF('Structure Inputs'!$J65="Maximum",SUMIFS('Contents DDF Lookup'!$F:$F,'Contents DDF Lookup'!$C:$C,'Structure Inputs'!U65,'Contents DDF Lookup'!$A:$A,'Structure Inputs'!$C65)/100,))))</f>
        <v>0</v>
      </c>
      <c r="Q62" s="18">
        <f>IF('Structure Inputs'!V65="",,
IF('Structure Inputs'!$J65="Minimum",SUMIFS('Contents DDF Lookup'!$D:$D,'Contents DDF Lookup'!$C:$C,'Structure Inputs'!V65,'Contents DDF Lookup'!$A:$A,'Structure Inputs'!$C65)/100,
IF('Structure Inputs'!$J65="Most Likely",SUMIFS('Contents DDF Lookup'!$E:$E,'Contents DDF Lookup'!$C:$C,'Structure Inputs'!V65,'Contents DDF Lookup'!$A:$A,'Structure Inputs'!$C65)/100,
IF('Structure Inputs'!$J65="Maximum",SUMIFS('Contents DDF Lookup'!$F:$F,'Contents DDF Lookup'!$C:$C,'Structure Inputs'!V65,'Contents DDF Lookup'!$A:$A,'Structure Inputs'!$C65)/100,))))</f>
        <v>0</v>
      </c>
      <c r="R62" s="18">
        <f>IF('Structure Inputs'!W65="",,
IF('Structure Inputs'!$J65="Minimum",SUMIFS('Contents DDF Lookup'!$D:$D,'Contents DDF Lookup'!$C:$C,'Structure Inputs'!W65,'Contents DDF Lookup'!$A:$A,'Structure Inputs'!$C65)/100,
IF('Structure Inputs'!$J65="Most Likely",SUMIFS('Contents DDF Lookup'!$E:$E,'Contents DDF Lookup'!$C:$C,'Structure Inputs'!W65,'Contents DDF Lookup'!$A:$A,'Structure Inputs'!$C65)/100,
IF('Structure Inputs'!$J65="Maximum",SUMIFS('Contents DDF Lookup'!$F:$F,'Contents DDF Lookup'!$C:$C,'Structure Inputs'!W65,'Contents DDF Lookup'!$A:$A,'Structure Inputs'!$C65)/100,))))</f>
        <v>0</v>
      </c>
      <c r="S62" s="18">
        <f>IF('Structure Inputs'!X65="",,
IF('Structure Inputs'!$J65="Minimum",SUMIFS('Contents DDF Lookup'!$D:$D,'Contents DDF Lookup'!$C:$C,'Structure Inputs'!X65,'Contents DDF Lookup'!$A:$A,'Structure Inputs'!$C65)/100,
IF('Structure Inputs'!$J65="Most Likely",SUMIFS('Contents DDF Lookup'!$E:$E,'Contents DDF Lookup'!$C:$C,'Structure Inputs'!X65,'Contents DDF Lookup'!$A:$A,'Structure Inputs'!$C65)/100,
IF('Structure Inputs'!$J65="Maximum",SUMIFS('Contents DDF Lookup'!$F:$F,'Contents DDF Lookup'!$C:$C,'Structure Inputs'!X65,'Contents DDF Lookup'!$A:$A,'Structure Inputs'!$C65)/100,))))</f>
        <v>0</v>
      </c>
      <c r="T62" s="18">
        <f>IF('Structure Inputs'!Y65="",,
IF('Structure Inputs'!$J65="Minimum",SUMIFS('Contents DDF Lookup'!$D:$D,'Contents DDF Lookup'!$C:$C,'Structure Inputs'!Y65,'Contents DDF Lookup'!$A:$A,'Structure Inputs'!$C65)/100,
IF('Structure Inputs'!$J65="Most Likely",SUMIFS('Contents DDF Lookup'!$E:$E,'Contents DDF Lookup'!$C:$C,'Structure Inputs'!Y65,'Contents DDF Lookup'!$A:$A,'Structure Inputs'!$C65)/100,
IF('Structure Inputs'!$J65="Maximum",SUMIFS('Contents DDF Lookup'!$F:$F,'Contents DDF Lookup'!$C:$C,'Structure Inputs'!Y65,'Contents DDF Lookup'!$A:$A,'Structure Inputs'!$C65)/100,))))</f>
        <v>0</v>
      </c>
      <c r="U62" s="18">
        <f>IF('Structure Inputs'!Z65="",,
IF('Structure Inputs'!$J65="Minimum",SUMIFS('Contents DDF Lookup'!$D:$D,'Contents DDF Lookup'!$C:$C,'Structure Inputs'!Z65,'Contents DDF Lookup'!$A:$A,'Structure Inputs'!$C65)/100,
IF('Structure Inputs'!$J65="Most Likely",SUMIFS('Contents DDF Lookup'!$E:$E,'Contents DDF Lookup'!$C:$C,'Structure Inputs'!Z65,'Contents DDF Lookup'!$A:$A,'Structure Inputs'!$C65)/100,
IF('Structure Inputs'!$J65="Maximum",SUMIFS('Contents DDF Lookup'!$F:$F,'Contents DDF Lookup'!$C:$C,'Structure Inputs'!Z65,'Contents DDF Lookup'!$A:$A,'Structure Inputs'!$C65)/100,))))</f>
        <v>0</v>
      </c>
      <c r="V62" s="18">
        <f>IF('Structure Inputs'!AA65="",,
IF('Structure Inputs'!$J65="Minimum",SUMIFS('Contents DDF Lookup'!$D:$D,'Contents DDF Lookup'!$C:$C,'Structure Inputs'!AA65,'Contents DDF Lookup'!$A:$A,'Structure Inputs'!$C65)/100,
IF('Structure Inputs'!$J65="Most Likely",SUMIFS('Contents DDF Lookup'!$E:$E,'Contents DDF Lookup'!$C:$C,'Structure Inputs'!AA65,'Contents DDF Lookup'!$A:$A,'Structure Inputs'!$C65)/100,
IF('Structure Inputs'!$J65="Maximum",SUMIFS('Contents DDF Lookup'!$F:$F,'Contents DDF Lookup'!$C:$C,'Structure Inputs'!AA65,'Contents DDF Lookup'!$A:$A,'Structure Inputs'!$C65)/100,))))</f>
        <v>0</v>
      </c>
      <c r="W62" s="18">
        <f>IF('Structure Inputs'!AB65="",,
IF('Structure Inputs'!$J65="Minimum",SUMIFS('Contents DDF Lookup'!$D:$D,'Contents DDF Lookup'!$C:$C,'Structure Inputs'!AB65,'Contents DDF Lookup'!$A:$A,'Structure Inputs'!$C65)/100,
IF('Structure Inputs'!$J65="Most Likely",SUMIFS('Contents DDF Lookup'!$E:$E,'Contents DDF Lookup'!$C:$C,'Structure Inputs'!AB65,'Contents DDF Lookup'!$A:$A,'Structure Inputs'!$C65)/100,
IF('Structure Inputs'!$J65="Maximum",SUMIFS('Contents DDF Lookup'!$F:$F,'Contents DDF Lookup'!$C:$C,'Structure Inputs'!AB65,'Contents DDF Lookup'!$A:$A,'Structure Inputs'!$C65)/100,))))</f>
        <v>0</v>
      </c>
      <c r="X62" s="18">
        <f>IF('Structure Inputs'!AC65="",,
IF('Structure Inputs'!$J65="Minimum",SUMIFS('Contents DDF Lookup'!$D:$D,'Contents DDF Lookup'!$C:$C,'Structure Inputs'!AC65,'Contents DDF Lookup'!$A:$A,'Structure Inputs'!$C65)/100,
IF('Structure Inputs'!$J65="Most Likely",SUMIFS('Contents DDF Lookup'!$E:$E,'Contents DDF Lookup'!$C:$C,'Structure Inputs'!AC65,'Contents DDF Lookup'!$A:$A,'Structure Inputs'!$C65)/100,
IF('Structure Inputs'!$J65="Maximum",SUMIFS('Contents DDF Lookup'!$F:$F,'Contents DDF Lookup'!$C:$C,'Structure Inputs'!AC65,'Contents DDF Lookup'!$A:$A,'Structure Inputs'!$C65)/100,))))</f>
        <v>0</v>
      </c>
      <c r="Z62" s="25">
        <f t="shared" si="12"/>
        <v>0</v>
      </c>
      <c r="AA62" s="25">
        <f t="shared" si="0"/>
        <v>0</v>
      </c>
      <c r="AB62" s="25">
        <f t="shared" si="1"/>
        <v>0</v>
      </c>
      <c r="AC62" s="25">
        <f t="shared" si="2"/>
        <v>0</v>
      </c>
      <c r="AD62" s="25">
        <f t="shared" si="3"/>
        <v>0</v>
      </c>
      <c r="AE62" s="25">
        <f t="shared" si="4"/>
        <v>0</v>
      </c>
      <c r="AF62" s="25">
        <f t="shared" si="5"/>
        <v>0</v>
      </c>
      <c r="AG62" s="25">
        <f t="shared" si="6"/>
        <v>0</v>
      </c>
      <c r="AH62" s="25">
        <f t="shared" si="7"/>
        <v>0</v>
      </c>
      <c r="AI62" s="25">
        <f t="shared" si="8"/>
        <v>0</v>
      </c>
      <c r="AJ62" s="25">
        <f t="shared" si="9"/>
        <v>0</v>
      </c>
      <c r="AK62" s="25">
        <f t="shared" si="10"/>
        <v>0</v>
      </c>
    </row>
    <row r="63" spans="1:37" x14ac:dyDescent="0.25">
      <c r="A63" s="17">
        <f t="shared" si="13"/>
        <v>62</v>
      </c>
      <c r="B63" s="27" t="str">
        <f>IF('Structure Inputs'!C66="","",'Structure Inputs'!C66)</f>
        <v/>
      </c>
      <c r="D63" s="42">
        <f>'Structure Inputs'!$D66</f>
        <v>0</v>
      </c>
      <c r="F63" s="18" t="str">
        <f>IF('Structure Inputs'!F66="","No","Yes")</f>
        <v>No</v>
      </c>
      <c r="H63" s="24">
        <f>IF($F63="Yes",'Structure Inputs'!$F66,SUMIFS('General Assumptions_Back End'!$C:$C,'General Assumptions_Back End'!$A:$A,$B63,'General Assumptions_Back End'!$B:$B,H$1))</f>
        <v>0</v>
      </c>
      <c r="J63" s="25">
        <f>SUMIFS('General Assumptions_Back End'!$C:$C,'General Assumptions_Back End'!$A:$A,$B63,'General Assumptions_Back End'!$B:$B,J$1)</f>
        <v>0</v>
      </c>
      <c r="K63" s="185">
        <f>SUMIFS('General Assumptions_Back End'!$C:$C,'General Assumptions_Back End'!$A:$A,$B63,'General Assumptions_Back End'!$B:$B,K$1)</f>
        <v>0</v>
      </c>
      <c r="M63" s="18">
        <f>IF('Structure Inputs'!R66="",,
IF('Structure Inputs'!$J66="Minimum",SUMIFS('Contents DDF Lookup'!$D:$D,'Contents DDF Lookup'!$C:$C,'Structure Inputs'!R66,'Contents DDF Lookup'!$A:$A,'Structure Inputs'!$C66)/100,
IF('Structure Inputs'!$J66="Most Likely",SUMIFS('Contents DDF Lookup'!$E:$E,'Contents DDF Lookup'!$C:$C,'Structure Inputs'!R66,'Contents DDF Lookup'!$A:$A,'Structure Inputs'!$C66)/100,
IF('Structure Inputs'!$J66="Maximum",SUMIFS('Contents DDF Lookup'!$F:$F,'Contents DDF Lookup'!$C:$C,'Structure Inputs'!R66,'Contents DDF Lookup'!$A:$A,'Structure Inputs'!$C66)/100,))))</f>
        <v>0</v>
      </c>
      <c r="N63" s="18">
        <f>IF('Structure Inputs'!S66="",,
IF('Structure Inputs'!$J66="Minimum",SUMIFS('Contents DDF Lookup'!$D:$D,'Contents DDF Lookup'!$C:$C,'Structure Inputs'!S66,'Contents DDF Lookup'!$A:$A,'Structure Inputs'!$C66)/100,
IF('Structure Inputs'!$J66="Most Likely",SUMIFS('Contents DDF Lookup'!$E:$E,'Contents DDF Lookup'!$C:$C,'Structure Inputs'!S66,'Contents DDF Lookup'!$A:$A,'Structure Inputs'!$C66)/100,
IF('Structure Inputs'!$J66="Maximum",SUMIFS('Contents DDF Lookup'!$F:$F,'Contents DDF Lookup'!$C:$C,'Structure Inputs'!S66,'Contents DDF Lookup'!$A:$A,'Structure Inputs'!$C66)/100,))))</f>
        <v>0</v>
      </c>
      <c r="O63" s="18">
        <f>IF('Structure Inputs'!T66="",,
IF('Structure Inputs'!$J66="Minimum",SUMIFS('Contents DDF Lookup'!$D:$D,'Contents DDF Lookup'!$C:$C,'Structure Inputs'!T66,'Contents DDF Lookup'!$A:$A,'Structure Inputs'!$C66)/100,
IF('Structure Inputs'!$J66="Most Likely",SUMIFS('Contents DDF Lookup'!$E:$E,'Contents DDF Lookup'!$C:$C,'Structure Inputs'!T66,'Contents DDF Lookup'!$A:$A,'Structure Inputs'!$C66)/100,
IF('Structure Inputs'!$J66="Maximum",SUMIFS('Contents DDF Lookup'!$F:$F,'Contents DDF Lookup'!$C:$C,'Structure Inputs'!T66,'Contents DDF Lookup'!$A:$A,'Structure Inputs'!$C66)/100,))))</f>
        <v>0</v>
      </c>
      <c r="P63" s="18">
        <f>IF('Structure Inputs'!U66="",,
IF('Structure Inputs'!$J66="Minimum",SUMIFS('Contents DDF Lookup'!$D:$D,'Contents DDF Lookup'!$C:$C,'Structure Inputs'!U66,'Contents DDF Lookup'!$A:$A,'Structure Inputs'!$C66)/100,
IF('Structure Inputs'!$J66="Most Likely",SUMIFS('Contents DDF Lookup'!$E:$E,'Contents DDF Lookup'!$C:$C,'Structure Inputs'!U66,'Contents DDF Lookup'!$A:$A,'Structure Inputs'!$C66)/100,
IF('Structure Inputs'!$J66="Maximum",SUMIFS('Contents DDF Lookup'!$F:$F,'Contents DDF Lookup'!$C:$C,'Structure Inputs'!U66,'Contents DDF Lookup'!$A:$A,'Structure Inputs'!$C66)/100,))))</f>
        <v>0</v>
      </c>
      <c r="Q63" s="18">
        <f>IF('Structure Inputs'!V66="",,
IF('Structure Inputs'!$J66="Minimum",SUMIFS('Contents DDF Lookup'!$D:$D,'Contents DDF Lookup'!$C:$C,'Structure Inputs'!V66,'Contents DDF Lookup'!$A:$A,'Structure Inputs'!$C66)/100,
IF('Structure Inputs'!$J66="Most Likely",SUMIFS('Contents DDF Lookup'!$E:$E,'Contents DDF Lookup'!$C:$C,'Structure Inputs'!V66,'Contents DDF Lookup'!$A:$A,'Structure Inputs'!$C66)/100,
IF('Structure Inputs'!$J66="Maximum",SUMIFS('Contents DDF Lookup'!$F:$F,'Contents DDF Lookup'!$C:$C,'Structure Inputs'!V66,'Contents DDF Lookup'!$A:$A,'Structure Inputs'!$C66)/100,))))</f>
        <v>0</v>
      </c>
      <c r="R63" s="18">
        <f>IF('Structure Inputs'!W66="",,
IF('Structure Inputs'!$J66="Minimum",SUMIFS('Contents DDF Lookup'!$D:$D,'Contents DDF Lookup'!$C:$C,'Structure Inputs'!W66,'Contents DDF Lookup'!$A:$A,'Structure Inputs'!$C66)/100,
IF('Structure Inputs'!$J66="Most Likely",SUMIFS('Contents DDF Lookup'!$E:$E,'Contents DDF Lookup'!$C:$C,'Structure Inputs'!W66,'Contents DDF Lookup'!$A:$A,'Structure Inputs'!$C66)/100,
IF('Structure Inputs'!$J66="Maximum",SUMIFS('Contents DDF Lookup'!$F:$F,'Contents DDF Lookup'!$C:$C,'Structure Inputs'!W66,'Contents DDF Lookup'!$A:$A,'Structure Inputs'!$C66)/100,))))</f>
        <v>0</v>
      </c>
      <c r="S63" s="18">
        <f>IF('Structure Inputs'!X66="",,
IF('Structure Inputs'!$J66="Minimum",SUMIFS('Contents DDF Lookup'!$D:$D,'Contents DDF Lookup'!$C:$C,'Structure Inputs'!X66,'Contents DDF Lookup'!$A:$A,'Structure Inputs'!$C66)/100,
IF('Structure Inputs'!$J66="Most Likely",SUMIFS('Contents DDF Lookup'!$E:$E,'Contents DDF Lookup'!$C:$C,'Structure Inputs'!X66,'Contents DDF Lookup'!$A:$A,'Structure Inputs'!$C66)/100,
IF('Structure Inputs'!$J66="Maximum",SUMIFS('Contents DDF Lookup'!$F:$F,'Contents DDF Lookup'!$C:$C,'Structure Inputs'!X66,'Contents DDF Lookup'!$A:$A,'Structure Inputs'!$C66)/100,))))</f>
        <v>0</v>
      </c>
      <c r="T63" s="18">
        <f>IF('Structure Inputs'!Y66="",,
IF('Structure Inputs'!$J66="Minimum",SUMIFS('Contents DDF Lookup'!$D:$D,'Contents DDF Lookup'!$C:$C,'Structure Inputs'!Y66,'Contents DDF Lookup'!$A:$A,'Structure Inputs'!$C66)/100,
IF('Structure Inputs'!$J66="Most Likely",SUMIFS('Contents DDF Lookup'!$E:$E,'Contents DDF Lookup'!$C:$C,'Structure Inputs'!Y66,'Contents DDF Lookup'!$A:$A,'Structure Inputs'!$C66)/100,
IF('Structure Inputs'!$J66="Maximum",SUMIFS('Contents DDF Lookup'!$F:$F,'Contents DDF Lookup'!$C:$C,'Structure Inputs'!Y66,'Contents DDF Lookup'!$A:$A,'Structure Inputs'!$C66)/100,))))</f>
        <v>0</v>
      </c>
      <c r="U63" s="18">
        <f>IF('Structure Inputs'!Z66="",,
IF('Structure Inputs'!$J66="Minimum",SUMIFS('Contents DDF Lookup'!$D:$D,'Contents DDF Lookup'!$C:$C,'Structure Inputs'!Z66,'Contents DDF Lookup'!$A:$A,'Structure Inputs'!$C66)/100,
IF('Structure Inputs'!$J66="Most Likely",SUMIFS('Contents DDF Lookup'!$E:$E,'Contents DDF Lookup'!$C:$C,'Structure Inputs'!Z66,'Contents DDF Lookup'!$A:$A,'Structure Inputs'!$C66)/100,
IF('Structure Inputs'!$J66="Maximum",SUMIFS('Contents DDF Lookup'!$F:$F,'Contents DDF Lookup'!$C:$C,'Structure Inputs'!Z66,'Contents DDF Lookup'!$A:$A,'Structure Inputs'!$C66)/100,))))</f>
        <v>0</v>
      </c>
      <c r="V63" s="18">
        <f>IF('Structure Inputs'!AA66="",,
IF('Structure Inputs'!$J66="Minimum",SUMIFS('Contents DDF Lookup'!$D:$D,'Contents DDF Lookup'!$C:$C,'Structure Inputs'!AA66,'Contents DDF Lookup'!$A:$A,'Structure Inputs'!$C66)/100,
IF('Structure Inputs'!$J66="Most Likely",SUMIFS('Contents DDF Lookup'!$E:$E,'Contents DDF Lookup'!$C:$C,'Structure Inputs'!AA66,'Contents DDF Lookup'!$A:$A,'Structure Inputs'!$C66)/100,
IF('Structure Inputs'!$J66="Maximum",SUMIFS('Contents DDF Lookup'!$F:$F,'Contents DDF Lookup'!$C:$C,'Structure Inputs'!AA66,'Contents DDF Lookup'!$A:$A,'Structure Inputs'!$C66)/100,))))</f>
        <v>0</v>
      </c>
      <c r="W63" s="18">
        <f>IF('Structure Inputs'!AB66="",,
IF('Structure Inputs'!$J66="Minimum",SUMIFS('Contents DDF Lookup'!$D:$D,'Contents DDF Lookup'!$C:$C,'Structure Inputs'!AB66,'Contents DDF Lookup'!$A:$A,'Structure Inputs'!$C66)/100,
IF('Structure Inputs'!$J66="Most Likely",SUMIFS('Contents DDF Lookup'!$E:$E,'Contents DDF Lookup'!$C:$C,'Structure Inputs'!AB66,'Contents DDF Lookup'!$A:$A,'Structure Inputs'!$C66)/100,
IF('Structure Inputs'!$J66="Maximum",SUMIFS('Contents DDF Lookup'!$F:$F,'Contents DDF Lookup'!$C:$C,'Structure Inputs'!AB66,'Contents DDF Lookup'!$A:$A,'Structure Inputs'!$C66)/100,))))</f>
        <v>0</v>
      </c>
      <c r="X63" s="18">
        <f>IF('Structure Inputs'!AC66="",,
IF('Structure Inputs'!$J66="Minimum",SUMIFS('Contents DDF Lookup'!$D:$D,'Contents DDF Lookup'!$C:$C,'Structure Inputs'!AC66,'Contents DDF Lookup'!$A:$A,'Structure Inputs'!$C66)/100,
IF('Structure Inputs'!$J66="Most Likely",SUMIFS('Contents DDF Lookup'!$E:$E,'Contents DDF Lookup'!$C:$C,'Structure Inputs'!AC66,'Contents DDF Lookup'!$A:$A,'Structure Inputs'!$C66)/100,
IF('Structure Inputs'!$J66="Maximum",SUMIFS('Contents DDF Lookup'!$F:$F,'Contents DDF Lookup'!$C:$C,'Structure Inputs'!AC66,'Contents DDF Lookup'!$A:$A,'Structure Inputs'!$C66)/100,))))</f>
        <v>0</v>
      </c>
      <c r="Z63" s="25">
        <f t="shared" si="12"/>
        <v>0</v>
      </c>
      <c r="AA63" s="25">
        <f t="shared" si="0"/>
        <v>0</v>
      </c>
      <c r="AB63" s="25">
        <f t="shared" si="1"/>
        <v>0</v>
      </c>
      <c r="AC63" s="25">
        <f t="shared" si="2"/>
        <v>0</v>
      </c>
      <c r="AD63" s="25">
        <f t="shared" si="3"/>
        <v>0</v>
      </c>
      <c r="AE63" s="25">
        <f t="shared" si="4"/>
        <v>0</v>
      </c>
      <c r="AF63" s="25">
        <f t="shared" si="5"/>
        <v>0</v>
      </c>
      <c r="AG63" s="25">
        <f t="shared" si="6"/>
        <v>0</v>
      </c>
      <c r="AH63" s="25">
        <f t="shared" si="7"/>
        <v>0</v>
      </c>
      <c r="AI63" s="25">
        <f t="shared" si="8"/>
        <v>0</v>
      </c>
      <c r="AJ63" s="25">
        <f t="shared" si="9"/>
        <v>0</v>
      </c>
      <c r="AK63" s="25">
        <f t="shared" si="10"/>
        <v>0</v>
      </c>
    </row>
    <row r="64" spans="1:37" x14ac:dyDescent="0.25">
      <c r="A64" s="17">
        <f t="shared" si="13"/>
        <v>63</v>
      </c>
      <c r="B64" s="27" t="str">
        <f>IF('Structure Inputs'!C67="","",'Structure Inputs'!C67)</f>
        <v/>
      </c>
      <c r="D64" s="42">
        <f>'Structure Inputs'!$D67</f>
        <v>0</v>
      </c>
      <c r="F64" s="18" t="str">
        <f>IF('Structure Inputs'!F67="","No","Yes")</f>
        <v>No</v>
      </c>
      <c r="H64" s="24">
        <f>IF($F64="Yes",'Structure Inputs'!$F67,SUMIFS('General Assumptions_Back End'!$C:$C,'General Assumptions_Back End'!$A:$A,$B64,'General Assumptions_Back End'!$B:$B,H$1))</f>
        <v>0</v>
      </c>
      <c r="J64" s="25">
        <f>SUMIFS('General Assumptions_Back End'!$C:$C,'General Assumptions_Back End'!$A:$A,$B64,'General Assumptions_Back End'!$B:$B,J$1)</f>
        <v>0</v>
      </c>
      <c r="K64" s="185">
        <f>SUMIFS('General Assumptions_Back End'!$C:$C,'General Assumptions_Back End'!$A:$A,$B64,'General Assumptions_Back End'!$B:$B,K$1)</f>
        <v>0</v>
      </c>
      <c r="M64" s="18">
        <f>IF('Structure Inputs'!R67="",,
IF('Structure Inputs'!$J67="Minimum",SUMIFS('Contents DDF Lookup'!$D:$D,'Contents DDF Lookup'!$C:$C,'Structure Inputs'!R67,'Contents DDF Lookup'!$A:$A,'Structure Inputs'!$C67)/100,
IF('Structure Inputs'!$J67="Most Likely",SUMIFS('Contents DDF Lookup'!$E:$E,'Contents DDF Lookup'!$C:$C,'Structure Inputs'!R67,'Contents DDF Lookup'!$A:$A,'Structure Inputs'!$C67)/100,
IF('Structure Inputs'!$J67="Maximum",SUMIFS('Contents DDF Lookup'!$F:$F,'Contents DDF Lookup'!$C:$C,'Structure Inputs'!R67,'Contents DDF Lookup'!$A:$A,'Structure Inputs'!$C67)/100,))))</f>
        <v>0</v>
      </c>
      <c r="N64" s="18">
        <f>IF('Structure Inputs'!S67="",,
IF('Structure Inputs'!$J67="Minimum",SUMIFS('Contents DDF Lookup'!$D:$D,'Contents DDF Lookup'!$C:$C,'Structure Inputs'!S67,'Contents DDF Lookup'!$A:$A,'Structure Inputs'!$C67)/100,
IF('Structure Inputs'!$J67="Most Likely",SUMIFS('Contents DDF Lookup'!$E:$E,'Contents DDF Lookup'!$C:$C,'Structure Inputs'!S67,'Contents DDF Lookup'!$A:$A,'Structure Inputs'!$C67)/100,
IF('Structure Inputs'!$J67="Maximum",SUMIFS('Contents DDF Lookup'!$F:$F,'Contents DDF Lookup'!$C:$C,'Structure Inputs'!S67,'Contents DDF Lookup'!$A:$A,'Structure Inputs'!$C67)/100,))))</f>
        <v>0</v>
      </c>
      <c r="O64" s="18">
        <f>IF('Structure Inputs'!T67="",,
IF('Structure Inputs'!$J67="Minimum",SUMIFS('Contents DDF Lookup'!$D:$D,'Contents DDF Lookup'!$C:$C,'Structure Inputs'!T67,'Contents DDF Lookup'!$A:$A,'Structure Inputs'!$C67)/100,
IF('Structure Inputs'!$J67="Most Likely",SUMIFS('Contents DDF Lookup'!$E:$E,'Contents DDF Lookup'!$C:$C,'Structure Inputs'!T67,'Contents DDF Lookup'!$A:$A,'Structure Inputs'!$C67)/100,
IF('Structure Inputs'!$J67="Maximum",SUMIFS('Contents DDF Lookup'!$F:$F,'Contents DDF Lookup'!$C:$C,'Structure Inputs'!T67,'Contents DDF Lookup'!$A:$A,'Structure Inputs'!$C67)/100,))))</f>
        <v>0</v>
      </c>
      <c r="P64" s="18">
        <f>IF('Structure Inputs'!U67="",,
IF('Structure Inputs'!$J67="Minimum",SUMIFS('Contents DDF Lookup'!$D:$D,'Contents DDF Lookup'!$C:$C,'Structure Inputs'!U67,'Contents DDF Lookup'!$A:$A,'Structure Inputs'!$C67)/100,
IF('Structure Inputs'!$J67="Most Likely",SUMIFS('Contents DDF Lookup'!$E:$E,'Contents DDF Lookup'!$C:$C,'Structure Inputs'!U67,'Contents DDF Lookup'!$A:$A,'Structure Inputs'!$C67)/100,
IF('Structure Inputs'!$J67="Maximum",SUMIFS('Contents DDF Lookup'!$F:$F,'Contents DDF Lookup'!$C:$C,'Structure Inputs'!U67,'Contents DDF Lookup'!$A:$A,'Structure Inputs'!$C67)/100,))))</f>
        <v>0</v>
      </c>
      <c r="Q64" s="18">
        <f>IF('Structure Inputs'!V67="",,
IF('Structure Inputs'!$J67="Minimum",SUMIFS('Contents DDF Lookup'!$D:$D,'Contents DDF Lookup'!$C:$C,'Structure Inputs'!V67,'Contents DDF Lookup'!$A:$A,'Structure Inputs'!$C67)/100,
IF('Structure Inputs'!$J67="Most Likely",SUMIFS('Contents DDF Lookup'!$E:$E,'Contents DDF Lookup'!$C:$C,'Structure Inputs'!V67,'Contents DDF Lookup'!$A:$A,'Structure Inputs'!$C67)/100,
IF('Structure Inputs'!$J67="Maximum",SUMIFS('Contents DDF Lookup'!$F:$F,'Contents DDF Lookup'!$C:$C,'Structure Inputs'!V67,'Contents DDF Lookup'!$A:$A,'Structure Inputs'!$C67)/100,))))</f>
        <v>0</v>
      </c>
      <c r="R64" s="18">
        <f>IF('Structure Inputs'!W67="",,
IF('Structure Inputs'!$J67="Minimum",SUMIFS('Contents DDF Lookup'!$D:$D,'Contents DDF Lookup'!$C:$C,'Structure Inputs'!W67,'Contents DDF Lookup'!$A:$A,'Structure Inputs'!$C67)/100,
IF('Structure Inputs'!$J67="Most Likely",SUMIFS('Contents DDF Lookup'!$E:$E,'Contents DDF Lookup'!$C:$C,'Structure Inputs'!W67,'Contents DDF Lookup'!$A:$A,'Structure Inputs'!$C67)/100,
IF('Structure Inputs'!$J67="Maximum",SUMIFS('Contents DDF Lookup'!$F:$F,'Contents DDF Lookup'!$C:$C,'Structure Inputs'!W67,'Contents DDF Lookup'!$A:$A,'Structure Inputs'!$C67)/100,))))</f>
        <v>0</v>
      </c>
      <c r="S64" s="18">
        <f>IF('Structure Inputs'!X67="",,
IF('Structure Inputs'!$J67="Minimum",SUMIFS('Contents DDF Lookup'!$D:$D,'Contents DDF Lookup'!$C:$C,'Structure Inputs'!X67,'Contents DDF Lookup'!$A:$A,'Structure Inputs'!$C67)/100,
IF('Structure Inputs'!$J67="Most Likely",SUMIFS('Contents DDF Lookup'!$E:$E,'Contents DDF Lookup'!$C:$C,'Structure Inputs'!X67,'Contents DDF Lookup'!$A:$A,'Structure Inputs'!$C67)/100,
IF('Structure Inputs'!$J67="Maximum",SUMIFS('Contents DDF Lookup'!$F:$F,'Contents DDF Lookup'!$C:$C,'Structure Inputs'!X67,'Contents DDF Lookup'!$A:$A,'Structure Inputs'!$C67)/100,))))</f>
        <v>0</v>
      </c>
      <c r="T64" s="18">
        <f>IF('Structure Inputs'!Y67="",,
IF('Structure Inputs'!$J67="Minimum",SUMIFS('Contents DDF Lookup'!$D:$D,'Contents DDF Lookup'!$C:$C,'Structure Inputs'!Y67,'Contents DDF Lookup'!$A:$A,'Structure Inputs'!$C67)/100,
IF('Structure Inputs'!$J67="Most Likely",SUMIFS('Contents DDF Lookup'!$E:$E,'Contents DDF Lookup'!$C:$C,'Structure Inputs'!Y67,'Contents DDF Lookup'!$A:$A,'Structure Inputs'!$C67)/100,
IF('Structure Inputs'!$J67="Maximum",SUMIFS('Contents DDF Lookup'!$F:$F,'Contents DDF Lookup'!$C:$C,'Structure Inputs'!Y67,'Contents DDF Lookup'!$A:$A,'Structure Inputs'!$C67)/100,))))</f>
        <v>0</v>
      </c>
      <c r="U64" s="18">
        <f>IF('Structure Inputs'!Z67="",,
IF('Structure Inputs'!$J67="Minimum",SUMIFS('Contents DDF Lookup'!$D:$D,'Contents DDF Lookup'!$C:$C,'Structure Inputs'!Z67,'Contents DDF Lookup'!$A:$A,'Structure Inputs'!$C67)/100,
IF('Structure Inputs'!$J67="Most Likely",SUMIFS('Contents DDF Lookup'!$E:$E,'Contents DDF Lookup'!$C:$C,'Structure Inputs'!Z67,'Contents DDF Lookup'!$A:$A,'Structure Inputs'!$C67)/100,
IF('Structure Inputs'!$J67="Maximum",SUMIFS('Contents DDF Lookup'!$F:$F,'Contents DDF Lookup'!$C:$C,'Structure Inputs'!Z67,'Contents DDF Lookup'!$A:$A,'Structure Inputs'!$C67)/100,))))</f>
        <v>0</v>
      </c>
      <c r="V64" s="18">
        <f>IF('Structure Inputs'!AA67="",,
IF('Structure Inputs'!$J67="Minimum",SUMIFS('Contents DDF Lookup'!$D:$D,'Contents DDF Lookup'!$C:$C,'Structure Inputs'!AA67,'Contents DDF Lookup'!$A:$A,'Structure Inputs'!$C67)/100,
IF('Structure Inputs'!$J67="Most Likely",SUMIFS('Contents DDF Lookup'!$E:$E,'Contents DDF Lookup'!$C:$C,'Structure Inputs'!AA67,'Contents DDF Lookup'!$A:$A,'Structure Inputs'!$C67)/100,
IF('Structure Inputs'!$J67="Maximum",SUMIFS('Contents DDF Lookup'!$F:$F,'Contents DDF Lookup'!$C:$C,'Structure Inputs'!AA67,'Contents DDF Lookup'!$A:$A,'Structure Inputs'!$C67)/100,))))</f>
        <v>0</v>
      </c>
      <c r="W64" s="18">
        <f>IF('Structure Inputs'!AB67="",,
IF('Structure Inputs'!$J67="Minimum",SUMIFS('Contents DDF Lookup'!$D:$D,'Contents DDF Lookup'!$C:$C,'Structure Inputs'!AB67,'Contents DDF Lookup'!$A:$A,'Structure Inputs'!$C67)/100,
IF('Structure Inputs'!$J67="Most Likely",SUMIFS('Contents DDF Lookup'!$E:$E,'Contents DDF Lookup'!$C:$C,'Structure Inputs'!AB67,'Contents DDF Lookup'!$A:$A,'Structure Inputs'!$C67)/100,
IF('Structure Inputs'!$J67="Maximum",SUMIFS('Contents DDF Lookup'!$F:$F,'Contents DDF Lookup'!$C:$C,'Structure Inputs'!AB67,'Contents DDF Lookup'!$A:$A,'Structure Inputs'!$C67)/100,))))</f>
        <v>0</v>
      </c>
      <c r="X64" s="18">
        <f>IF('Structure Inputs'!AC67="",,
IF('Structure Inputs'!$J67="Minimum",SUMIFS('Contents DDF Lookup'!$D:$D,'Contents DDF Lookup'!$C:$C,'Structure Inputs'!AC67,'Contents DDF Lookup'!$A:$A,'Structure Inputs'!$C67)/100,
IF('Structure Inputs'!$J67="Most Likely",SUMIFS('Contents DDF Lookup'!$E:$E,'Contents DDF Lookup'!$C:$C,'Structure Inputs'!AC67,'Contents DDF Lookup'!$A:$A,'Structure Inputs'!$C67)/100,
IF('Structure Inputs'!$J67="Maximum",SUMIFS('Contents DDF Lookup'!$F:$F,'Contents DDF Lookup'!$C:$C,'Structure Inputs'!AC67,'Contents DDF Lookup'!$A:$A,'Structure Inputs'!$C67)/100,))))</f>
        <v>0</v>
      </c>
      <c r="Z64" s="25">
        <f t="shared" si="12"/>
        <v>0</v>
      </c>
      <c r="AA64" s="25">
        <f t="shared" si="0"/>
        <v>0</v>
      </c>
      <c r="AB64" s="25">
        <f t="shared" si="1"/>
        <v>0</v>
      </c>
      <c r="AC64" s="25">
        <f t="shared" si="2"/>
        <v>0</v>
      </c>
      <c r="AD64" s="25">
        <f t="shared" si="3"/>
        <v>0</v>
      </c>
      <c r="AE64" s="25">
        <f t="shared" si="4"/>
        <v>0</v>
      </c>
      <c r="AF64" s="25">
        <f t="shared" si="5"/>
        <v>0</v>
      </c>
      <c r="AG64" s="25">
        <f t="shared" si="6"/>
        <v>0</v>
      </c>
      <c r="AH64" s="25">
        <f t="shared" si="7"/>
        <v>0</v>
      </c>
      <c r="AI64" s="25">
        <f t="shared" si="8"/>
        <v>0</v>
      </c>
      <c r="AJ64" s="25">
        <f t="shared" si="9"/>
        <v>0</v>
      </c>
      <c r="AK64" s="25">
        <f t="shared" si="10"/>
        <v>0</v>
      </c>
    </row>
    <row r="65" spans="1:37" x14ac:dyDescent="0.25">
      <c r="A65" s="17">
        <f t="shared" si="13"/>
        <v>64</v>
      </c>
      <c r="B65" s="27" t="str">
        <f>IF('Structure Inputs'!C68="","",'Structure Inputs'!C68)</f>
        <v/>
      </c>
      <c r="D65" s="42">
        <f>'Structure Inputs'!$D68</f>
        <v>0</v>
      </c>
      <c r="F65" s="18" t="str">
        <f>IF('Structure Inputs'!F68="","No","Yes")</f>
        <v>No</v>
      </c>
      <c r="H65" s="24">
        <f>IF($F65="Yes",'Structure Inputs'!$F68,SUMIFS('General Assumptions_Back End'!$C:$C,'General Assumptions_Back End'!$A:$A,$B65,'General Assumptions_Back End'!$B:$B,H$1))</f>
        <v>0</v>
      </c>
      <c r="J65" s="25">
        <f>SUMIFS('General Assumptions_Back End'!$C:$C,'General Assumptions_Back End'!$A:$A,$B65,'General Assumptions_Back End'!$B:$B,J$1)</f>
        <v>0</v>
      </c>
      <c r="K65" s="185">
        <f>SUMIFS('General Assumptions_Back End'!$C:$C,'General Assumptions_Back End'!$A:$A,$B65,'General Assumptions_Back End'!$B:$B,K$1)</f>
        <v>0</v>
      </c>
      <c r="M65" s="18">
        <f>IF('Structure Inputs'!R68="",,
IF('Structure Inputs'!$J68="Minimum",SUMIFS('Contents DDF Lookup'!$D:$D,'Contents DDF Lookup'!$C:$C,'Structure Inputs'!R68,'Contents DDF Lookup'!$A:$A,'Structure Inputs'!$C68)/100,
IF('Structure Inputs'!$J68="Most Likely",SUMIFS('Contents DDF Lookup'!$E:$E,'Contents DDF Lookup'!$C:$C,'Structure Inputs'!R68,'Contents DDF Lookup'!$A:$A,'Structure Inputs'!$C68)/100,
IF('Structure Inputs'!$J68="Maximum",SUMIFS('Contents DDF Lookup'!$F:$F,'Contents DDF Lookup'!$C:$C,'Structure Inputs'!R68,'Contents DDF Lookup'!$A:$A,'Structure Inputs'!$C68)/100,))))</f>
        <v>0</v>
      </c>
      <c r="N65" s="18">
        <f>IF('Structure Inputs'!S68="",,
IF('Structure Inputs'!$J68="Minimum",SUMIFS('Contents DDF Lookup'!$D:$D,'Contents DDF Lookup'!$C:$C,'Structure Inputs'!S68,'Contents DDF Lookup'!$A:$A,'Structure Inputs'!$C68)/100,
IF('Structure Inputs'!$J68="Most Likely",SUMIFS('Contents DDF Lookup'!$E:$E,'Contents DDF Lookup'!$C:$C,'Structure Inputs'!S68,'Contents DDF Lookup'!$A:$A,'Structure Inputs'!$C68)/100,
IF('Structure Inputs'!$J68="Maximum",SUMIFS('Contents DDF Lookup'!$F:$F,'Contents DDF Lookup'!$C:$C,'Structure Inputs'!S68,'Contents DDF Lookup'!$A:$A,'Structure Inputs'!$C68)/100,))))</f>
        <v>0</v>
      </c>
      <c r="O65" s="18">
        <f>IF('Structure Inputs'!T68="",,
IF('Structure Inputs'!$J68="Minimum",SUMIFS('Contents DDF Lookup'!$D:$D,'Contents DDF Lookup'!$C:$C,'Structure Inputs'!T68,'Contents DDF Lookup'!$A:$A,'Structure Inputs'!$C68)/100,
IF('Structure Inputs'!$J68="Most Likely",SUMIFS('Contents DDF Lookup'!$E:$E,'Contents DDF Lookup'!$C:$C,'Structure Inputs'!T68,'Contents DDF Lookup'!$A:$A,'Structure Inputs'!$C68)/100,
IF('Structure Inputs'!$J68="Maximum",SUMIFS('Contents DDF Lookup'!$F:$F,'Contents DDF Lookup'!$C:$C,'Structure Inputs'!T68,'Contents DDF Lookup'!$A:$A,'Structure Inputs'!$C68)/100,))))</f>
        <v>0</v>
      </c>
      <c r="P65" s="18">
        <f>IF('Structure Inputs'!U68="",,
IF('Structure Inputs'!$J68="Minimum",SUMIFS('Contents DDF Lookup'!$D:$D,'Contents DDF Lookup'!$C:$C,'Structure Inputs'!U68,'Contents DDF Lookup'!$A:$A,'Structure Inputs'!$C68)/100,
IF('Structure Inputs'!$J68="Most Likely",SUMIFS('Contents DDF Lookup'!$E:$E,'Contents DDF Lookup'!$C:$C,'Structure Inputs'!U68,'Contents DDF Lookup'!$A:$A,'Structure Inputs'!$C68)/100,
IF('Structure Inputs'!$J68="Maximum",SUMIFS('Contents DDF Lookup'!$F:$F,'Contents DDF Lookup'!$C:$C,'Structure Inputs'!U68,'Contents DDF Lookup'!$A:$A,'Structure Inputs'!$C68)/100,))))</f>
        <v>0</v>
      </c>
      <c r="Q65" s="18">
        <f>IF('Structure Inputs'!V68="",,
IF('Structure Inputs'!$J68="Minimum",SUMIFS('Contents DDF Lookup'!$D:$D,'Contents DDF Lookup'!$C:$C,'Structure Inputs'!V68,'Contents DDF Lookup'!$A:$A,'Structure Inputs'!$C68)/100,
IF('Structure Inputs'!$J68="Most Likely",SUMIFS('Contents DDF Lookup'!$E:$E,'Contents DDF Lookup'!$C:$C,'Structure Inputs'!V68,'Contents DDF Lookup'!$A:$A,'Structure Inputs'!$C68)/100,
IF('Structure Inputs'!$J68="Maximum",SUMIFS('Contents DDF Lookup'!$F:$F,'Contents DDF Lookup'!$C:$C,'Structure Inputs'!V68,'Contents DDF Lookup'!$A:$A,'Structure Inputs'!$C68)/100,))))</f>
        <v>0</v>
      </c>
      <c r="R65" s="18">
        <f>IF('Structure Inputs'!W68="",,
IF('Structure Inputs'!$J68="Minimum",SUMIFS('Contents DDF Lookup'!$D:$D,'Contents DDF Lookup'!$C:$C,'Structure Inputs'!W68,'Contents DDF Lookup'!$A:$A,'Structure Inputs'!$C68)/100,
IF('Structure Inputs'!$J68="Most Likely",SUMIFS('Contents DDF Lookup'!$E:$E,'Contents DDF Lookup'!$C:$C,'Structure Inputs'!W68,'Contents DDF Lookup'!$A:$A,'Structure Inputs'!$C68)/100,
IF('Structure Inputs'!$J68="Maximum",SUMIFS('Contents DDF Lookup'!$F:$F,'Contents DDF Lookup'!$C:$C,'Structure Inputs'!W68,'Contents DDF Lookup'!$A:$A,'Structure Inputs'!$C68)/100,))))</f>
        <v>0</v>
      </c>
      <c r="S65" s="18">
        <f>IF('Structure Inputs'!X68="",,
IF('Structure Inputs'!$J68="Minimum",SUMIFS('Contents DDF Lookup'!$D:$D,'Contents DDF Lookup'!$C:$C,'Structure Inputs'!X68,'Contents DDF Lookup'!$A:$A,'Structure Inputs'!$C68)/100,
IF('Structure Inputs'!$J68="Most Likely",SUMIFS('Contents DDF Lookup'!$E:$E,'Contents DDF Lookup'!$C:$C,'Structure Inputs'!X68,'Contents DDF Lookup'!$A:$A,'Structure Inputs'!$C68)/100,
IF('Structure Inputs'!$J68="Maximum",SUMIFS('Contents DDF Lookup'!$F:$F,'Contents DDF Lookup'!$C:$C,'Structure Inputs'!X68,'Contents DDF Lookup'!$A:$A,'Structure Inputs'!$C68)/100,))))</f>
        <v>0</v>
      </c>
      <c r="T65" s="18">
        <f>IF('Structure Inputs'!Y68="",,
IF('Structure Inputs'!$J68="Minimum",SUMIFS('Contents DDF Lookup'!$D:$D,'Contents DDF Lookup'!$C:$C,'Structure Inputs'!Y68,'Contents DDF Lookup'!$A:$A,'Structure Inputs'!$C68)/100,
IF('Structure Inputs'!$J68="Most Likely",SUMIFS('Contents DDF Lookup'!$E:$E,'Contents DDF Lookup'!$C:$C,'Structure Inputs'!Y68,'Contents DDF Lookup'!$A:$A,'Structure Inputs'!$C68)/100,
IF('Structure Inputs'!$J68="Maximum",SUMIFS('Contents DDF Lookup'!$F:$F,'Contents DDF Lookup'!$C:$C,'Structure Inputs'!Y68,'Contents DDF Lookup'!$A:$A,'Structure Inputs'!$C68)/100,))))</f>
        <v>0</v>
      </c>
      <c r="U65" s="18">
        <f>IF('Structure Inputs'!Z68="",,
IF('Structure Inputs'!$J68="Minimum",SUMIFS('Contents DDF Lookup'!$D:$D,'Contents DDF Lookup'!$C:$C,'Structure Inputs'!Z68,'Contents DDF Lookup'!$A:$A,'Structure Inputs'!$C68)/100,
IF('Structure Inputs'!$J68="Most Likely",SUMIFS('Contents DDF Lookup'!$E:$E,'Contents DDF Lookup'!$C:$C,'Structure Inputs'!Z68,'Contents DDF Lookup'!$A:$A,'Structure Inputs'!$C68)/100,
IF('Structure Inputs'!$J68="Maximum",SUMIFS('Contents DDF Lookup'!$F:$F,'Contents DDF Lookup'!$C:$C,'Structure Inputs'!Z68,'Contents DDF Lookup'!$A:$A,'Structure Inputs'!$C68)/100,))))</f>
        <v>0</v>
      </c>
      <c r="V65" s="18">
        <f>IF('Structure Inputs'!AA68="",,
IF('Structure Inputs'!$J68="Minimum",SUMIFS('Contents DDF Lookup'!$D:$D,'Contents DDF Lookup'!$C:$C,'Structure Inputs'!AA68,'Contents DDF Lookup'!$A:$A,'Structure Inputs'!$C68)/100,
IF('Structure Inputs'!$J68="Most Likely",SUMIFS('Contents DDF Lookup'!$E:$E,'Contents DDF Lookup'!$C:$C,'Structure Inputs'!AA68,'Contents DDF Lookup'!$A:$A,'Structure Inputs'!$C68)/100,
IF('Structure Inputs'!$J68="Maximum",SUMIFS('Contents DDF Lookup'!$F:$F,'Contents DDF Lookup'!$C:$C,'Structure Inputs'!AA68,'Contents DDF Lookup'!$A:$A,'Structure Inputs'!$C68)/100,))))</f>
        <v>0</v>
      </c>
      <c r="W65" s="18">
        <f>IF('Structure Inputs'!AB68="",,
IF('Structure Inputs'!$J68="Minimum",SUMIFS('Contents DDF Lookup'!$D:$D,'Contents DDF Lookup'!$C:$C,'Structure Inputs'!AB68,'Contents DDF Lookup'!$A:$A,'Structure Inputs'!$C68)/100,
IF('Structure Inputs'!$J68="Most Likely",SUMIFS('Contents DDF Lookup'!$E:$E,'Contents DDF Lookup'!$C:$C,'Structure Inputs'!AB68,'Contents DDF Lookup'!$A:$A,'Structure Inputs'!$C68)/100,
IF('Structure Inputs'!$J68="Maximum",SUMIFS('Contents DDF Lookup'!$F:$F,'Contents DDF Lookup'!$C:$C,'Structure Inputs'!AB68,'Contents DDF Lookup'!$A:$A,'Structure Inputs'!$C68)/100,))))</f>
        <v>0</v>
      </c>
      <c r="X65" s="18">
        <f>IF('Structure Inputs'!AC68="",,
IF('Structure Inputs'!$J68="Minimum",SUMIFS('Contents DDF Lookup'!$D:$D,'Contents DDF Lookup'!$C:$C,'Structure Inputs'!AC68,'Contents DDF Lookup'!$A:$A,'Structure Inputs'!$C68)/100,
IF('Structure Inputs'!$J68="Most Likely",SUMIFS('Contents DDF Lookup'!$E:$E,'Contents DDF Lookup'!$C:$C,'Structure Inputs'!AC68,'Contents DDF Lookup'!$A:$A,'Structure Inputs'!$C68)/100,
IF('Structure Inputs'!$J68="Maximum",SUMIFS('Contents DDF Lookup'!$F:$F,'Contents DDF Lookup'!$C:$C,'Structure Inputs'!AC68,'Contents DDF Lookup'!$A:$A,'Structure Inputs'!$C68)/100,))))</f>
        <v>0</v>
      </c>
      <c r="Z65" s="25">
        <f t="shared" si="12"/>
        <v>0</v>
      </c>
      <c r="AA65" s="25">
        <f t="shared" si="0"/>
        <v>0</v>
      </c>
      <c r="AB65" s="25">
        <f t="shared" si="1"/>
        <v>0</v>
      </c>
      <c r="AC65" s="25">
        <f t="shared" si="2"/>
        <v>0</v>
      </c>
      <c r="AD65" s="25">
        <f t="shared" si="3"/>
        <v>0</v>
      </c>
      <c r="AE65" s="25">
        <f t="shared" si="4"/>
        <v>0</v>
      </c>
      <c r="AF65" s="25">
        <f t="shared" si="5"/>
        <v>0</v>
      </c>
      <c r="AG65" s="25">
        <f t="shared" si="6"/>
        <v>0</v>
      </c>
      <c r="AH65" s="25">
        <f t="shared" si="7"/>
        <v>0</v>
      </c>
      <c r="AI65" s="25">
        <f t="shared" si="8"/>
        <v>0</v>
      </c>
      <c r="AJ65" s="25">
        <f t="shared" si="9"/>
        <v>0</v>
      </c>
      <c r="AK65" s="25">
        <f t="shared" si="10"/>
        <v>0</v>
      </c>
    </row>
    <row r="66" spans="1:37" x14ac:dyDescent="0.25">
      <c r="A66" s="17">
        <f t="shared" si="13"/>
        <v>65</v>
      </c>
      <c r="B66" s="27" t="str">
        <f>IF('Structure Inputs'!C69="","",'Structure Inputs'!C69)</f>
        <v/>
      </c>
      <c r="D66" s="42">
        <f>'Structure Inputs'!$D69</f>
        <v>0</v>
      </c>
      <c r="F66" s="18" t="str">
        <f>IF('Structure Inputs'!F69="","No","Yes")</f>
        <v>No</v>
      </c>
      <c r="H66" s="24">
        <f>IF($F66="Yes",'Structure Inputs'!$F69,SUMIFS('General Assumptions_Back End'!$C:$C,'General Assumptions_Back End'!$A:$A,$B66,'General Assumptions_Back End'!$B:$B,H$1))</f>
        <v>0</v>
      </c>
      <c r="J66" s="25">
        <f>SUMIFS('General Assumptions_Back End'!$C:$C,'General Assumptions_Back End'!$A:$A,$B66,'General Assumptions_Back End'!$B:$B,J$1)</f>
        <v>0</v>
      </c>
      <c r="K66" s="185">
        <f>SUMIFS('General Assumptions_Back End'!$C:$C,'General Assumptions_Back End'!$A:$A,$B66,'General Assumptions_Back End'!$B:$B,K$1)</f>
        <v>0</v>
      </c>
      <c r="M66" s="18">
        <f>IF('Structure Inputs'!R69="",,
IF('Structure Inputs'!$J69="Minimum",SUMIFS('Contents DDF Lookup'!$D:$D,'Contents DDF Lookup'!$C:$C,'Structure Inputs'!R69,'Contents DDF Lookup'!$A:$A,'Structure Inputs'!$C69)/100,
IF('Structure Inputs'!$J69="Most Likely",SUMIFS('Contents DDF Lookup'!$E:$E,'Contents DDF Lookup'!$C:$C,'Structure Inputs'!R69,'Contents DDF Lookup'!$A:$A,'Structure Inputs'!$C69)/100,
IF('Structure Inputs'!$J69="Maximum",SUMIFS('Contents DDF Lookup'!$F:$F,'Contents DDF Lookup'!$C:$C,'Structure Inputs'!R69,'Contents DDF Lookup'!$A:$A,'Structure Inputs'!$C69)/100,))))</f>
        <v>0</v>
      </c>
      <c r="N66" s="18">
        <f>IF('Structure Inputs'!S69="",,
IF('Structure Inputs'!$J69="Minimum",SUMIFS('Contents DDF Lookup'!$D:$D,'Contents DDF Lookup'!$C:$C,'Structure Inputs'!S69,'Contents DDF Lookup'!$A:$A,'Structure Inputs'!$C69)/100,
IF('Structure Inputs'!$J69="Most Likely",SUMIFS('Contents DDF Lookup'!$E:$E,'Contents DDF Lookup'!$C:$C,'Structure Inputs'!S69,'Contents DDF Lookup'!$A:$A,'Structure Inputs'!$C69)/100,
IF('Structure Inputs'!$J69="Maximum",SUMIFS('Contents DDF Lookup'!$F:$F,'Contents DDF Lookup'!$C:$C,'Structure Inputs'!S69,'Contents DDF Lookup'!$A:$A,'Structure Inputs'!$C69)/100,))))</f>
        <v>0</v>
      </c>
      <c r="O66" s="18">
        <f>IF('Structure Inputs'!T69="",,
IF('Structure Inputs'!$J69="Minimum",SUMIFS('Contents DDF Lookup'!$D:$D,'Contents DDF Lookup'!$C:$C,'Structure Inputs'!T69,'Contents DDF Lookup'!$A:$A,'Structure Inputs'!$C69)/100,
IF('Structure Inputs'!$J69="Most Likely",SUMIFS('Contents DDF Lookup'!$E:$E,'Contents DDF Lookup'!$C:$C,'Structure Inputs'!T69,'Contents DDF Lookup'!$A:$A,'Structure Inputs'!$C69)/100,
IF('Structure Inputs'!$J69="Maximum",SUMIFS('Contents DDF Lookup'!$F:$F,'Contents DDF Lookup'!$C:$C,'Structure Inputs'!T69,'Contents DDF Lookup'!$A:$A,'Structure Inputs'!$C69)/100,))))</f>
        <v>0</v>
      </c>
      <c r="P66" s="18">
        <f>IF('Structure Inputs'!U69="",,
IF('Structure Inputs'!$J69="Minimum",SUMIFS('Contents DDF Lookup'!$D:$D,'Contents DDF Lookup'!$C:$C,'Structure Inputs'!U69,'Contents DDF Lookup'!$A:$A,'Structure Inputs'!$C69)/100,
IF('Structure Inputs'!$J69="Most Likely",SUMIFS('Contents DDF Lookup'!$E:$E,'Contents DDF Lookup'!$C:$C,'Structure Inputs'!U69,'Contents DDF Lookup'!$A:$A,'Structure Inputs'!$C69)/100,
IF('Structure Inputs'!$J69="Maximum",SUMIFS('Contents DDF Lookup'!$F:$F,'Contents DDF Lookup'!$C:$C,'Structure Inputs'!U69,'Contents DDF Lookup'!$A:$A,'Structure Inputs'!$C69)/100,))))</f>
        <v>0</v>
      </c>
      <c r="Q66" s="18">
        <f>IF('Structure Inputs'!V69="",,
IF('Structure Inputs'!$J69="Minimum",SUMIFS('Contents DDF Lookup'!$D:$D,'Contents DDF Lookup'!$C:$C,'Structure Inputs'!V69,'Contents DDF Lookup'!$A:$A,'Structure Inputs'!$C69)/100,
IF('Structure Inputs'!$J69="Most Likely",SUMIFS('Contents DDF Lookup'!$E:$E,'Contents DDF Lookup'!$C:$C,'Structure Inputs'!V69,'Contents DDF Lookup'!$A:$A,'Structure Inputs'!$C69)/100,
IF('Structure Inputs'!$J69="Maximum",SUMIFS('Contents DDF Lookup'!$F:$F,'Contents DDF Lookup'!$C:$C,'Structure Inputs'!V69,'Contents DDF Lookup'!$A:$A,'Structure Inputs'!$C69)/100,))))</f>
        <v>0</v>
      </c>
      <c r="R66" s="18">
        <f>IF('Structure Inputs'!W69="",,
IF('Structure Inputs'!$J69="Minimum",SUMIFS('Contents DDF Lookup'!$D:$D,'Contents DDF Lookup'!$C:$C,'Structure Inputs'!W69,'Contents DDF Lookup'!$A:$A,'Structure Inputs'!$C69)/100,
IF('Structure Inputs'!$J69="Most Likely",SUMIFS('Contents DDF Lookup'!$E:$E,'Contents DDF Lookup'!$C:$C,'Structure Inputs'!W69,'Contents DDF Lookup'!$A:$A,'Structure Inputs'!$C69)/100,
IF('Structure Inputs'!$J69="Maximum",SUMIFS('Contents DDF Lookup'!$F:$F,'Contents DDF Lookup'!$C:$C,'Structure Inputs'!W69,'Contents DDF Lookup'!$A:$A,'Structure Inputs'!$C69)/100,))))</f>
        <v>0</v>
      </c>
      <c r="S66" s="18">
        <f>IF('Structure Inputs'!X69="",,
IF('Structure Inputs'!$J69="Minimum",SUMIFS('Contents DDF Lookup'!$D:$D,'Contents DDF Lookup'!$C:$C,'Structure Inputs'!X69,'Contents DDF Lookup'!$A:$A,'Structure Inputs'!$C69)/100,
IF('Structure Inputs'!$J69="Most Likely",SUMIFS('Contents DDF Lookup'!$E:$E,'Contents DDF Lookup'!$C:$C,'Structure Inputs'!X69,'Contents DDF Lookup'!$A:$A,'Structure Inputs'!$C69)/100,
IF('Structure Inputs'!$J69="Maximum",SUMIFS('Contents DDF Lookup'!$F:$F,'Contents DDF Lookup'!$C:$C,'Structure Inputs'!X69,'Contents DDF Lookup'!$A:$A,'Structure Inputs'!$C69)/100,))))</f>
        <v>0</v>
      </c>
      <c r="T66" s="18">
        <f>IF('Structure Inputs'!Y69="",,
IF('Structure Inputs'!$J69="Minimum",SUMIFS('Contents DDF Lookup'!$D:$D,'Contents DDF Lookup'!$C:$C,'Structure Inputs'!Y69,'Contents DDF Lookup'!$A:$A,'Structure Inputs'!$C69)/100,
IF('Structure Inputs'!$J69="Most Likely",SUMIFS('Contents DDF Lookup'!$E:$E,'Contents DDF Lookup'!$C:$C,'Structure Inputs'!Y69,'Contents DDF Lookup'!$A:$A,'Structure Inputs'!$C69)/100,
IF('Structure Inputs'!$J69="Maximum",SUMIFS('Contents DDF Lookup'!$F:$F,'Contents DDF Lookup'!$C:$C,'Structure Inputs'!Y69,'Contents DDF Lookup'!$A:$A,'Structure Inputs'!$C69)/100,))))</f>
        <v>0</v>
      </c>
      <c r="U66" s="18">
        <f>IF('Structure Inputs'!Z69="",,
IF('Structure Inputs'!$J69="Minimum",SUMIFS('Contents DDF Lookup'!$D:$D,'Contents DDF Lookup'!$C:$C,'Structure Inputs'!Z69,'Contents DDF Lookup'!$A:$A,'Structure Inputs'!$C69)/100,
IF('Structure Inputs'!$J69="Most Likely",SUMIFS('Contents DDF Lookup'!$E:$E,'Contents DDF Lookup'!$C:$C,'Structure Inputs'!Z69,'Contents DDF Lookup'!$A:$A,'Structure Inputs'!$C69)/100,
IF('Structure Inputs'!$J69="Maximum",SUMIFS('Contents DDF Lookup'!$F:$F,'Contents DDF Lookup'!$C:$C,'Structure Inputs'!Z69,'Contents DDF Lookup'!$A:$A,'Structure Inputs'!$C69)/100,))))</f>
        <v>0</v>
      </c>
      <c r="V66" s="18">
        <f>IF('Structure Inputs'!AA69="",,
IF('Structure Inputs'!$J69="Minimum",SUMIFS('Contents DDF Lookup'!$D:$D,'Contents DDF Lookup'!$C:$C,'Structure Inputs'!AA69,'Contents DDF Lookup'!$A:$A,'Structure Inputs'!$C69)/100,
IF('Structure Inputs'!$J69="Most Likely",SUMIFS('Contents DDF Lookup'!$E:$E,'Contents DDF Lookup'!$C:$C,'Structure Inputs'!AA69,'Contents DDF Lookup'!$A:$A,'Structure Inputs'!$C69)/100,
IF('Structure Inputs'!$J69="Maximum",SUMIFS('Contents DDF Lookup'!$F:$F,'Contents DDF Lookup'!$C:$C,'Structure Inputs'!AA69,'Contents DDF Lookup'!$A:$A,'Structure Inputs'!$C69)/100,))))</f>
        <v>0</v>
      </c>
      <c r="W66" s="18">
        <f>IF('Structure Inputs'!AB69="",,
IF('Structure Inputs'!$J69="Minimum",SUMIFS('Contents DDF Lookup'!$D:$D,'Contents DDF Lookup'!$C:$C,'Structure Inputs'!AB69,'Contents DDF Lookup'!$A:$A,'Structure Inputs'!$C69)/100,
IF('Structure Inputs'!$J69="Most Likely",SUMIFS('Contents DDF Lookup'!$E:$E,'Contents DDF Lookup'!$C:$C,'Structure Inputs'!AB69,'Contents DDF Lookup'!$A:$A,'Structure Inputs'!$C69)/100,
IF('Structure Inputs'!$J69="Maximum",SUMIFS('Contents DDF Lookup'!$F:$F,'Contents DDF Lookup'!$C:$C,'Structure Inputs'!AB69,'Contents DDF Lookup'!$A:$A,'Structure Inputs'!$C69)/100,))))</f>
        <v>0</v>
      </c>
      <c r="X66" s="18">
        <f>IF('Structure Inputs'!AC69="",,
IF('Structure Inputs'!$J69="Minimum",SUMIFS('Contents DDF Lookup'!$D:$D,'Contents DDF Lookup'!$C:$C,'Structure Inputs'!AC69,'Contents DDF Lookup'!$A:$A,'Structure Inputs'!$C69)/100,
IF('Structure Inputs'!$J69="Most Likely",SUMIFS('Contents DDF Lookup'!$E:$E,'Contents DDF Lookup'!$C:$C,'Structure Inputs'!AC69,'Contents DDF Lookup'!$A:$A,'Structure Inputs'!$C69)/100,
IF('Structure Inputs'!$J69="Maximum",SUMIFS('Contents DDF Lookup'!$F:$F,'Contents DDF Lookup'!$C:$C,'Structure Inputs'!AC69,'Contents DDF Lookup'!$A:$A,'Structure Inputs'!$C69)/100,))))</f>
        <v>0</v>
      </c>
      <c r="Z66" s="25">
        <f t="shared" si="12"/>
        <v>0</v>
      </c>
      <c r="AA66" s="25">
        <f t="shared" ref="AA66:AA101" si="14">$D66*$H66*$J66*$K66*N66</f>
        <v>0</v>
      </c>
      <c r="AB66" s="25">
        <f t="shared" ref="AB66:AB101" si="15">$D66*$H66*$J66*$K66*O66</f>
        <v>0</v>
      </c>
      <c r="AC66" s="25">
        <f t="shared" ref="AC66:AC101" si="16">$D66*$H66*$J66*$K66*P66</f>
        <v>0</v>
      </c>
      <c r="AD66" s="25">
        <f t="shared" ref="AD66:AD101" si="17">$D66*$H66*$J66*$K66*Q66</f>
        <v>0</v>
      </c>
      <c r="AE66" s="25">
        <f t="shared" ref="AE66:AE101" si="18">$D66*$H66*$J66*$K66*R66</f>
        <v>0</v>
      </c>
      <c r="AF66" s="25">
        <f t="shared" ref="AF66:AF101" si="19">$D66*$H66*$J66*$K66*S66</f>
        <v>0</v>
      </c>
      <c r="AG66" s="25">
        <f t="shared" ref="AG66:AG101" si="20">$D66*$H66*$J66*$K66*T66</f>
        <v>0</v>
      </c>
      <c r="AH66" s="25">
        <f t="shared" ref="AH66:AH101" si="21">$D66*$H66*$J66*$K66*U66</f>
        <v>0</v>
      </c>
      <c r="AI66" s="25">
        <f t="shared" ref="AI66:AI101" si="22">$D66*$H66*$J66*$K66*V66</f>
        <v>0</v>
      </c>
      <c r="AJ66" s="25">
        <f t="shared" ref="AJ66:AJ101" si="23">$D66*$H66*$J66*$K66*W66</f>
        <v>0</v>
      </c>
      <c r="AK66" s="25">
        <f t="shared" ref="AK66:AK101" si="24">$D66*$H66*$J66*$K66*X66</f>
        <v>0</v>
      </c>
    </row>
    <row r="67" spans="1:37" x14ac:dyDescent="0.25">
      <c r="A67" s="17">
        <f t="shared" ref="A67:A101" si="25">A66+1</f>
        <v>66</v>
      </c>
      <c r="B67" s="27" t="str">
        <f>IF('Structure Inputs'!C70="","",'Structure Inputs'!C70)</f>
        <v/>
      </c>
      <c r="D67" s="42">
        <f>'Structure Inputs'!$D70</f>
        <v>0</v>
      </c>
      <c r="F67" s="18" t="str">
        <f>IF('Structure Inputs'!F70="","No","Yes")</f>
        <v>No</v>
      </c>
      <c r="H67" s="24">
        <f>IF($F67="Yes",'Structure Inputs'!$F70,SUMIFS('General Assumptions_Back End'!$C:$C,'General Assumptions_Back End'!$A:$A,$B67,'General Assumptions_Back End'!$B:$B,H$1))</f>
        <v>0</v>
      </c>
      <c r="J67" s="25">
        <f>SUMIFS('General Assumptions_Back End'!$C:$C,'General Assumptions_Back End'!$A:$A,$B67,'General Assumptions_Back End'!$B:$B,J$1)</f>
        <v>0</v>
      </c>
      <c r="K67" s="185">
        <f>SUMIFS('General Assumptions_Back End'!$C:$C,'General Assumptions_Back End'!$A:$A,$B67,'General Assumptions_Back End'!$B:$B,K$1)</f>
        <v>0</v>
      </c>
      <c r="M67" s="18">
        <f>IF('Structure Inputs'!R70="",,
IF('Structure Inputs'!$J70="Minimum",SUMIFS('Contents DDF Lookup'!$D:$D,'Contents DDF Lookup'!$C:$C,'Structure Inputs'!R70,'Contents DDF Lookup'!$A:$A,'Structure Inputs'!$C70)/100,
IF('Structure Inputs'!$J70="Most Likely",SUMIFS('Contents DDF Lookup'!$E:$E,'Contents DDF Lookup'!$C:$C,'Structure Inputs'!R70,'Contents DDF Lookup'!$A:$A,'Structure Inputs'!$C70)/100,
IF('Structure Inputs'!$J70="Maximum",SUMIFS('Contents DDF Lookup'!$F:$F,'Contents DDF Lookup'!$C:$C,'Structure Inputs'!R70,'Contents DDF Lookup'!$A:$A,'Structure Inputs'!$C70)/100,))))</f>
        <v>0</v>
      </c>
      <c r="N67" s="18">
        <f>IF('Structure Inputs'!S70="",,
IF('Structure Inputs'!$J70="Minimum",SUMIFS('Contents DDF Lookup'!$D:$D,'Contents DDF Lookup'!$C:$C,'Structure Inputs'!S70,'Contents DDF Lookup'!$A:$A,'Structure Inputs'!$C70)/100,
IF('Structure Inputs'!$J70="Most Likely",SUMIFS('Contents DDF Lookup'!$E:$E,'Contents DDF Lookup'!$C:$C,'Structure Inputs'!S70,'Contents DDF Lookup'!$A:$A,'Structure Inputs'!$C70)/100,
IF('Structure Inputs'!$J70="Maximum",SUMIFS('Contents DDF Lookup'!$F:$F,'Contents DDF Lookup'!$C:$C,'Structure Inputs'!S70,'Contents DDF Lookup'!$A:$A,'Structure Inputs'!$C70)/100,))))</f>
        <v>0</v>
      </c>
      <c r="O67" s="18">
        <f>IF('Structure Inputs'!T70="",,
IF('Structure Inputs'!$J70="Minimum",SUMIFS('Contents DDF Lookup'!$D:$D,'Contents DDF Lookup'!$C:$C,'Structure Inputs'!T70,'Contents DDF Lookup'!$A:$A,'Structure Inputs'!$C70)/100,
IF('Structure Inputs'!$J70="Most Likely",SUMIFS('Contents DDF Lookup'!$E:$E,'Contents DDF Lookup'!$C:$C,'Structure Inputs'!T70,'Contents DDF Lookup'!$A:$A,'Structure Inputs'!$C70)/100,
IF('Structure Inputs'!$J70="Maximum",SUMIFS('Contents DDF Lookup'!$F:$F,'Contents DDF Lookup'!$C:$C,'Structure Inputs'!T70,'Contents DDF Lookup'!$A:$A,'Structure Inputs'!$C70)/100,))))</f>
        <v>0</v>
      </c>
      <c r="P67" s="18">
        <f>IF('Structure Inputs'!U70="",,
IF('Structure Inputs'!$J70="Minimum",SUMIFS('Contents DDF Lookup'!$D:$D,'Contents DDF Lookup'!$C:$C,'Structure Inputs'!U70,'Contents DDF Lookup'!$A:$A,'Structure Inputs'!$C70)/100,
IF('Structure Inputs'!$J70="Most Likely",SUMIFS('Contents DDF Lookup'!$E:$E,'Contents DDF Lookup'!$C:$C,'Structure Inputs'!U70,'Contents DDF Lookup'!$A:$A,'Structure Inputs'!$C70)/100,
IF('Structure Inputs'!$J70="Maximum",SUMIFS('Contents DDF Lookup'!$F:$F,'Contents DDF Lookup'!$C:$C,'Structure Inputs'!U70,'Contents DDF Lookup'!$A:$A,'Structure Inputs'!$C70)/100,))))</f>
        <v>0</v>
      </c>
      <c r="Q67" s="18">
        <f>IF('Structure Inputs'!V70="",,
IF('Structure Inputs'!$J70="Minimum",SUMIFS('Contents DDF Lookup'!$D:$D,'Contents DDF Lookup'!$C:$C,'Structure Inputs'!V70,'Contents DDF Lookup'!$A:$A,'Structure Inputs'!$C70)/100,
IF('Structure Inputs'!$J70="Most Likely",SUMIFS('Contents DDF Lookup'!$E:$E,'Contents DDF Lookup'!$C:$C,'Structure Inputs'!V70,'Contents DDF Lookup'!$A:$A,'Structure Inputs'!$C70)/100,
IF('Structure Inputs'!$J70="Maximum",SUMIFS('Contents DDF Lookup'!$F:$F,'Contents DDF Lookup'!$C:$C,'Structure Inputs'!V70,'Contents DDF Lookup'!$A:$A,'Structure Inputs'!$C70)/100,))))</f>
        <v>0</v>
      </c>
      <c r="R67" s="18">
        <f>IF('Structure Inputs'!W70="",,
IF('Structure Inputs'!$J70="Minimum",SUMIFS('Contents DDF Lookup'!$D:$D,'Contents DDF Lookup'!$C:$C,'Structure Inputs'!W70,'Contents DDF Lookup'!$A:$A,'Structure Inputs'!$C70)/100,
IF('Structure Inputs'!$J70="Most Likely",SUMIFS('Contents DDF Lookup'!$E:$E,'Contents DDF Lookup'!$C:$C,'Structure Inputs'!W70,'Contents DDF Lookup'!$A:$A,'Structure Inputs'!$C70)/100,
IF('Structure Inputs'!$J70="Maximum",SUMIFS('Contents DDF Lookup'!$F:$F,'Contents DDF Lookup'!$C:$C,'Structure Inputs'!W70,'Contents DDF Lookup'!$A:$A,'Structure Inputs'!$C70)/100,))))</f>
        <v>0</v>
      </c>
      <c r="S67" s="18">
        <f>IF('Structure Inputs'!X70="",,
IF('Structure Inputs'!$J70="Minimum",SUMIFS('Contents DDF Lookup'!$D:$D,'Contents DDF Lookup'!$C:$C,'Structure Inputs'!X70,'Contents DDF Lookup'!$A:$A,'Structure Inputs'!$C70)/100,
IF('Structure Inputs'!$J70="Most Likely",SUMIFS('Contents DDF Lookup'!$E:$E,'Contents DDF Lookup'!$C:$C,'Structure Inputs'!X70,'Contents DDF Lookup'!$A:$A,'Structure Inputs'!$C70)/100,
IF('Structure Inputs'!$J70="Maximum",SUMIFS('Contents DDF Lookup'!$F:$F,'Contents DDF Lookup'!$C:$C,'Structure Inputs'!X70,'Contents DDF Lookup'!$A:$A,'Structure Inputs'!$C70)/100,))))</f>
        <v>0</v>
      </c>
      <c r="T67" s="18">
        <f>IF('Structure Inputs'!Y70="",,
IF('Structure Inputs'!$J70="Minimum",SUMIFS('Contents DDF Lookup'!$D:$D,'Contents DDF Lookup'!$C:$C,'Structure Inputs'!Y70,'Contents DDF Lookup'!$A:$A,'Structure Inputs'!$C70)/100,
IF('Structure Inputs'!$J70="Most Likely",SUMIFS('Contents DDF Lookup'!$E:$E,'Contents DDF Lookup'!$C:$C,'Structure Inputs'!Y70,'Contents DDF Lookup'!$A:$A,'Structure Inputs'!$C70)/100,
IF('Structure Inputs'!$J70="Maximum",SUMIFS('Contents DDF Lookup'!$F:$F,'Contents DDF Lookup'!$C:$C,'Structure Inputs'!Y70,'Contents DDF Lookup'!$A:$A,'Structure Inputs'!$C70)/100,))))</f>
        <v>0</v>
      </c>
      <c r="U67" s="18">
        <f>IF('Structure Inputs'!Z70="",,
IF('Structure Inputs'!$J70="Minimum",SUMIFS('Contents DDF Lookup'!$D:$D,'Contents DDF Lookup'!$C:$C,'Structure Inputs'!Z70,'Contents DDF Lookup'!$A:$A,'Structure Inputs'!$C70)/100,
IF('Structure Inputs'!$J70="Most Likely",SUMIFS('Contents DDF Lookup'!$E:$E,'Contents DDF Lookup'!$C:$C,'Structure Inputs'!Z70,'Contents DDF Lookup'!$A:$A,'Structure Inputs'!$C70)/100,
IF('Structure Inputs'!$J70="Maximum",SUMIFS('Contents DDF Lookup'!$F:$F,'Contents DDF Lookup'!$C:$C,'Structure Inputs'!Z70,'Contents DDF Lookup'!$A:$A,'Structure Inputs'!$C70)/100,))))</f>
        <v>0</v>
      </c>
      <c r="V67" s="18">
        <f>IF('Structure Inputs'!AA70="",,
IF('Structure Inputs'!$J70="Minimum",SUMIFS('Contents DDF Lookup'!$D:$D,'Contents DDF Lookup'!$C:$C,'Structure Inputs'!AA70,'Contents DDF Lookup'!$A:$A,'Structure Inputs'!$C70)/100,
IF('Structure Inputs'!$J70="Most Likely",SUMIFS('Contents DDF Lookup'!$E:$E,'Contents DDF Lookup'!$C:$C,'Structure Inputs'!AA70,'Contents DDF Lookup'!$A:$A,'Structure Inputs'!$C70)/100,
IF('Structure Inputs'!$J70="Maximum",SUMIFS('Contents DDF Lookup'!$F:$F,'Contents DDF Lookup'!$C:$C,'Structure Inputs'!AA70,'Contents DDF Lookup'!$A:$A,'Structure Inputs'!$C70)/100,))))</f>
        <v>0</v>
      </c>
      <c r="W67" s="18">
        <f>IF('Structure Inputs'!AB70="",,
IF('Structure Inputs'!$J70="Minimum",SUMIFS('Contents DDF Lookup'!$D:$D,'Contents DDF Lookup'!$C:$C,'Structure Inputs'!AB70,'Contents DDF Lookup'!$A:$A,'Structure Inputs'!$C70)/100,
IF('Structure Inputs'!$J70="Most Likely",SUMIFS('Contents DDF Lookup'!$E:$E,'Contents DDF Lookup'!$C:$C,'Structure Inputs'!AB70,'Contents DDF Lookup'!$A:$A,'Structure Inputs'!$C70)/100,
IF('Structure Inputs'!$J70="Maximum",SUMIFS('Contents DDF Lookup'!$F:$F,'Contents DDF Lookup'!$C:$C,'Structure Inputs'!AB70,'Contents DDF Lookup'!$A:$A,'Structure Inputs'!$C70)/100,))))</f>
        <v>0</v>
      </c>
      <c r="X67" s="18">
        <f>IF('Structure Inputs'!AC70="",,
IF('Structure Inputs'!$J70="Minimum",SUMIFS('Contents DDF Lookup'!$D:$D,'Contents DDF Lookup'!$C:$C,'Structure Inputs'!AC70,'Contents DDF Lookup'!$A:$A,'Structure Inputs'!$C70)/100,
IF('Structure Inputs'!$J70="Most Likely",SUMIFS('Contents DDF Lookup'!$E:$E,'Contents DDF Lookup'!$C:$C,'Structure Inputs'!AC70,'Contents DDF Lookup'!$A:$A,'Structure Inputs'!$C70)/100,
IF('Structure Inputs'!$J70="Maximum",SUMIFS('Contents DDF Lookup'!$F:$F,'Contents DDF Lookup'!$C:$C,'Structure Inputs'!AC70,'Contents DDF Lookup'!$A:$A,'Structure Inputs'!$C70)/100,))))</f>
        <v>0</v>
      </c>
      <c r="Z67" s="25">
        <f t="shared" ref="Z67:Z101" si="26">$D67*$H67*$J67*$K67*M67</f>
        <v>0</v>
      </c>
      <c r="AA67" s="25">
        <f t="shared" si="14"/>
        <v>0</v>
      </c>
      <c r="AB67" s="25">
        <f t="shared" si="15"/>
        <v>0</v>
      </c>
      <c r="AC67" s="25">
        <f t="shared" si="16"/>
        <v>0</v>
      </c>
      <c r="AD67" s="25">
        <f t="shared" si="17"/>
        <v>0</v>
      </c>
      <c r="AE67" s="25">
        <f t="shared" si="18"/>
        <v>0</v>
      </c>
      <c r="AF67" s="25">
        <f t="shared" si="19"/>
        <v>0</v>
      </c>
      <c r="AG67" s="25">
        <f t="shared" si="20"/>
        <v>0</v>
      </c>
      <c r="AH67" s="25">
        <f t="shared" si="21"/>
        <v>0</v>
      </c>
      <c r="AI67" s="25">
        <f t="shared" si="22"/>
        <v>0</v>
      </c>
      <c r="AJ67" s="25">
        <f t="shared" si="23"/>
        <v>0</v>
      </c>
      <c r="AK67" s="25">
        <f t="shared" si="24"/>
        <v>0</v>
      </c>
    </row>
    <row r="68" spans="1:37" x14ac:dyDescent="0.25">
      <c r="A68" s="17">
        <f t="shared" si="25"/>
        <v>67</v>
      </c>
      <c r="B68" s="27" t="str">
        <f>IF('Structure Inputs'!C71="","",'Structure Inputs'!C71)</f>
        <v/>
      </c>
      <c r="D68" s="42">
        <f>'Structure Inputs'!$D71</f>
        <v>0</v>
      </c>
      <c r="F68" s="18" t="str">
        <f>IF('Structure Inputs'!F71="","No","Yes")</f>
        <v>No</v>
      </c>
      <c r="H68" s="24">
        <f>IF($F68="Yes",'Structure Inputs'!$F71,SUMIFS('General Assumptions_Back End'!$C:$C,'General Assumptions_Back End'!$A:$A,$B68,'General Assumptions_Back End'!$B:$B,H$1))</f>
        <v>0</v>
      </c>
      <c r="J68" s="25">
        <f>SUMIFS('General Assumptions_Back End'!$C:$C,'General Assumptions_Back End'!$A:$A,$B68,'General Assumptions_Back End'!$B:$B,J$1)</f>
        <v>0</v>
      </c>
      <c r="K68" s="185">
        <f>SUMIFS('General Assumptions_Back End'!$C:$C,'General Assumptions_Back End'!$A:$A,$B68,'General Assumptions_Back End'!$B:$B,K$1)</f>
        <v>0</v>
      </c>
      <c r="M68" s="18">
        <f>IF('Structure Inputs'!R71="",,
IF('Structure Inputs'!$J71="Minimum",SUMIFS('Contents DDF Lookup'!$D:$D,'Contents DDF Lookup'!$C:$C,'Structure Inputs'!R71,'Contents DDF Lookup'!$A:$A,'Structure Inputs'!$C71)/100,
IF('Structure Inputs'!$J71="Most Likely",SUMIFS('Contents DDF Lookup'!$E:$E,'Contents DDF Lookup'!$C:$C,'Structure Inputs'!R71,'Contents DDF Lookup'!$A:$A,'Structure Inputs'!$C71)/100,
IF('Structure Inputs'!$J71="Maximum",SUMIFS('Contents DDF Lookup'!$F:$F,'Contents DDF Lookup'!$C:$C,'Structure Inputs'!R71,'Contents DDF Lookup'!$A:$A,'Structure Inputs'!$C71)/100,))))</f>
        <v>0</v>
      </c>
      <c r="N68" s="18">
        <f>IF('Structure Inputs'!S71="",,
IF('Structure Inputs'!$J71="Minimum",SUMIFS('Contents DDF Lookup'!$D:$D,'Contents DDF Lookup'!$C:$C,'Structure Inputs'!S71,'Contents DDF Lookup'!$A:$A,'Structure Inputs'!$C71)/100,
IF('Structure Inputs'!$J71="Most Likely",SUMIFS('Contents DDF Lookup'!$E:$E,'Contents DDF Lookup'!$C:$C,'Structure Inputs'!S71,'Contents DDF Lookup'!$A:$A,'Structure Inputs'!$C71)/100,
IF('Structure Inputs'!$J71="Maximum",SUMIFS('Contents DDF Lookup'!$F:$F,'Contents DDF Lookup'!$C:$C,'Structure Inputs'!S71,'Contents DDF Lookup'!$A:$A,'Structure Inputs'!$C71)/100,))))</f>
        <v>0</v>
      </c>
      <c r="O68" s="18">
        <f>IF('Structure Inputs'!T71="",,
IF('Structure Inputs'!$J71="Minimum",SUMIFS('Contents DDF Lookup'!$D:$D,'Contents DDF Lookup'!$C:$C,'Structure Inputs'!T71,'Contents DDF Lookup'!$A:$A,'Structure Inputs'!$C71)/100,
IF('Structure Inputs'!$J71="Most Likely",SUMIFS('Contents DDF Lookup'!$E:$E,'Contents DDF Lookup'!$C:$C,'Structure Inputs'!T71,'Contents DDF Lookup'!$A:$A,'Structure Inputs'!$C71)/100,
IF('Structure Inputs'!$J71="Maximum",SUMIFS('Contents DDF Lookup'!$F:$F,'Contents DDF Lookup'!$C:$C,'Structure Inputs'!T71,'Contents DDF Lookup'!$A:$A,'Structure Inputs'!$C71)/100,))))</f>
        <v>0</v>
      </c>
      <c r="P68" s="18">
        <f>IF('Structure Inputs'!U71="",,
IF('Structure Inputs'!$J71="Minimum",SUMIFS('Contents DDF Lookup'!$D:$D,'Contents DDF Lookup'!$C:$C,'Structure Inputs'!U71,'Contents DDF Lookup'!$A:$A,'Structure Inputs'!$C71)/100,
IF('Structure Inputs'!$J71="Most Likely",SUMIFS('Contents DDF Lookup'!$E:$E,'Contents DDF Lookup'!$C:$C,'Structure Inputs'!U71,'Contents DDF Lookup'!$A:$A,'Structure Inputs'!$C71)/100,
IF('Structure Inputs'!$J71="Maximum",SUMIFS('Contents DDF Lookup'!$F:$F,'Contents DDF Lookup'!$C:$C,'Structure Inputs'!U71,'Contents DDF Lookup'!$A:$A,'Structure Inputs'!$C71)/100,))))</f>
        <v>0</v>
      </c>
      <c r="Q68" s="18">
        <f>IF('Structure Inputs'!V71="",,
IF('Structure Inputs'!$J71="Minimum",SUMIFS('Contents DDF Lookup'!$D:$D,'Contents DDF Lookup'!$C:$C,'Structure Inputs'!V71,'Contents DDF Lookup'!$A:$A,'Structure Inputs'!$C71)/100,
IF('Structure Inputs'!$J71="Most Likely",SUMIFS('Contents DDF Lookup'!$E:$E,'Contents DDF Lookup'!$C:$C,'Structure Inputs'!V71,'Contents DDF Lookup'!$A:$A,'Structure Inputs'!$C71)/100,
IF('Structure Inputs'!$J71="Maximum",SUMIFS('Contents DDF Lookup'!$F:$F,'Contents DDF Lookup'!$C:$C,'Structure Inputs'!V71,'Contents DDF Lookup'!$A:$A,'Structure Inputs'!$C71)/100,))))</f>
        <v>0</v>
      </c>
      <c r="R68" s="18">
        <f>IF('Structure Inputs'!W71="",,
IF('Structure Inputs'!$J71="Minimum",SUMIFS('Contents DDF Lookup'!$D:$D,'Contents DDF Lookup'!$C:$C,'Structure Inputs'!W71,'Contents DDF Lookup'!$A:$A,'Structure Inputs'!$C71)/100,
IF('Structure Inputs'!$J71="Most Likely",SUMIFS('Contents DDF Lookup'!$E:$E,'Contents DDF Lookup'!$C:$C,'Structure Inputs'!W71,'Contents DDF Lookup'!$A:$A,'Structure Inputs'!$C71)/100,
IF('Structure Inputs'!$J71="Maximum",SUMIFS('Contents DDF Lookup'!$F:$F,'Contents DDF Lookup'!$C:$C,'Structure Inputs'!W71,'Contents DDF Lookup'!$A:$A,'Structure Inputs'!$C71)/100,))))</f>
        <v>0</v>
      </c>
      <c r="S68" s="18">
        <f>IF('Structure Inputs'!X71="",,
IF('Structure Inputs'!$J71="Minimum",SUMIFS('Contents DDF Lookup'!$D:$D,'Contents DDF Lookup'!$C:$C,'Structure Inputs'!X71,'Contents DDF Lookup'!$A:$A,'Structure Inputs'!$C71)/100,
IF('Structure Inputs'!$J71="Most Likely",SUMIFS('Contents DDF Lookup'!$E:$E,'Contents DDF Lookup'!$C:$C,'Structure Inputs'!X71,'Contents DDF Lookup'!$A:$A,'Structure Inputs'!$C71)/100,
IF('Structure Inputs'!$J71="Maximum",SUMIFS('Contents DDF Lookup'!$F:$F,'Contents DDF Lookup'!$C:$C,'Structure Inputs'!X71,'Contents DDF Lookup'!$A:$A,'Structure Inputs'!$C71)/100,))))</f>
        <v>0</v>
      </c>
      <c r="T68" s="18">
        <f>IF('Structure Inputs'!Y71="",,
IF('Structure Inputs'!$J71="Minimum",SUMIFS('Contents DDF Lookup'!$D:$D,'Contents DDF Lookup'!$C:$C,'Structure Inputs'!Y71,'Contents DDF Lookup'!$A:$A,'Structure Inputs'!$C71)/100,
IF('Structure Inputs'!$J71="Most Likely",SUMIFS('Contents DDF Lookup'!$E:$E,'Contents DDF Lookup'!$C:$C,'Structure Inputs'!Y71,'Contents DDF Lookup'!$A:$A,'Structure Inputs'!$C71)/100,
IF('Structure Inputs'!$J71="Maximum",SUMIFS('Contents DDF Lookup'!$F:$F,'Contents DDF Lookup'!$C:$C,'Structure Inputs'!Y71,'Contents DDF Lookup'!$A:$A,'Structure Inputs'!$C71)/100,))))</f>
        <v>0</v>
      </c>
      <c r="U68" s="18">
        <f>IF('Structure Inputs'!Z71="",,
IF('Structure Inputs'!$J71="Minimum",SUMIFS('Contents DDF Lookup'!$D:$D,'Contents DDF Lookup'!$C:$C,'Structure Inputs'!Z71,'Contents DDF Lookup'!$A:$A,'Structure Inputs'!$C71)/100,
IF('Structure Inputs'!$J71="Most Likely",SUMIFS('Contents DDF Lookup'!$E:$E,'Contents DDF Lookup'!$C:$C,'Structure Inputs'!Z71,'Contents DDF Lookup'!$A:$A,'Structure Inputs'!$C71)/100,
IF('Structure Inputs'!$J71="Maximum",SUMIFS('Contents DDF Lookup'!$F:$F,'Contents DDF Lookup'!$C:$C,'Structure Inputs'!Z71,'Contents DDF Lookup'!$A:$A,'Structure Inputs'!$C71)/100,))))</f>
        <v>0</v>
      </c>
      <c r="V68" s="18">
        <f>IF('Structure Inputs'!AA71="",,
IF('Structure Inputs'!$J71="Minimum",SUMIFS('Contents DDF Lookup'!$D:$D,'Contents DDF Lookup'!$C:$C,'Structure Inputs'!AA71,'Contents DDF Lookup'!$A:$A,'Structure Inputs'!$C71)/100,
IF('Structure Inputs'!$J71="Most Likely",SUMIFS('Contents DDF Lookup'!$E:$E,'Contents DDF Lookup'!$C:$C,'Structure Inputs'!AA71,'Contents DDF Lookup'!$A:$A,'Structure Inputs'!$C71)/100,
IF('Structure Inputs'!$J71="Maximum",SUMIFS('Contents DDF Lookup'!$F:$F,'Contents DDF Lookup'!$C:$C,'Structure Inputs'!AA71,'Contents DDF Lookup'!$A:$A,'Structure Inputs'!$C71)/100,))))</f>
        <v>0</v>
      </c>
      <c r="W68" s="18">
        <f>IF('Structure Inputs'!AB71="",,
IF('Structure Inputs'!$J71="Minimum",SUMIFS('Contents DDF Lookup'!$D:$D,'Contents DDF Lookup'!$C:$C,'Structure Inputs'!AB71,'Contents DDF Lookup'!$A:$A,'Structure Inputs'!$C71)/100,
IF('Structure Inputs'!$J71="Most Likely",SUMIFS('Contents DDF Lookup'!$E:$E,'Contents DDF Lookup'!$C:$C,'Structure Inputs'!AB71,'Contents DDF Lookup'!$A:$A,'Structure Inputs'!$C71)/100,
IF('Structure Inputs'!$J71="Maximum",SUMIFS('Contents DDF Lookup'!$F:$F,'Contents DDF Lookup'!$C:$C,'Structure Inputs'!AB71,'Contents DDF Lookup'!$A:$A,'Structure Inputs'!$C71)/100,))))</f>
        <v>0</v>
      </c>
      <c r="X68" s="18">
        <f>IF('Structure Inputs'!AC71="",,
IF('Structure Inputs'!$J71="Minimum",SUMIFS('Contents DDF Lookup'!$D:$D,'Contents DDF Lookup'!$C:$C,'Structure Inputs'!AC71,'Contents DDF Lookup'!$A:$A,'Structure Inputs'!$C71)/100,
IF('Structure Inputs'!$J71="Most Likely",SUMIFS('Contents DDF Lookup'!$E:$E,'Contents DDF Lookup'!$C:$C,'Structure Inputs'!AC71,'Contents DDF Lookup'!$A:$A,'Structure Inputs'!$C71)/100,
IF('Structure Inputs'!$J71="Maximum",SUMIFS('Contents DDF Lookup'!$F:$F,'Contents DDF Lookup'!$C:$C,'Structure Inputs'!AC71,'Contents DDF Lookup'!$A:$A,'Structure Inputs'!$C71)/100,))))</f>
        <v>0</v>
      </c>
      <c r="Z68" s="25">
        <f t="shared" si="26"/>
        <v>0</v>
      </c>
      <c r="AA68" s="25">
        <f t="shared" si="14"/>
        <v>0</v>
      </c>
      <c r="AB68" s="25">
        <f t="shared" si="15"/>
        <v>0</v>
      </c>
      <c r="AC68" s="25">
        <f t="shared" si="16"/>
        <v>0</v>
      </c>
      <c r="AD68" s="25">
        <f t="shared" si="17"/>
        <v>0</v>
      </c>
      <c r="AE68" s="25">
        <f t="shared" si="18"/>
        <v>0</v>
      </c>
      <c r="AF68" s="25">
        <f t="shared" si="19"/>
        <v>0</v>
      </c>
      <c r="AG68" s="25">
        <f t="shared" si="20"/>
        <v>0</v>
      </c>
      <c r="AH68" s="25">
        <f t="shared" si="21"/>
        <v>0</v>
      </c>
      <c r="AI68" s="25">
        <f t="shared" si="22"/>
        <v>0</v>
      </c>
      <c r="AJ68" s="25">
        <f t="shared" si="23"/>
        <v>0</v>
      </c>
      <c r="AK68" s="25">
        <f t="shared" si="24"/>
        <v>0</v>
      </c>
    </row>
    <row r="69" spans="1:37" x14ac:dyDescent="0.25">
      <c r="A69" s="17">
        <f t="shared" si="25"/>
        <v>68</v>
      </c>
      <c r="B69" s="27" t="str">
        <f>IF('Structure Inputs'!C72="","",'Structure Inputs'!C72)</f>
        <v/>
      </c>
      <c r="D69" s="42">
        <f>'Structure Inputs'!$D72</f>
        <v>0</v>
      </c>
      <c r="F69" s="18" t="str">
        <f>IF('Structure Inputs'!F72="","No","Yes")</f>
        <v>No</v>
      </c>
      <c r="H69" s="24">
        <f>IF($F69="Yes",'Structure Inputs'!$F72,SUMIFS('General Assumptions_Back End'!$C:$C,'General Assumptions_Back End'!$A:$A,$B69,'General Assumptions_Back End'!$B:$B,H$1))</f>
        <v>0</v>
      </c>
      <c r="J69" s="25">
        <f>SUMIFS('General Assumptions_Back End'!$C:$C,'General Assumptions_Back End'!$A:$A,$B69,'General Assumptions_Back End'!$B:$B,J$1)</f>
        <v>0</v>
      </c>
      <c r="K69" s="185">
        <f>SUMIFS('General Assumptions_Back End'!$C:$C,'General Assumptions_Back End'!$A:$A,$B69,'General Assumptions_Back End'!$B:$B,K$1)</f>
        <v>0</v>
      </c>
      <c r="M69" s="18">
        <f>IF('Structure Inputs'!R72="",,
IF('Structure Inputs'!$J72="Minimum",SUMIFS('Contents DDF Lookup'!$D:$D,'Contents DDF Lookup'!$C:$C,'Structure Inputs'!R72,'Contents DDF Lookup'!$A:$A,'Structure Inputs'!$C72)/100,
IF('Structure Inputs'!$J72="Most Likely",SUMIFS('Contents DDF Lookup'!$E:$E,'Contents DDF Lookup'!$C:$C,'Structure Inputs'!R72,'Contents DDF Lookup'!$A:$A,'Structure Inputs'!$C72)/100,
IF('Structure Inputs'!$J72="Maximum",SUMIFS('Contents DDF Lookup'!$F:$F,'Contents DDF Lookup'!$C:$C,'Structure Inputs'!R72,'Contents DDF Lookup'!$A:$A,'Structure Inputs'!$C72)/100,))))</f>
        <v>0</v>
      </c>
      <c r="N69" s="18">
        <f>IF('Structure Inputs'!S72="",,
IF('Structure Inputs'!$J72="Minimum",SUMIFS('Contents DDF Lookup'!$D:$D,'Contents DDF Lookup'!$C:$C,'Structure Inputs'!S72,'Contents DDF Lookup'!$A:$A,'Structure Inputs'!$C72)/100,
IF('Structure Inputs'!$J72="Most Likely",SUMIFS('Contents DDF Lookup'!$E:$E,'Contents DDF Lookup'!$C:$C,'Structure Inputs'!S72,'Contents DDF Lookup'!$A:$A,'Structure Inputs'!$C72)/100,
IF('Structure Inputs'!$J72="Maximum",SUMIFS('Contents DDF Lookup'!$F:$F,'Contents DDF Lookup'!$C:$C,'Structure Inputs'!S72,'Contents DDF Lookup'!$A:$A,'Structure Inputs'!$C72)/100,))))</f>
        <v>0</v>
      </c>
      <c r="O69" s="18">
        <f>IF('Structure Inputs'!T72="",,
IF('Structure Inputs'!$J72="Minimum",SUMIFS('Contents DDF Lookup'!$D:$D,'Contents DDF Lookup'!$C:$C,'Structure Inputs'!T72,'Contents DDF Lookup'!$A:$A,'Structure Inputs'!$C72)/100,
IF('Structure Inputs'!$J72="Most Likely",SUMIFS('Contents DDF Lookup'!$E:$E,'Contents DDF Lookup'!$C:$C,'Structure Inputs'!T72,'Contents DDF Lookup'!$A:$A,'Structure Inputs'!$C72)/100,
IF('Structure Inputs'!$J72="Maximum",SUMIFS('Contents DDF Lookup'!$F:$F,'Contents DDF Lookup'!$C:$C,'Structure Inputs'!T72,'Contents DDF Lookup'!$A:$A,'Structure Inputs'!$C72)/100,))))</f>
        <v>0</v>
      </c>
      <c r="P69" s="18">
        <f>IF('Structure Inputs'!U72="",,
IF('Structure Inputs'!$J72="Minimum",SUMIFS('Contents DDF Lookup'!$D:$D,'Contents DDF Lookup'!$C:$C,'Structure Inputs'!U72,'Contents DDF Lookup'!$A:$A,'Structure Inputs'!$C72)/100,
IF('Structure Inputs'!$J72="Most Likely",SUMIFS('Contents DDF Lookup'!$E:$E,'Contents DDF Lookup'!$C:$C,'Structure Inputs'!U72,'Contents DDF Lookup'!$A:$A,'Structure Inputs'!$C72)/100,
IF('Structure Inputs'!$J72="Maximum",SUMIFS('Contents DDF Lookup'!$F:$F,'Contents DDF Lookup'!$C:$C,'Structure Inputs'!U72,'Contents DDF Lookup'!$A:$A,'Structure Inputs'!$C72)/100,))))</f>
        <v>0</v>
      </c>
      <c r="Q69" s="18">
        <f>IF('Structure Inputs'!V72="",,
IF('Structure Inputs'!$J72="Minimum",SUMIFS('Contents DDF Lookup'!$D:$D,'Contents DDF Lookup'!$C:$C,'Structure Inputs'!V72,'Contents DDF Lookup'!$A:$A,'Structure Inputs'!$C72)/100,
IF('Structure Inputs'!$J72="Most Likely",SUMIFS('Contents DDF Lookup'!$E:$E,'Contents DDF Lookup'!$C:$C,'Structure Inputs'!V72,'Contents DDF Lookup'!$A:$A,'Structure Inputs'!$C72)/100,
IF('Structure Inputs'!$J72="Maximum",SUMIFS('Contents DDF Lookup'!$F:$F,'Contents DDF Lookup'!$C:$C,'Structure Inputs'!V72,'Contents DDF Lookup'!$A:$A,'Structure Inputs'!$C72)/100,))))</f>
        <v>0</v>
      </c>
      <c r="R69" s="18">
        <f>IF('Structure Inputs'!W72="",,
IF('Structure Inputs'!$J72="Minimum",SUMIFS('Contents DDF Lookup'!$D:$D,'Contents DDF Lookup'!$C:$C,'Structure Inputs'!W72,'Contents DDF Lookup'!$A:$A,'Structure Inputs'!$C72)/100,
IF('Structure Inputs'!$J72="Most Likely",SUMIFS('Contents DDF Lookup'!$E:$E,'Contents DDF Lookup'!$C:$C,'Structure Inputs'!W72,'Contents DDF Lookup'!$A:$A,'Structure Inputs'!$C72)/100,
IF('Structure Inputs'!$J72="Maximum",SUMIFS('Contents DDF Lookup'!$F:$F,'Contents DDF Lookup'!$C:$C,'Structure Inputs'!W72,'Contents DDF Lookup'!$A:$A,'Structure Inputs'!$C72)/100,))))</f>
        <v>0</v>
      </c>
      <c r="S69" s="18">
        <f>IF('Structure Inputs'!X72="",,
IF('Structure Inputs'!$J72="Minimum",SUMIFS('Contents DDF Lookup'!$D:$D,'Contents DDF Lookup'!$C:$C,'Structure Inputs'!X72,'Contents DDF Lookup'!$A:$A,'Structure Inputs'!$C72)/100,
IF('Structure Inputs'!$J72="Most Likely",SUMIFS('Contents DDF Lookup'!$E:$E,'Contents DDF Lookup'!$C:$C,'Structure Inputs'!X72,'Contents DDF Lookup'!$A:$A,'Structure Inputs'!$C72)/100,
IF('Structure Inputs'!$J72="Maximum",SUMIFS('Contents DDF Lookup'!$F:$F,'Contents DDF Lookup'!$C:$C,'Structure Inputs'!X72,'Contents DDF Lookup'!$A:$A,'Structure Inputs'!$C72)/100,))))</f>
        <v>0</v>
      </c>
      <c r="T69" s="18">
        <f>IF('Structure Inputs'!Y72="",,
IF('Structure Inputs'!$J72="Minimum",SUMIFS('Contents DDF Lookup'!$D:$D,'Contents DDF Lookup'!$C:$C,'Structure Inputs'!Y72,'Contents DDF Lookup'!$A:$A,'Structure Inputs'!$C72)/100,
IF('Structure Inputs'!$J72="Most Likely",SUMIFS('Contents DDF Lookup'!$E:$E,'Contents DDF Lookup'!$C:$C,'Structure Inputs'!Y72,'Contents DDF Lookup'!$A:$A,'Structure Inputs'!$C72)/100,
IF('Structure Inputs'!$J72="Maximum",SUMIFS('Contents DDF Lookup'!$F:$F,'Contents DDF Lookup'!$C:$C,'Structure Inputs'!Y72,'Contents DDF Lookup'!$A:$A,'Structure Inputs'!$C72)/100,))))</f>
        <v>0</v>
      </c>
      <c r="U69" s="18">
        <f>IF('Structure Inputs'!Z72="",,
IF('Structure Inputs'!$J72="Minimum",SUMIFS('Contents DDF Lookup'!$D:$D,'Contents DDF Lookup'!$C:$C,'Structure Inputs'!Z72,'Contents DDF Lookup'!$A:$A,'Structure Inputs'!$C72)/100,
IF('Structure Inputs'!$J72="Most Likely",SUMIFS('Contents DDF Lookup'!$E:$E,'Contents DDF Lookup'!$C:$C,'Structure Inputs'!Z72,'Contents DDF Lookup'!$A:$A,'Structure Inputs'!$C72)/100,
IF('Structure Inputs'!$J72="Maximum",SUMIFS('Contents DDF Lookup'!$F:$F,'Contents DDF Lookup'!$C:$C,'Structure Inputs'!Z72,'Contents DDF Lookup'!$A:$A,'Structure Inputs'!$C72)/100,))))</f>
        <v>0</v>
      </c>
      <c r="V69" s="18">
        <f>IF('Structure Inputs'!AA72="",,
IF('Structure Inputs'!$J72="Minimum",SUMIFS('Contents DDF Lookup'!$D:$D,'Contents DDF Lookup'!$C:$C,'Structure Inputs'!AA72,'Contents DDF Lookup'!$A:$A,'Structure Inputs'!$C72)/100,
IF('Structure Inputs'!$J72="Most Likely",SUMIFS('Contents DDF Lookup'!$E:$E,'Contents DDF Lookup'!$C:$C,'Structure Inputs'!AA72,'Contents DDF Lookup'!$A:$A,'Structure Inputs'!$C72)/100,
IF('Structure Inputs'!$J72="Maximum",SUMIFS('Contents DDF Lookup'!$F:$F,'Contents DDF Lookup'!$C:$C,'Structure Inputs'!AA72,'Contents DDF Lookup'!$A:$A,'Structure Inputs'!$C72)/100,))))</f>
        <v>0</v>
      </c>
      <c r="W69" s="18">
        <f>IF('Structure Inputs'!AB72="",,
IF('Structure Inputs'!$J72="Minimum",SUMIFS('Contents DDF Lookup'!$D:$D,'Contents DDF Lookup'!$C:$C,'Structure Inputs'!AB72,'Contents DDF Lookup'!$A:$A,'Structure Inputs'!$C72)/100,
IF('Structure Inputs'!$J72="Most Likely",SUMIFS('Contents DDF Lookup'!$E:$E,'Contents DDF Lookup'!$C:$C,'Structure Inputs'!AB72,'Contents DDF Lookup'!$A:$A,'Structure Inputs'!$C72)/100,
IF('Structure Inputs'!$J72="Maximum",SUMIFS('Contents DDF Lookup'!$F:$F,'Contents DDF Lookup'!$C:$C,'Structure Inputs'!AB72,'Contents DDF Lookup'!$A:$A,'Structure Inputs'!$C72)/100,))))</f>
        <v>0</v>
      </c>
      <c r="X69" s="18">
        <f>IF('Structure Inputs'!AC72="",,
IF('Structure Inputs'!$J72="Minimum",SUMIFS('Contents DDF Lookup'!$D:$D,'Contents DDF Lookup'!$C:$C,'Structure Inputs'!AC72,'Contents DDF Lookup'!$A:$A,'Structure Inputs'!$C72)/100,
IF('Structure Inputs'!$J72="Most Likely",SUMIFS('Contents DDF Lookup'!$E:$E,'Contents DDF Lookup'!$C:$C,'Structure Inputs'!AC72,'Contents DDF Lookup'!$A:$A,'Structure Inputs'!$C72)/100,
IF('Structure Inputs'!$J72="Maximum",SUMIFS('Contents DDF Lookup'!$F:$F,'Contents DDF Lookup'!$C:$C,'Structure Inputs'!AC72,'Contents DDF Lookup'!$A:$A,'Structure Inputs'!$C72)/100,))))</f>
        <v>0</v>
      </c>
      <c r="Z69" s="25">
        <f t="shared" si="26"/>
        <v>0</v>
      </c>
      <c r="AA69" s="25">
        <f t="shared" si="14"/>
        <v>0</v>
      </c>
      <c r="AB69" s="25">
        <f t="shared" si="15"/>
        <v>0</v>
      </c>
      <c r="AC69" s="25">
        <f t="shared" si="16"/>
        <v>0</v>
      </c>
      <c r="AD69" s="25">
        <f t="shared" si="17"/>
        <v>0</v>
      </c>
      <c r="AE69" s="25">
        <f t="shared" si="18"/>
        <v>0</v>
      </c>
      <c r="AF69" s="25">
        <f t="shared" si="19"/>
        <v>0</v>
      </c>
      <c r="AG69" s="25">
        <f t="shared" si="20"/>
        <v>0</v>
      </c>
      <c r="AH69" s="25">
        <f t="shared" si="21"/>
        <v>0</v>
      </c>
      <c r="AI69" s="25">
        <f t="shared" si="22"/>
        <v>0</v>
      </c>
      <c r="AJ69" s="25">
        <f t="shared" si="23"/>
        <v>0</v>
      </c>
      <c r="AK69" s="25">
        <f t="shared" si="24"/>
        <v>0</v>
      </c>
    </row>
    <row r="70" spans="1:37" x14ac:dyDescent="0.25">
      <c r="A70" s="17">
        <f t="shared" si="25"/>
        <v>69</v>
      </c>
      <c r="B70" s="27" t="str">
        <f>IF('Structure Inputs'!C73="","",'Structure Inputs'!C73)</f>
        <v/>
      </c>
      <c r="D70" s="42">
        <f>'Structure Inputs'!$D73</f>
        <v>0</v>
      </c>
      <c r="F70" s="18" t="str">
        <f>IF('Structure Inputs'!F73="","No","Yes")</f>
        <v>No</v>
      </c>
      <c r="H70" s="24">
        <f>IF($F70="Yes",'Structure Inputs'!$F73,SUMIFS('General Assumptions_Back End'!$C:$C,'General Assumptions_Back End'!$A:$A,$B70,'General Assumptions_Back End'!$B:$B,H$1))</f>
        <v>0</v>
      </c>
      <c r="J70" s="25">
        <f>SUMIFS('General Assumptions_Back End'!$C:$C,'General Assumptions_Back End'!$A:$A,$B70,'General Assumptions_Back End'!$B:$B,J$1)</f>
        <v>0</v>
      </c>
      <c r="K70" s="185">
        <f>SUMIFS('General Assumptions_Back End'!$C:$C,'General Assumptions_Back End'!$A:$A,$B70,'General Assumptions_Back End'!$B:$B,K$1)</f>
        <v>0</v>
      </c>
      <c r="M70" s="18">
        <f>IF('Structure Inputs'!R73="",,
IF('Structure Inputs'!$J73="Minimum",SUMIFS('Contents DDF Lookup'!$D:$D,'Contents DDF Lookup'!$C:$C,'Structure Inputs'!R73,'Contents DDF Lookup'!$A:$A,'Structure Inputs'!$C73)/100,
IF('Structure Inputs'!$J73="Most Likely",SUMIFS('Contents DDF Lookup'!$E:$E,'Contents DDF Lookup'!$C:$C,'Structure Inputs'!R73,'Contents DDF Lookup'!$A:$A,'Structure Inputs'!$C73)/100,
IF('Structure Inputs'!$J73="Maximum",SUMIFS('Contents DDF Lookup'!$F:$F,'Contents DDF Lookup'!$C:$C,'Structure Inputs'!R73,'Contents DDF Lookup'!$A:$A,'Structure Inputs'!$C73)/100,))))</f>
        <v>0</v>
      </c>
      <c r="N70" s="18">
        <f>IF('Structure Inputs'!S73="",,
IF('Structure Inputs'!$J73="Minimum",SUMIFS('Contents DDF Lookup'!$D:$D,'Contents DDF Lookup'!$C:$C,'Structure Inputs'!S73,'Contents DDF Lookup'!$A:$A,'Structure Inputs'!$C73)/100,
IF('Structure Inputs'!$J73="Most Likely",SUMIFS('Contents DDF Lookup'!$E:$E,'Contents DDF Lookup'!$C:$C,'Structure Inputs'!S73,'Contents DDF Lookup'!$A:$A,'Structure Inputs'!$C73)/100,
IF('Structure Inputs'!$J73="Maximum",SUMIFS('Contents DDF Lookup'!$F:$F,'Contents DDF Lookup'!$C:$C,'Structure Inputs'!S73,'Contents DDF Lookup'!$A:$A,'Structure Inputs'!$C73)/100,))))</f>
        <v>0</v>
      </c>
      <c r="O70" s="18">
        <f>IF('Structure Inputs'!T73="",,
IF('Structure Inputs'!$J73="Minimum",SUMIFS('Contents DDF Lookup'!$D:$D,'Contents DDF Lookup'!$C:$C,'Structure Inputs'!T73,'Contents DDF Lookup'!$A:$A,'Structure Inputs'!$C73)/100,
IF('Structure Inputs'!$J73="Most Likely",SUMIFS('Contents DDF Lookup'!$E:$E,'Contents DDF Lookup'!$C:$C,'Structure Inputs'!T73,'Contents DDF Lookup'!$A:$A,'Structure Inputs'!$C73)/100,
IF('Structure Inputs'!$J73="Maximum",SUMIFS('Contents DDF Lookup'!$F:$F,'Contents DDF Lookup'!$C:$C,'Structure Inputs'!T73,'Contents DDF Lookup'!$A:$A,'Structure Inputs'!$C73)/100,))))</f>
        <v>0</v>
      </c>
      <c r="P70" s="18">
        <f>IF('Structure Inputs'!U73="",,
IF('Structure Inputs'!$J73="Minimum",SUMIFS('Contents DDF Lookup'!$D:$D,'Contents DDF Lookup'!$C:$C,'Structure Inputs'!U73,'Contents DDF Lookup'!$A:$A,'Structure Inputs'!$C73)/100,
IF('Structure Inputs'!$J73="Most Likely",SUMIFS('Contents DDF Lookup'!$E:$E,'Contents DDF Lookup'!$C:$C,'Structure Inputs'!U73,'Contents DDF Lookup'!$A:$A,'Structure Inputs'!$C73)/100,
IF('Structure Inputs'!$J73="Maximum",SUMIFS('Contents DDF Lookup'!$F:$F,'Contents DDF Lookup'!$C:$C,'Structure Inputs'!U73,'Contents DDF Lookup'!$A:$A,'Structure Inputs'!$C73)/100,))))</f>
        <v>0</v>
      </c>
      <c r="Q70" s="18">
        <f>IF('Structure Inputs'!V73="",,
IF('Structure Inputs'!$J73="Minimum",SUMIFS('Contents DDF Lookup'!$D:$D,'Contents DDF Lookup'!$C:$C,'Structure Inputs'!V73,'Contents DDF Lookup'!$A:$A,'Structure Inputs'!$C73)/100,
IF('Structure Inputs'!$J73="Most Likely",SUMIFS('Contents DDF Lookup'!$E:$E,'Contents DDF Lookup'!$C:$C,'Structure Inputs'!V73,'Contents DDF Lookup'!$A:$A,'Structure Inputs'!$C73)/100,
IF('Structure Inputs'!$J73="Maximum",SUMIFS('Contents DDF Lookup'!$F:$F,'Contents DDF Lookup'!$C:$C,'Structure Inputs'!V73,'Contents DDF Lookup'!$A:$A,'Structure Inputs'!$C73)/100,))))</f>
        <v>0</v>
      </c>
      <c r="R70" s="18">
        <f>IF('Structure Inputs'!W73="",,
IF('Structure Inputs'!$J73="Minimum",SUMIFS('Contents DDF Lookup'!$D:$D,'Contents DDF Lookup'!$C:$C,'Structure Inputs'!W73,'Contents DDF Lookup'!$A:$A,'Structure Inputs'!$C73)/100,
IF('Structure Inputs'!$J73="Most Likely",SUMIFS('Contents DDF Lookup'!$E:$E,'Contents DDF Lookup'!$C:$C,'Structure Inputs'!W73,'Contents DDF Lookup'!$A:$A,'Structure Inputs'!$C73)/100,
IF('Structure Inputs'!$J73="Maximum",SUMIFS('Contents DDF Lookup'!$F:$F,'Contents DDF Lookup'!$C:$C,'Structure Inputs'!W73,'Contents DDF Lookup'!$A:$A,'Structure Inputs'!$C73)/100,))))</f>
        <v>0</v>
      </c>
      <c r="S70" s="18">
        <f>IF('Structure Inputs'!X73="",,
IF('Structure Inputs'!$J73="Minimum",SUMIFS('Contents DDF Lookup'!$D:$D,'Contents DDF Lookup'!$C:$C,'Structure Inputs'!X73,'Contents DDF Lookup'!$A:$A,'Structure Inputs'!$C73)/100,
IF('Structure Inputs'!$J73="Most Likely",SUMIFS('Contents DDF Lookup'!$E:$E,'Contents DDF Lookup'!$C:$C,'Structure Inputs'!X73,'Contents DDF Lookup'!$A:$A,'Structure Inputs'!$C73)/100,
IF('Structure Inputs'!$J73="Maximum",SUMIFS('Contents DDF Lookup'!$F:$F,'Contents DDF Lookup'!$C:$C,'Structure Inputs'!X73,'Contents DDF Lookup'!$A:$A,'Structure Inputs'!$C73)/100,))))</f>
        <v>0</v>
      </c>
      <c r="T70" s="18">
        <f>IF('Structure Inputs'!Y73="",,
IF('Structure Inputs'!$J73="Minimum",SUMIFS('Contents DDF Lookup'!$D:$D,'Contents DDF Lookup'!$C:$C,'Structure Inputs'!Y73,'Contents DDF Lookup'!$A:$A,'Structure Inputs'!$C73)/100,
IF('Structure Inputs'!$J73="Most Likely",SUMIFS('Contents DDF Lookup'!$E:$E,'Contents DDF Lookup'!$C:$C,'Structure Inputs'!Y73,'Contents DDF Lookup'!$A:$A,'Structure Inputs'!$C73)/100,
IF('Structure Inputs'!$J73="Maximum",SUMIFS('Contents DDF Lookup'!$F:$F,'Contents DDF Lookup'!$C:$C,'Structure Inputs'!Y73,'Contents DDF Lookup'!$A:$A,'Structure Inputs'!$C73)/100,))))</f>
        <v>0</v>
      </c>
      <c r="U70" s="18">
        <f>IF('Structure Inputs'!Z73="",,
IF('Structure Inputs'!$J73="Minimum",SUMIFS('Contents DDF Lookup'!$D:$D,'Contents DDF Lookup'!$C:$C,'Structure Inputs'!Z73,'Contents DDF Lookup'!$A:$A,'Structure Inputs'!$C73)/100,
IF('Structure Inputs'!$J73="Most Likely",SUMIFS('Contents DDF Lookup'!$E:$E,'Contents DDF Lookup'!$C:$C,'Structure Inputs'!Z73,'Contents DDF Lookup'!$A:$A,'Structure Inputs'!$C73)/100,
IF('Structure Inputs'!$J73="Maximum",SUMIFS('Contents DDF Lookup'!$F:$F,'Contents DDF Lookup'!$C:$C,'Structure Inputs'!Z73,'Contents DDF Lookup'!$A:$A,'Structure Inputs'!$C73)/100,))))</f>
        <v>0</v>
      </c>
      <c r="V70" s="18">
        <f>IF('Structure Inputs'!AA73="",,
IF('Structure Inputs'!$J73="Minimum",SUMIFS('Contents DDF Lookup'!$D:$D,'Contents DDF Lookup'!$C:$C,'Structure Inputs'!AA73,'Contents DDF Lookup'!$A:$A,'Structure Inputs'!$C73)/100,
IF('Structure Inputs'!$J73="Most Likely",SUMIFS('Contents DDF Lookup'!$E:$E,'Contents DDF Lookup'!$C:$C,'Structure Inputs'!AA73,'Contents DDF Lookup'!$A:$A,'Structure Inputs'!$C73)/100,
IF('Structure Inputs'!$J73="Maximum",SUMIFS('Contents DDF Lookup'!$F:$F,'Contents DDF Lookup'!$C:$C,'Structure Inputs'!AA73,'Contents DDF Lookup'!$A:$A,'Structure Inputs'!$C73)/100,))))</f>
        <v>0</v>
      </c>
      <c r="W70" s="18">
        <f>IF('Structure Inputs'!AB73="",,
IF('Structure Inputs'!$J73="Minimum",SUMIFS('Contents DDF Lookup'!$D:$D,'Contents DDF Lookup'!$C:$C,'Structure Inputs'!AB73,'Contents DDF Lookup'!$A:$A,'Structure Inputs'!$C73)/100,
IF('Structure Inputs'!$J73="Most Likely",SUMIFS('Contents DDF Lookup'!$E:$E,'Contents DDF Lookup'!$C:$C,'Structure Inputs'!AB73,'Contents DDF Lookup'!$A:$A,'Structure Inputs'!$C73)/100,
IF('Structure Inputs'!$J73="Maximum",SUMIFS('Contents DDF Lookup'!$F:$F,'Contents DDF Lookup'!$C:$C,'Structure Inputs'!AB73,'Contents DDF Lookup'!$A:$A,'Structure Inputs'!$C73)/100,))))</f>
        <v>0</v>
      </c>
      <c r="X70" s="18">
        <f>IF('Structure Inputs'!AC73="",,
IF('Structure Inputs'!$J73="Minimum",SUMIFS('Contents DDF Lookup'!$D:$D,'Contents DDF Lookup'!$C:$C,'Structure Inputs'!AC73,'Contents DDF Lookup'!$A:$A,'Structure Inputs'!$C73)/100,
IF('Structure Inputs'!$J73="Most Likely",SUMIFS('Contents DDF Lookup'!$E:$E,'Contents DDF Lookup'!$C:$C,'Structure Inputs'!AC73,'Contents DDF Lookup'!$A:$A,'Structure Inputs'!$C73)/100,
IF('Structure Inputs'!$J73="Maximum",SUMIFS('Contents DDF Lookup'!$F:$F,'Contents DDF Lookup'!$C:$C,'Structure Inputs'!AC73,'Contents DDF Lookup'!$A:$A,'Structure Inputs'!$C73)/100,))))</f>
        <v>0</v>
      </c>
      <c r="Z70" s="25">
        <f t="shared" si="26"/>
        <v>0</v>
      </c>
      <c r="AA70" s="25">
        <f t="shared" si="14"/>
        <v>0</v>
      </c>
      <c r="AB70" s="25">
        <f t="shared" si="15"/>
        <v>0</v>
      </c>
      <c r="AC70" s="25">
        <f t="shared" si="16"/>
        <v>0</v>
      </c>
      <c r="AD70" s="25">
        <f t="shared" si="17"/>
        <v>0</v>
      </c>
      <c r="AE70" s="25">
        <f t="shared" si="18"/>
        <v>0</v>
      </c>
      <c r="AF70" s="25">
        <f t="shared" si="19"/>
        <v>0</v>
      </c>
      <c r="AG70" s="25">
        <f t="shared" si="20"/>
        <v>0</v>
      </c>
      <c r="AH70" s="25">
        <f t="shared" si="21"/>
        <v>0</v>
      </c>
      <c r="AI70" s="25">
        <f t="shared" si="22"/>
        <v>0</v>
      </c>
      <c r="AJ70" s="25">
        <f t="shared" si="23"/>
        <v>0</v>
      </c>
      <c r="AK70" s="25">
        <f t="shared" si="24"/>
        <v>0</v>
      </c>
    </row>
    <row r="71" spans="1:37" x14ac:dyDescent="0.25">
      <c r="A71" s="17">
        <f t="shared" si="25"/>
        <v>70</v>
      </c>
      <c r="B71" s="27" t="str">
        <f>IF('Structure Inputs'!C74="","",'Structure Inputs'!C74)</f>
        <v/>
      </c>
      <c r="D71" s="42">
        <f>'Structure Inputs'!$D74</f>
        <v>0</v>
      </c>
      <c r="F71" s="18" t="str">
        <f>IF('Structure Inputs'!F74="","No","Yes")</f>
        <v>No</v>
      </c>
      <c r="H71" s="24">
        <f>IF($F71="Yes",'Structure Inputs'!$F74,SUMIFS('General Assumptions_Back End'!$C:$C,'General Assumptions_Back End'!$A:$A,$B71,'General Assumptions_Back End'!$B:$B,H$1))</f>
        <v>0</v>
      </c>
      <c r="J71" s="25">
        <f>SUMIFS('General Assumptions_Back End'!$C:$C,'General Assumptions_Back End'!$A:$A,$B71,'General Assumptions_Back End'!$B:$B,J$1)</f>
        <v>0</v>
      </c>
      <c r="K71" s="185">
        <f>SUMIFS('General Assumptions_Back End'!$C:$C,'General Assumptions_Back End'!$A:$A,$B71,'General Assumptions_Back End'!$B:$B,K$1)</f>
        <v>0</v>
      </c>
      <c r="M71" s="18">
        <f>IF('Structure Inputs'!R74="",,
IF('Structure Inputs'!$J74="Minimum",SUMIFS('Contents DDF Lookup'!$D:$D,'Contents DDF Lookup'!$C:$C,'Structure Inputs'!R74,'Contents DDF Lookup'!$A:$A,'Structure Inputs'!$C74)/100,
IF('Structure Inputs'!$J74="Most Likely",SUMIFS('Contents DDF Lookup'!$E:$E,'Contents DDF Lookup'!$C:$C,'Structure Inputs'!R74,'Contents DDF Lookup'!$A:$A,'Structure Inputs'!$C74)/100,
IF('Structure Inputs'!$J74="Maximum",SUMIFS('Contents DDF Lookup'!$F:$F,'Contents DDF Lookup'!$C:$C,'Structure Inputs'!R74,'Contents DDF Lookup'!$A:$A,'Structure Inputs'!$C74)/100,))))</f>
        <v>0</v>
      </c>
      <c r="N71" s="18">
        <f>IF('Structure Inputs'!S74="",,
IF('Structure Inputs'!$J74="Minimum",SUMIFS('Contents DDF Lookup'!$D:$D,'Contents DDF Lookup'!$C:$C,'Structure Inputs'!S74,'Contents DDF Lookup'!$A:$A,'Structure Inputs'!$C74)/100,
IF('Structure Inputs'!$J74="Most Likely",SUMIFS('Contents DDF Lookup'!$E:$E,'Contents DDF Lookup'!$C:$C,'Structure Inputs'!S74,'Contents DDF Lookup'!$A:$A,'Structure Inputs'!$C74)/100,
IF('Structure Inputs'!$J74="Maximum",SUMIFS('Contents DDF Lookup'!$F:$F,'Contents DDF Lookup'!$C:$C,'Structure Inputs'!S74,'Contents DDF Lookup'!$A:$A,'Structure Inputs'!$C74)/100,))))</f>
        <v>0</v>
      </c>
      <c r="O71" s="18">
        <f>IF('Structure Inputs'!T74="",,
IF('Structure Inputs'!$J74="Minimum",SUMIFS('Contents DDF Lookup'!$D:$D,'Contents DDF Lookup'!$C:$C,'Structure Inputs'!T74,'Contents DDF Lookup'!$A:$A,'Structure Inputs'!$C74)/100,
IF('Structure Inputs'!$J74="Most Likely",SUMIFS('Contents DDF Lookup'!$E:$E,'Contents DDF Lookup'!$C:$C,'Structure Inputs'!T74,'Contents DDF Lookup'!$A:$A,'Structure Inputs'!$C74)/100,
IF('Structure Inputs'!$J74="Maximum",SUMIFS('Contents DDF Lookup'!$F:$F,'Contents DDF Lookup'!$C:$C,'Structure Inputs'!T74,'Contents DDF Lookup'!$A:$A,'Structure Inputs'!$C74)/100,))))</f>
        <v>0</v>
      </c>
      <c r="P71" s="18">
        <f>IF('Structure Inputs'!U74="",,
IF('Structure Inputs'!$J74="Minimum",SUMIFS('Contents DDF Lookup'!$D:$D,'Contents DDF Lookup'!$C:$C,'Structure Inputs'!U74,'Contents DDF Lookup'!$A:$A,'Structure Inputs'!$C74)/100,
IF('Structure Inputs'!$J74="Most Likely",SUMIFS('Contents DDF Lookup'!$E:$E,'Contents DDF Lookup'!$C:$C,'Structure Inputs'!U74,'Contents DDF Lookup'!$A:$A,'Structure Inputs'!$C74)/100,
IF('Structure Inputs'!$J74="Maximum",SUMIFS('Contents DDF Lookup'!$F:$F,'Contents DDF Lookup'!$C:$C,'Structure Inputs'!U74,'Contents DDF Lookup'!$A:$A,'Structure Inputs'!$C74)/100,))))</f>
        <v>0</v>
      </c>
      <c r="Q71" s="18">
        <f>IF('Structure Inputs'!V74="",,
IF('Structure Inputs'!$J74="Minimum",SUMIFS('Contents DDF Lookup'!$D:$D,'Contents DDF Lookup'!$C:$C,'Structure Inputs'!V74,'Contents DDF Lookup'!$A:$A,'Structure Inputs'!$C74)/100,
IF('Structure Inputs'!$J74="Most Likely",SUMIFS('Contents DDF Lookup'!$E:$E,'Contents DDF Lookup'!$C:$C,'Structure Inputs'!V74,'Contents DDF Lookup'!$A:$A,'Structure Inputs'!$C74)/100,
IF('Structure Inputs'!$J74="Maximum",SUMIFS('Contents DDF Lookup'!$F:$F,'Contents DDF Lookup'!$C:$C,'Structure Inputs'!V74,'Contents DDF Lookup'!$A:$A,'Structure Inputs'!$C74)/100,))))</f>
        <v>0</v>
      </c>
      <c r="R71" s="18">
        <f>IF('Structure Inputs'!W74="",,
IF('Structure Inputs'!$J74="Minimum",SUMIFS('Contents DDF Lookup'!$D:$D,'Contents DDF Lookup'!$C:$C,'Structure Inputs'!W74,'Contents DDF Lookup'!$A:$A,'Structure Inputs'!$C74)/100,
IF('Structure Inputs'!$J74="Most Likely",SUMIFS('Contents DDF Lookup'!$E:$E,'Contents DDF Lookup'!$C:$C,'Structure Inputs'!W74,'Contents DDF Lookup'!$A:$A,'Structure Inputs'!$C74)/100,
IF('Structure Inputs'!$J74="Maximum",SUMIFS('Contents DDF Lookup'!$F:$F,'Contents DDF Lookup'!$C:$C,'Structure Inputs'!W74,'Contents DDF Lookup'!$A:$A,'Structure Inputs'!$C74)/100,))))</f>
        <v>0</v>
      </c>
      <c r="S71" s="18">
        <f>IF('Structure Inputs'!X74="",,
IF('Structure Inputs'!$J74="Minimum",SUMIFS('Contents DDF Lookup'!$D:$D,'Contents DDF Lookup'!$C:$C,'Structure Inputs'!X74,'Contents DDF Lookup'!$A:$A,'Structure Inputs'!$C74)/100,
IF('Structure Inputs'!$J74="Most Likely",SUMIFS('Contents DDF Lookup'!$E:$E,'Contents DDF Lookup'!$C:$C,'Structure Inputs'!X74,'Contents DDF Lookup'!$A:$A,'Structure Inputs'!$C74)/100,
IF('Structure Inputs'!$J74="Maximum",SUMIFS('Contents DDF Lookup'!$F:$F,'Contents DDF Lookup'!$C:$C,'Structure Inputs'!X74,'Contents DDF Lookup'!$A:$A,'Structure Inputs'!$C74)/100,))))</f>
        <v>0</v>
      </c>
      <c r="T71" s="18">
        <f>IF('Structure Inputs'!Y74="",,
IF('Structure Inputs'!$J74="Minimum",SUMIFS('Contents DDF Lookup'!$D:$D,'Contents DDF Lookup'!$C:$C,'Structure Inputs'!Y74,'Contents DDF Lookup'!$A:$A,'Structure Inputs'!$C74)/100,
IF('Structure Inputs'!$J74="Most Likely",SUMIFS('Contents DDF Lookup'!$E:$E,'Contents DDF Lookup'!$C:$C,'Structure Inputs'!Y74,'Contents DDF Lookup'!$A:$A,'Structure Inputs'!$C74)/100,
IF('Structure Inputs'!$J74="Maximum",SUMIFS('Contents DDF Lookup'!$F:$F,'Contents DDF Lookup'!$C:$C,'Structure Inputs'!Y74,'Contents DDF Lookup'!$A:$A,'Structure Inputs'!$C74)/100,))))</f>
        <v>0</v>
      </c>
      <c r="U71" s="18">
        <f>IF('Structure Inputs'!Z74="",,
IF('Structure Inputs'!$J74="Minimum",SUMIFS('Contents DDF Lookup'!$D:$D,'Contents DDF Lookup'!$C:$C,'Structure Inputs'!Z74,'Contents DDF Lookup'!$A:$A,'Structure Inputs'!$C74)/100,
IF('Structure Inputs'!$J74="Most Likely",SUMIFS('Contents DDF Lookup'!$E:$E,'Contents DDF Lookup'!$C:$C,'Structure Inputs'!Z74,'Contents DDF Lookup'!$A:$A,'Structure Inputs'!$C74)/100,
IF('Structure Inputs'!$J74="Maximum",SUMIFS('Contents DDF Lookup'!$F:$F,'Contents DDF Lookup'!$C:$C,'Structure Inputs'!Z74,'Contents DDF Lookup'!$A:$A,'Structure Inputs'!$C74)/100,))))</f>
        <v>0</v>
      </c>
      <c r="V71" s="18">
        <f>IF('Structure Inputs'!AA74="",,
IF('Structure Inputs'!$J74="Minimum",SUMIFS('Contents DDF Lookup'!$D:$D,'Contents DDF Lookup'!$C:$C,'Structure Inputs'!AA74,'Contents DDF Lookup'!$A:$A,'Structure Inputs'!$C74)/100,
IF('Structure Inputs'!$J74="Most Likely",SUMIFS('Contents DDF Lookup'!$E:$E,'Contents DDF Lookup'!$C:$C,'Structure Inputs'!AA74,'Contents DDF Lookup'!$A:$A,'Structure Inputs'!$C74)/100,
IF('Structure Inputs'!$J74="Maximum",SUMIFS('Contents DDF Lookup'!$F:$F,'Contents DDF Lookup'!$C:$C,'Structure Inputs'!AA74,'Contents DDF Lookup'!$A:$A,'Structure Inputs'!$C74)/100,))))</f>
        <v>0</v>
      </c>
      <c r="W71" s="18">
        <f>IF('Structure Inputs'!AB74="",,
IF('Structure Inputs'!$J74="Minimum",SUMIFS('Contents DDF Lookup'!$D:$D,'Contents DDF Lookup'!$C:$C,'Structure Inputs'!AB74,'Contents DDF Lookup'!$A:$A,'Structure Inputs'!$C74)/100,
IF('Structure Inputs'!$J74="Most Likely",SUMIFS('Contents DDF Lookup'!$E:$E,'Contents DDF Lookup'!$C:$C,'Structure Inputs'!AB74,'Contents DDF Lookup'!$A:$A,'Structure Inputs'!$C74)/100,
IF('Structure Inputs'!$J74="Maximum",SUMIFS('Contents DDF Lookup'!$F:$F,'Contents DDF Lookup'!$C:$C,'Structure Inputs'!AB74,'Contents DDF Lookup'!$A:$A,'Structure Inputs'!$C74)/100,))))</f>
        <v>0</v>
      </c>
      <c r="X71" s="18">
        <f>IF('Structure Inputs'!AC74="",,
IF('Structure Inputs'!$J74="Minimum",SUMIFS('Contents DDF Lookup'!$D:$D,'Contents DDF Lookup'!$C:$C,'Structure Inputs'!AC74,'Contents DDF Lookup'!$A:$A,'Structure Inputs'!$C74)/100,
IF('Structure Inputs'!$J74="Most Likely",SUMIFS('Contents DDF Lookup'!$E:$E,'Contents DDF Lookup'!$C:$C,'Structure Inputs'!AC74,'Contents DDF Lookup'!$A:$A,'Structure Inputs'!$C74)/100,
IF('Structure Inputs'!$J74="Maximum",SUMIFS('Contents DDF Lookup'!$F:$F,'Contents DDF Lookup'!$C:$C,'Structure Inputs'!AC74,'Contents DDF Lookup'!$A:$A,'Structure Inputs'!$C74)/100,))))</f>
        <v>0</v>
      </c>
      <c r="Z71" s="25">
        <f t="shared" si="26"/>
        <v>0</v>
      </c>
      <c r="AA71" s="25">
        <f t="shared" si="14"/>
        <v>0</v>
      </c>
      <c r="AB71" s="25">
        <f t="shared" si="15"/>
        <v>0</v>
      </c>
      <c r="AC71" s="25">
        <f t="shared" si="16"/>
        <v>0</v>
      </c>
      <c r="AD71" s="25">
        <f t="shared" si="17"/>
        <v>0</v>
      </c>
      <c r="AE71" s="25">
        <f t="shared" si="18"/>
        <v>0</v>
      </c>
      <c r="AF71" s="25">
        <f t="shared" si="19"/>
        <v>0</v>
      </c>
      <c r="AG71" s="25">
        <f t="shared" si="20"/>
        <v>0</v>
      </c>
      <c r="AH71" s="25">
        <f t="shared" si="21"/>
        <v>0</v>
      </c>
      <c r="AI71" s="25">
        <f t="shared" si="22"/>
        <v>0</v>
      </c>
      <c r="AJ71" s="25">
        <f t="shared" si="23"/>
        <v>0</v>
      </c>
      <c r="AK71" s="25">
        <f t="shared" si="24"/>
        <v>0</v>
      </c>
    </row>
    <row r="72" spans="1:37" x14ac:dyDescent="0.25">
      <c r="A72" s="17">
        <f t="shared" si="25"/>
        <v>71</v>
      </c>
      <c r="B72" s="27" t="str">
        <f>IF('Structure Inputs'!C75="","",'Structure Inputs'!C75)</f>
        <v/>
      </c>
      <c r="D72" s="42">
        <f>'Structure Inputs'!$D75</f>
        <v>0</v>
      </c>
      <c r="F72" s="18" t="str">
        <f>IF('Structure Inputs'!F75="","No","Yes")</f>
        <v>No</v>
      </c>
      <c r="H72" s="24">
        <f>IF($F72="Yes",'Structure Inputs'!$F75,SUMIFS('General Assumptions_Back End'!$C:$C,'General Assumptions_Back End'!$A:$A,$B72,'General Assumptions_Back End'!$B:$B,H$1))</f>
        <v>0</v>
      </c>
      <c r="J72" s="25">
        <f>SUMIFS('General Assumptions_Back End'!$C:$C,'General Assumptions_Back End'!$A:$A,$B72,'General Assumptions_Back End'!$B:$B,J$1)</f>
        <v>0</v>
      </c>
      <c r="K72" s="185">
        <f>SUMIFS('General Assumptions_Back End'!$C:$C,'General Assumptions_Back End'!$A:$A,$B72,'General Assumptions_Back End'!$B:$B,K$1)</f>
        <v>0</v>
      </c>
      <c r="M72" s="18">
        <f>IF('Structure Inputs'!R75="",,
IF('Structure Inputs'!$J75="Minimum",SUMIFS('Contents DDF Lookup'!$D:$D,'Contents DDF Lookup'!$C:$C,'Structure Inputs'!R75,'Contents DDF Lookup'!$A:$A,'Structure Inputs'!$C75)/100,
IF('Structure Inputs'!$J75="Most Likely",SUMIFS('Contents DDF Lookup'!$E:$E,'Contents DDF Lookup'!$C:$C,'Structure Inputs'!R75,'Contents DDF Lookup'!$A:$A,'Structure Inputs'!$C75)/100,
IF('Structure Inputs'!$J75="Maximum",SUMIFS('Contents DDF Lookup'!$F:$F,'Contents DDF Lookup'!$C:$C,'Structure Inputs'!R75,'Contents DDF Lookup'!$A:$A,'Structure Inputs'!$C75)/100,))))</f>
        <v>0</v>
      </c>
      <c r="N72" s="18">
        <f>IF('Structure Inputs'!S75="",,
IF('Structure Inputs'!$J75="Minimum",SUMIFS('Contents DDF Lookup'!$D:$D,'Contents DDF Lookup'!$C:$C,'Structure Inputs'!S75,'Contents DDF Lookup'!$A:$A,'Structure Inputs'!$C75)/100,
IF('Structure Inputs'!$J75="Most Likely",SUMIFS('Contents DDF Lookup'!$E:$E,'Contents DDF Lookup'!$C:$C,'Structure Inputs'!S75,'Contents DDF Lookup'!$A:$A,'Structure Inputs'!$C75)/100,
IF('Structure Inputs'!$J75="Maximum",SUMIFS('Contents DDF Lookup'!$F:$F,'Contents DDF Lookup'!$C:$C,'Structure Inputs'!S75,'Contents DDF Lookup'!$A:$A,'Structure Inputs'!$C75)/100,))))</f>
        <v>0</v>
      </c>
      <c r="O72" s="18">
        <f>IF('Structure Inputs'!T75="",,
IF('Structure Inputs'!$J75="Minimum",SUMIFS('Contents DDF Lookup'!$D:$D,'Contents DDF Lookup'!$C:$C,'Structure Inputs'!T75,'Contents DDF Lookup'!$A:$A,'Structure Inputs'!$C75)/100,
IF('Structure Inputs'!$J75="Most Likely",SUMIFS('Contents DDF Lookup'!$E:$E,'Contents DDF Lookup'!$C:$C,'Structure Inputs'!T75,'Contents DDF Lookup'!$A:$A,'Structure Inputs'!$C75)/100,
IF('Structure Inputs'!$J75="Maximum",SUMIFS('Contents DDF Lookup'!$F:$F,'Contents DDF Lookup'!$C:$C,'Structure Inputs'!T75,'Contents DDF Lookup'!$A:$A,'Structure Inputs'!$C75)/100,))))</f>
        <v>0</v>
      </c>
      <c r="P72" s="18">
        <f>IF('Structure Inputs'!U75="",,
IF('Structure Inputs'!$J75="Minimum",SUMIFS('Contents DDF Lookup'!$D:$D,'Contents DDF Lookup'!$C:$C,'Structure Inputs'!U75,'Contents DDF Lookup'!$A:$A,'Structure Inputs'!$C75)/100,
IF('Structure Inputs'!$J75="Most Likely",SUMIFS('Contents DDF Lookup'!$E:$E,'Contents DDF Lookup'!$C:$C,'Structure Inputs'!U75,'Contents DDF Lookup'!$A:$A,'Structure Inputs'!$C75)/100,
IF('Structure Inputs'!$J75="Maximum",SUMIFS('Contents DDF Lookup'!$F:$F,'Contents DDF Lookup'!$C:$C,'Structure Inputs'!U75,'Contents DDF Lookup'!$A:$A,'Structure Inputs'!$C75)/100,))))</f>
        <v>0</v>
      </c>
      <c r="Q72" s="18">
        <f>IF('Structure Inputs'!V75="",,
IF('Structure Inputs'!$J75="Minimum",SUMIFS('Contents DDF Lookup'!$D:$D,'Contents DDF Lookup'!$C:$C,'Structure Inputs'!V75,'Contents DDF Lookup'!$A:$A,'Structure Inputs'!$C75)/100,
IF('Structure Inputs'!$J75="Most Likely",SUMIFS('Contents DDF Lookup'!$E:$E,'Contents DDF Lookup'!$C:$C,'Structure Inputs'!V75,'Contents DDF Lookup'!$A:$A,'Structure Inputs'!$C75)/100,
IF('Structure Inputs'!$J75="Maximum",SUMIFS('Contents DDF Lookup'!$F:$F,'Contents DDF Lookup'!$C:$C,'Structure Inputs'!V75,'Contents DDF Lookup'!$A:$A,'Structure Inputs'!$C75)/100,))))</f>
        <v>0</v>
      </c>
      <c r="R72" s="18">
        <f>IF('Structure Inputs'!W75="",,
IF('Structure Inputs'!$J75="Minimum",SUMIFS('Contents DDF Lookup'!$D:$D,'Contents DDF Lookup'!$C:$C,'Structure Inputs'!W75,'Contents DDF Lookup'!$A:$A,'Structure Inputs'!$C75)/100,
IF('Structure Inputs'!$J75="Most Likely",SUMIFS('Contents DDF Lookup'!$E:$E,'Contents DDF Lookup'!$C:$C,'Structure Inputs'!W75,'Contents DDF Lookup'!$A:$A,'Structure Inputs'!$C75)/100,
IF('Structure Inputs'!$J75="Maximum",SUMIFS('Contents DDF Lookup'!$F:$F,'Contents DDF Lookup'!$C:$C,'Structure Inputs'!W75,'Contents DDF Lookup'!$A:$A,'Structure Inputs'!$C75)/100,))))</f>
        <v>0</v>
      </c>
      <c r="S72" s="18">
        <f>IF('Structure Inputs'!X75="",,
IF('Structure Inputs'!$J75="Minimum",SUMIFS('Contents DDF Lookup'!$D:$D,'Contents DDF Lookup'!$C:$C,'Structure Inputs'!X75,'Contents DDF Lookup'!$A:$A,'Structure Inputs'!$C75)/100,
IF('Structure Inputs'!$J75="Most Likely",SUMIFS('Contents DDF Lookup'!$E:$E,'Contents DDF Lookup'!$C:$C,'Structure Inputs'!X75,'Contents DDF Lookup'!$A:$A,'Structure Inputs'!$C75)/100,
IF('Structure Inputs'!$J75="Maximum",SUMIFS('Contents DDF Lookup'!$F:$F,'Contents DDF Lookup'!$C:$C,'Structure Inputs'!X75,'Contents DDF Lookup'!$A:$A,'Structure Inputs'!$C75)/100,))))</f>
        <v>0</v>
      </c>
      <c r="T72" s="18">
        <f>IF('Structure Inputs'!Y75="",,
IF('Structure Inputs'!$J75="Minimum",SUMIFS('Contents DDF Lookup'!$D:$D,'Contents DDF Lookup'!$C:$C,'Structure Inputs'!Y75,'Contents DDF Lookup'!$A:$A,'Structure Inputs'!$C75)/100,
IF('Structure Inputs'!$J75="Most Likely",SUMIFS('Contents DDF Lookup'!$E:$E,'Contents DDF Lookup'!$C:$C,'Structure Inputs'!Y75,'Contents DDF Lookup'!$A:$A,'Structure Inputs'!$C75)/100,
IF('Structure Inputs'!$J75="Maximum",SUMIFS('Contents DDF Lookup'!$F:$F,'Contents DDF Lookup'!$C:$C,'Structure Inputs'!Y75,'Contents DDF Lookup'!$A:$A,'Structure Inputs'!$C75)/100,))))</f>
        <v>0</v>
      </c>
      <c r="U72" s="18">
        <f>IF('Structure Inputs'!Z75="",,
IF('Structure Inputs'!$J75="Minimum",SUMIFS('Contents DDF Lookup'!$D:$D,'Contents DDF Lookup'!$C:$C,'Structure Inputs'!Z75,'Contents DDF Lookup'!$A:$A,'Structure Inputs'!$C75)/100,
IF('Structure Inputs'!$J75="Most Likely",SUMIFS('Contents DDF Lookup'!$E:$E,'Contents DDF Lookup'!$C:$C,'Structure Inputs'!Z75,'Contents DDF Lookup'!$A:$A,'Structure Inputs'!$C75)/100,
IF('Structure Inputs'!$J75="Maximum",SUMIFS('Contents DDF Lookup'!$F:$F,'Contents DDF Lookup'!$C:$C,'Structure Inputs'!Z75,'Contents DDF Lookup'!$A:$A,'Structure Inputs'!$C75)/100,))))</f>
        <v>0</v>
      </c>
      <c r="V72" s="18">
        <f>IF('Structure Inputs'!AA75="",,
IF('Structure Inputs'!$J75="Minimum",SUMIFS('Contents DDF Lookup'!$D:$D,'Contents DDF Lookup'!$C:$C,'Structure Inputs'!AA75,'Contents DDF Lookup'!$A:$A,'Structure Inputs'!$C75)/100,
IF('Structure Inputs'!$J75="Most Likely",SUMIFS('Contents DDF Lookup'!$E:$E,'Contents DDF Lookup'!$C:$C,'Structure Inputs'!AA75,'Contents DDF Lookup'!$A:$A,'Structure Inputs'!$C75)/100,
IF('Structure Inputs'!$J75="Maximum",SUMIFS('Contents DDF Lookup'!$F:$F,'Contents DDF Lookup'!$C:$C,'Structure Inputs'!AA75,'Contents DDF Lookup'!$A:$A,'Structure Inputs'!$C75)/100,))))</f>
        <v>0</v>
      </c>
      <c r="W72" s="18">
        <f>IF('Structure Inputs'!AB75="",,
IF('Structure Inputs'!$J75="Minimum",SUMIFS('Contents DDF Lookup'!$D:$D,'Contents DDF Lookup'!$C:$C,'Structure Inputs'!AB75,'Contents DDF Lookup'!$A:$A,'Structure Inputs'!$C75)/100,
IF('Structure Inputs'!$J75="Most Likely",SUMIFS('Contents DDF Lookup'!$E:$E,'Contents DDF Lookup'!$C:$C,'Structure Inputs'!AB75,'Contents DDF Lookup'!$A:$A,'Structure Inputs'!$C75)/100,
IF('Structure Inputs'!$J75="Maximum",SUMIFS('Contents DDF Lookup'!$F:$F,'Contents DDF Lookup'!$C:$C,'Structure Inputs'!AB75,'Contents DDF Lookup'!$A:$A,'Structure Inputs'!$C75)/100,))))</f>
        <v>0</v>
      </c>
      <c r="X72" s="18">
        <f>IF('Structure Inputs'!AC75="",,
IF('Structure Inputs'!$J75="Minimum",SUMIFS('Contents DDF Lookup'!$D:$D,'Contents DDF Lookup'!$C:$C,'Structure Inputs'!AC75,'Contents DDF Lookup'!$A:$A,'Structure Inputs'!$C75)/100,
IF('Structure Inputs'!$J75="Most Likely",SUMIFS('Contents DDF Lookup'!$E:$E,'Contents DDF Lookup'!$C:$C,'Structure Inputs'!AC75,'Contents DDF Lookup'!$A:$A,'Structure Inputs'!$C75)/100,
IF('Structure Inputs'!$J75="Maximum",SUMIFS('Contents DDF Lookup'!$F:$F,'Contents DDF Lookup'!$C:$C,'Structure Inputs'!AC75,'Contents DDF Lookup'!$A:$A,'Structure Inputs'!$C75)/100,))))</f>
        <v>0</v>
      </c>
      <c r="Z72" s="25">
        <f t="shared" si="26"/>
        <v>0</v>
      </c>
      <c r="AA72" s="25">
        <f t="shared" si="14"/>
        <v>0</v>
      </c>
      <c r="AB72" s="25">
        <f t="shared" si="15"/>
        <v>0</v>
      </c>
      <c r="AC72" s="25">
        <f t="shared" si="16"/>
        <v>0</v>
      </c>
      <c r="AD72" s="25">
        <f t="shared" si="17"/>
        <v>0</v>
      </c>
      <c r="AE72" s="25">
        <f t="shared" si="18"/>
        <v>0</v>
      </c>
      <c r="AF72" s="25">
        <f t="shared" si="19"/>
        <v>0</v>
      </c>
      <c r="AG72" s="25">
        <f t="shared" si="20"/>
        <v>0</v>
      </c>
      <c r="AH72" s="25">
        <f t="shared" si="21"/>
        <v>0</v>
      </c>
      <c r="AI72" s="25">
        <f t="shared" si="22"/>
        <v>0</v>
      </c>
      <c r="AJ72" s="25">
        <f t="shared" si="23"/>
        <v>0</v>
      </c>
      <c r="AK72" s="25">
        <f t="shared" si="24"/>
        <v>0</v>
      </c>
    </row>
    <row r="73" spans="1:37" x14ac:dyDescent="0.25">
      <c r="A73" s="17">
        <f t="shared" si="25"/>
        <v>72</v>
      </c>
      <c r="B73" s="27" t="str">
        <f>IF('Structure Inputs'!C76="","",'Structure Inputs'!C76)</f>
        <v/>
      </c>
      <c r="D73" s="42">
        <f>'Structure Inputs'!$D76</f>
        <v>0</v>
      </c>
      <c r="F73" s="18" t="str">
        <f>IF('Structure Inputs'!F76="","No","Yes")</f>
        <v>No</v>
      </c>
      <c r="H73" s="24">
        <f>IF($F73="Yes",'Structure Inputs'!$F76,SUMIFS('General Assumptions_Back End'!$C:$C,'General Assumptions_Back End'!$A:$A,$B73,'General Assumptions_Back End'!$B:$B,H$1))</f>
        <v>0</v>
      </c>
      <c r="J73" s="25">
        <f>SUMIFS('General Assumptions_Back End'!$C:$C,'General Assumptions_Back End'!$A:$A,$B73,'General Assumptions_Back End'!$B:$B,J$1)</f>
        <v>0</v>
      </c>
      <c r="K73" s="185">
        <f>SUMIFS('General Assumptions_Back End'!$C:$C,'General Assumptions_Back End'!$A:$A,$B73,'General Assumptions_Back End'!$B:$B,K$1)</f>
        <v>0</v>
      </c>
      <c r="M73" s="18">
        <f>IF('Structure Inputs'!R76="",,
IF('Structure Inputs'!$J76="Minimum",SUMIFS('Contents DDF Lookup'!$D:$D,'Contents DDF Lookup'!$C:$C,'Structure Inputs'!R76,'Contents DDF Lookup'!$A:$A,'Structure Inputs'!$C76)/100,
IF('Structure Inputs'!$J76="Most Likely",SUMIFS('Contents DDF Lookup'!$E:$E,'Contents DDF Lookup'!$C:$C,'Structure Inputs'!R76,'Contents DDF Lookup'!$A:$A,'Structure Inputs'!$C76)/100,
IF('Structure Inputs'!$J76="Maximum",SUMIFS('Contents DDF Lookup'!$F:$F,'Contents DDF Lookup'!$C:$C,'Structure Inputs'!R76,'Contents DDF Lookup'!$A:$A,'Structure Inputs'!$C76)/100,))))</f>
        <v>0</v>
      </c>
      <c r="N73" s="18">
        <f>IF('Structure Inputs'!S76="",,
IF('Structure Inputs'!$J76="Minimum",SUMIFS('Contents DDF Lookup'!$D:$D,'Contents DDF Lookup'!$C:$C,'Structure Inputs'!S76,'Contents DDF Lookup'!$A:$A,'Structure Inputs'!$C76)/100,
IF('Structure Inputs'!$J76="Most Likely",SUMIFS('Contents DDF Lookup'!$E:$E,'Contents DDF Lookup'!$C:$C,'Structure Inputs'!S76,'Contents DDF Lookup'!$A:$A,'Structure Inputs'!$C76)/100,
IF('Structure Inputs'!$J76="Maximum",SUMIFS('Contents DDF Lookup'!$F:$F,'Contents DDF Lookup'!$C:$C,'Structure Inputs'!S76,'Contents DDF Lookup'!$A:$A,'Structure Inputs'!$C76)/100,))))</f>
        <v>0</v>
      </c>
      <c r="O73" s="18">
        <f>IF('Structure Inputs'!T76="",,
IF('Structure Inputs'!$J76="Minimum",SUMIFS('Contents DDF Lookup'!$D:$D,'Contents DDF Lookup'!$C:$C,'Structure Inputs'!T76,'Contents DDF Lookup'!$A:$A,'Structure Inputs'!$C76)/100,
IF('Structure Inputs'!$J76="Most Likely",SUMIFS('Contents DDF Lookup'!$E:$E,'Contents DDF Lookup'!$C:$C,'Structure Inputs'!T76,'Contents DDF Lookup'!$A:$A,'Structure Inputs'!$C76)/100,
IF('Structure Inputs'!$J76="Maximum",SUMIFS('Contents DDF Lookup'!$F:$F,'Contents DDF Lookup'!$C:$C,'Structure Inputs'!T76,'Contents DDF Lookup'!$A:$A,'Structure Inputs'!$C76)/100,))))</f>
        <v>0</v>
      </c>
      <c r="P73" s="18">
        <f>IF('Structure Inputs'!U76="",,
IF('Structure Inputs'!$J76="Minimum",SUMIFS('Contents DDF Lookup'!$D:$D,'Contents DDF Lookup'!$C:$C,'Structure Inputs'!U76,'Contents DDF Lookup'!$A:$A,'Structure Inputs'!$C76)/100,
IF('Structure Inputs'!$J76="Most Likely",SUMIFS('Contents DDF Lookup'!$E:$E,'Contents DDF Lookup'!$C:$C,'Structure Inputs'!U76,'Contents DDF Lookup'!$A:$A,'Structure Inputs'!$C76)/100,
IF('Structure Inputs'!$J76="Maximum",SUMIFS('Contents DDF Lookup'!$F:$F,'Contents DDF Lookup'!$C:$C,'Structure Inputs'!U76,'Contents DDF Lookup'!$A:$A,'Structure Inputs'!$C76)/100,))))</f>
        <v>0</v>
      </c>
      <c r="Q73" s="18">
        <f>IF('Structure Inputs'!V76="",,
IF('Structure Inputs'!$J76="Minimum",SUMIFS('Contents DDF Lookup'!$D:$D,'Contents DDF Lookup'!$C:$C,'Structure Inputs'!V76,'Contents DDF Lookup'!$A:$A,'Structure Inputs'!$C76)/100,
IF('Structure Inputs'!$J76="Most Likely",SUMIFS('Contents DDF Lookup'!$E:$E,'Contents DDF Lookup'!$C:$C,'Structure Inputs'!V76,'Contents DDF Lookup'!$A:$A,'Structure Inputs'!$C76)/100,
IF('Structure Inputs'!$J76="Maximum",SUMIFS('Contents DDF Lookup'!$F:$F,'Contents DDF Lookup'!$C:$C,'Structure Inputs'!V76,'Contents DDF Lookup'!$A:$A,'Structure Inputs'!$C76)/100,))))</f>
        <v>0</v>
      </c>
      <c r="R73" s="18">
        <f>IF('Structure Inputs'!W76="",,
IF('Structure Inputs'!$J76="Minimum",SUMIFS('Contents DDF Lookup'!$D:$D,'Contents DDF Lookup'!$C:$C,'Structure Inputs'!W76,'Contents DDF Lookup'!$A:$A,'Structure Inputs'!$C76)/100,
IF('Structure Inputs'!$J76="Most Likely",SUMIFS('Contents DDF Lookup'!$E:$E,'Contents DDF Lookup'!$C:$C,'Structure Inputs'!W76,'Contents DDF Lookup'!$A:$A,'Structure Inputs'!$C76)/100,
IF('Structure Inputs'!$J76="Maximum",SUMIFS('Contents DDF Lookup'!$F:$F,'Contents DDF Lookup'!$C:$C,'Structure Inputs'!W76,'Contents DDF Lookup'!$A:$A,'Structure Inputs'!$C76)/100,))))</f>
        <v>0</v>
      </c>
      <c r="S73" s="18">
        <f>IF('Structure Inputs'!X76="",,
IF('Structure Inputs'!$J76="Minimum",SUMIFS('Contents DDF Lookup'!$D:$D,'Contents DDF Lookup'!$C:$C,'Structure Inputs'!X76,'Contents DDF Lookup'!$A:$A,'Structure Inputs'!$C76)/100,
IF('Structure Inputs'!$J76="Most Likely",SUMIFS('Contents DDF Lookup'!$E:$E,'Contents DDF Lookup'!$C:$C,'Structure Inputs'!X76,'Contents DDF Lookup'!$A:$A,'Structure Inputs'!$C76)/100,
IF('Structure Inputs'!$J76="Maximum",SUMIFS('Contents DDF Lookup'!$F:$F,'Contents DDF Lookup'!$C:$C,'Structure Inputs'!X76,'Contents DDF Lookup'!$A:$A,'Structure Inputs'!$C76)/100,))))</f>
        <v>0</v>
      </c>
      <c r="T73" s="18">
        <f>IF('Structure Inputs'!Y76="",,
IF('Structure Inputs'!$J76="Minimum",SUMIFS('Contents DDF Lookup'!$D:$D,'Contents DDF Lookup'!$C:$C,'Structure Inputs'!Y76,'Contents DDF Lookup'!$A:$A,'Structure Inputs'!$C76)/100,
IF('Structure Inputs'!$J76="Most Likely",SUMIFS('Contents DDF Lookup'!$E:$E,'Contents DDF Lookup'!$C:$C,'Structure Inputs'!Y76,'Contents DDF Lookup'!$A:$A,'Structure Inputs'!$C76)/100,
IF('Structure Inputs'!$J76="Maximum",SUMIFS('Contents DDF Lookup'!$F:$F,'Contents DDF Lookup'!$C:$C,'Structure Inputs'!Y76,'Contents DDF Lookup'!$A:$A,'Structure Inputs'!$C76)/100,))))</f>
        <v>0</v>
      </c>
      <c r="U73" s="18">
        <f>IF('Structure Inputs'!Z76="",,
IF('Structure Inputs'!$J76="Minimum",SUMIFS('Contents DDF Lookup'!$D:$D,'Contents DDF Lookup'!$C:$C,'Structure Inputs'!Z76,'Contents DDF Lookup'!$A:$A,'Structure Inputs'!$C76)/100,
IF('Structure Inputs'!$J76="Most Likely",SUMIFS('Contents DDF Lookup'!$E:$E,'Contents DDF Lookup'!$C:$C,'Structure Inputs'!Z76,'Contents DDF Lookup'!$A:$A,'Structure Inputs'!$C76)/100,
IF('Structure Inputs'!$J76="Maximum",SUMIFS('Contents DDF Lookup'!$F:$F,'Contents DDF Lookup'!$C:$C,'Structure Inputs'!Z76,'Contents DDF Lookup'!$A:$A,'Structure Inputs'!$C76)/100,))))</f>
        <v>0</v>
      </c>
      <c r="V73" s="18">
        <f>IF('Structure Inputs'!AA76="",,
IF('Structure Inputs'!$J76="Minimum",SUMIFS('Contents DDF Lookup'!$D:$D,'Contents DDF Lookup'!$C:$C,'Structure Inputs'!AA76,'Contents DDF Lookup'!$A:$A,'Structure Inputs'!$C76)/100,
IF('Structure Inputs'!$J76="Most Likely",SUMIFS('Contents DDF Lookup'!$E:$E,'Contents DDF Lookup'!$C:$C,'Structure Inputs'!AA76,'Contents DDF Lookup'!$A:$A,'Structure Inputs'!$C76)/100,
IF('Structure Inputs'!$J76="Maximum",SUMIFS('Contents DDF Lookup'!$F:$F,'Contents DDF Lookup'!$C:$C,'Structure Inputs'!AA76,'Contents DDF Lookup'!$A:$A,'Structure Inputs'!$C76)/100,))))</f>
        <v>0</v>
      </c>
      <c r="W73" s="18">
        <f>IF('Structure Inputs'!AB76="",,
IF('Structure Inputs'!$J76="Minimum",SUMIFS('Contents DDF Lookup'!$D:$D,'Contents DDF Lookup'!$C:$C,'Structure Inputs'!AB76,'Contents DDF Lookup'!$A:$A,'Structure Inputs'!$C76)/100,
IF('Structure Inputs'!$J76="Most Likely",SUMIFS('Contents DDF Lookup'!$E:$E,'Contents DDF Lookup'!$C:$C,'Structure Inputs'!AB76,'Contents DDF Lookup'!$A:$A,'Structure Inputs'!$C76)/100,
IF('Structure Inputs'!$J76="Maximum",SUMIFS('Contents DDF Lookup'!$F:$F,'Contents DDF Lookup'!$C:$C,'Structure Inputs'!AB76,'Contents DDF Lookup'!$A:$A,'Structure Inputs'!$C76)/100,))))</f>
        <v>0</v>
      </c>
      <c r="X73" s="18">
        <f>IF('Structure Inputs'!AC76="",,
IF('Structure Inputs'!$J76="Minimum",SUMIFS('Contents DDF Lookup'!$D:$D,'Contents DDF Lookup'!$C:$C,'Structure Inputs'!AC76,'Contents DDF Lookup'!$A:$A,'Structure Inputs'!$C76)/100,
IF('Structure Inputs'!$J76="Most Likely",SUMIFS('Contents DDF Lookup'!$E:$E,'Contents DDF Lookup'!$C:$C,'Structure Inputs'!AC76,'Contents DDF Lookup'!$A:$A,'Structure Inputs'!$C76)/100,
IF('Structure Inputs'!$J76="Maximum",SUMIFS('Contents DDF Lookup'!$F:$F,'Contents DDF Lookup'!$C:$C,'Structure Inputs'!AC76,'Contents DDF Lookup'!$A:$A,'Structure Inputs'!$C76)/100,))))</f>
        <v>0</v>
      </c>
      <c r="Z73" s="25">
        <f t="shared" si="26"/>
        <v>0</v>
      </c>
      <c r="AA73" s="25">
        <f t="shared" si="14"/>
        <v>0</v>
      </c>
      <c r="AB73" s="25">
        <f t="shared" si="15"/>
        <v>0</v>
      </c>
      <c r="AC73" s="25">
        <f t="shared" si="16"/>
        <v>0</v>
      </c>
      <c r="AD73" s="25">
        <f t="shared" si="17"/>
        <v>0</v>
      </c>
      <c r="AE73" s="25">
        <f t="shared" si="18"/>
        <v>0</v>
      </c>
      <c r="AF73" s="25">
        <f t="shared" si="19"/>
        <v>0</v>
      </c>
      <c r="AG73" s="25">
        <f t="shared" si="20"/>
        <v>0</v>
      </c>
      <c r="AH73" s="25">
        <f t="shared" si="21"/>
        <v>0</v>
      </c>
      <c r="AI73" s="25">
        <f t="shared" si="22"/>
        <v>0</v>
      </c>
      <c r="AJ73" s="25">
        <f t="shared" si="23"/>
        <v>0</v>
      </c>
      <c r="AK73" s="25">
        <f t="shared" si="24"/>
        <v>0</v>
      </c>
    </row>
    <row r="74" spans="1:37" x14ac:dyDescent="0.25">
      <c r="A74" s="17">
        <f t="shared" si="25"/>
        <v>73</v>
      </c>
      <c r="B74" s="27" t="str">
        <f>IF('Structure Inputs'!C77="","",'Structure Inputs'!C77)</f>
        <v/>
      </c>
      <c r="D74" s="42">
        <f>'Structure Inputs'!$D77</f>
        <v>0</v>
      </c>
      <c r="F74" s="18" t="str">
        <f>IF('Structure Inputs'!F77="","No","Yes")</f>
        <v>No</v>
      </c>
      <c r="H74" s="24">
        <f>IF($F74="Yes",'Structure Inputs'!$F77,SUMIFS('General Assumptions_Back End'!$C:$C,'General Assumptions_Back End'!$A:$A,$B74,'General Assumptions_Back End'!$B:$B,H$1))</f>
        <v>0</v>
      </c>
      <c r="J74" s="25">
        <f>SUMIFS('General Assumptions_Back End'!$C:$C,'General Assumptions_Back End'!$A:$A,$B74,'General Assumptions_Back End'!$B:$B,J$1)</f>
        <v>0</v>
      </c>
      <c r="K74" s="185">
        <f>SUMIFS('General Assumptions_Back End'!$C:$C,'General Assumptions_Back End'!$A:$A,$B74,'General Assumptions_Back End'!$B:$B,K$1)</f>
        <v>0</v>
      </c>
      <c r="M74" s="18">
        <f>IF('Structure Inputs'!R77="",,
IF('Structure Inputs'!$J77="Minimum",SUMIFS('Contents DDF Lookup'!$D:$D,'Contents DDF Lookup'!$C:$C,'Structure Inputs'!R77,'Contents DDF Lookup'!$A:$A,'Structure Inputs'!$C77)/100,
IF('Structure Inputs'!$J77="Most Likely",SUMIFS('Contents DDF Lookup'!$E:$E,'Contents DDF Lookup'!$C:$C,'Structure Inputs'!R77,'Contents DDF Lookup'!$A:$A,'Structure Inputs'!$C77)/100,
IF('Structure Inputs'!$J77="Maximum",SUMIFS('Contents DDF Lookup'!$F:$F,'Contents DDF Lookup'!$C:$C,'Structure Inputs'!R77,'Contents DDF Lookup'!$A:$A,'Structure Inputs'!$C77)/100,))))</f>
        <v>0</v>
      </c>
      <c r="N74" s="18">
        <f>IF('Structure Inputs'!S77="",,
IF('Structure Inputs'!$J77="Minimum",SUMIFS('Contents DDF Lookup'!$D:$D,'Contents DDF Lookup'!$C:$C,'Structure Inputs'!S77,'Contents DDF Lookup'!$A:$A,'Structure Inputs'!$C77)/100,
IF('Structure Inputs'!$J77="Most Likely",SUMIFS('Contents DDF Lookup'!$E:$E,'Contents DDF Lookup'!$C:$C,'Structure Inputs'!S77,'Contents DDF Lookup'!$A:$A,'Structure Inputs'!$C77)/100,
IF('Structure Inputs'!$J77="Maximum",SUMIFS('Contents DDF Lookup'!$F:$F,'Contents DDF Lookup'!$C:$C,'Structure Inputs'!S77,'Contents DDF Lookup'!$A:$A,'Structure Inputs'!$C77)/100,))))</f>
        <v>0</v>
      </c>
      <c r="O74" s="18">
        <f>IF('Structure Inputs'!T77="",,
IF('Structure Inputs'!$J77="Minimum",SUMIFS('Contents DDF Lookup'!$D:$D,'Contents DDF Lookup'!$C:$C,'Structure Inputs'!T77,'Contents DDF Lookup'!$A:$A,'Structure Inputs'!$C77)/100,
IF('Structure Inputs'!$J77="Most Likely",SUMIFS('Contents DDF Lookup'!$E:$E,'Contents DDF Lookup'!$C:$C,'Structure Inputs'!T77,'Contents DDF Lookup'!$A:$A,'Structure Inputs'!$C77)/100,
IF('Structure Inputs'!$J77="Maximum",SUMIFS('Contents DDF Lookup'!$F:$F,'Contents DDF Lookup'!$C:$C,'Structure Inputs'!T77,'Contents DDF Lookup'!$A:$A,'Structure Inputs'!$C77)/100,))))</f>
        <v>0</v>
      </c>
      <c r="P74" s="18">
        <f>IF('Structure Inputs'!U77="",,
IF('Structure Inputs'!$J77="Minimum",SUMIFS('Contents DDF Lookup'!$D:$D,'Contents DDF Lookup'!$C:$C,'Structure Inputs'!U77,'Contents DDF Lookup'!$A:$A,'Structure Inputs'!$C77)/100,
IF('Structure Inputs'!$J77="Most Likely",SUMIFS('Contents DDF Lookup'!$E:$E,'Contents DDF Lookup'!$C:$C,'Structure Inputs'!U77,'Contents DDF Lookup'!$A:$A,'Structure Inputs'!$C77)/100,
IF('Structure Inputs'!$J77="Maximum",SUMIFS('Contents DDF Lookup'!$F:$F,'Contents DDF Lookup'!$C:$C,'Structure Inputs'!U77,'Contents DDF Lookup'!$A:$A,'Structure Inputs'!$C77)/100,))))</f>
        <v>0</v>
      </c>
      <c r="Q74" s="18">
        <f>IF('Structure Inputs'!V77="",,
IF('Structure Inputs'!$J77="Minimum",SUMIFS('Contents DDF Lookup'!$D:$D,'Contents DDF Lookup'!$C:$C,'Structure Inputs'!V77,'Contents DDF Lookup'!$A:$A,'Structure Inputs'!$C77)/100,
IF('Structure Inputs'!$J77="Most Likely",SUMIFS('Contents DDF Lookup'!$E:$E,'Contents DDF Lookup'!$C:$C,'Structure Inputs'!V77,'Contents DDF Lookup'!$A:$A,'Structure Inputs'!$C77)/100,
IF('Structure Inputs'!$J77="Maximum",SUMIFS('Contents DDF Lookup'!$F:$F,'Contents DDF Lookup'!$C:$C,'Structure Inputs'!V77,'Contents DDF Lookup'!$A:$A,'Structure Inputs'!$C77)/100,))))</f>
        <v>0</v>
      </c>
      <c r="R74" s="18">
        <f>IF('Structure Inputs'!W77="",,
IF('Structure Inputs'!$J77="Minimum",SUMIFS('Contents DDF Lookup'!$D:$D,'Contents DDF Lookup'!$C:$C,'Structure Inputs'!W77,'Contents DDF Lookup'!$A:$A,'Structure Inputs'!$C77)/100,
IF('Structure Inputs'!$J77="Most Likely",SUMIFS('Contents DDF Lookup'!$E:$E,'Contents DDF Lookup'!$C:$C,'Structure Inputs'!W77,'Contents DDF Lookup'!$A:$A,'Structure Inputs'!$C77)/100,
IF('Structure Inputs'!$J77="Maximum",SUMIFS('Contents DDF Lookup'!$F:$F,'Contents DDF Lookup'!$C:$C,'Structure Inputs'!W77,'Contents DDF Lookup'!$A:$A,'Structure Inputs'!$C77)/100,))))</f>
        <v>0</v>
      </c>
      <c r="S74" s="18">
        <f>IF('Structure Inputs'!X77="",,
IF('Structure Inputs'!$J77="Minimum",SUMIFS('Contents DDF Lookup'!$D:$D,'Contents DDF Lookup'!$C:$C,'Structure Inputs'!X77,'Contents DDF Lookup'!$A:$A,'Structure Inputs'!$C77)/100,
IF('Structure Inputs'!$J77="Most Likely",SUMIFS('Contents DDF Lookup'!$E:$E,'Contents DDF Lookup'!$C:$C,'Structure Inputs'!X77,'Contents DDF Lookup'!$A:$A,'Structure Inputs'!$C77)/100,
IF('Structure Inputs'!$J77="Maximum",SUMIFS('Contents DDF Lookup'!$F:$F,'Contents DDF Lookup'!$C:$C,'Structure Inputs'!X77,'Contents DDF Lookup'!$A:$A,'Structure Inputs'!$C77)/100,))))</f>
        <v>0</v>
      </c>
      <c r="T74" s="18">
        <f>IF('Structure Inputs'!Y77="",,
IF('Structure Inputs'!$J77="Minimum",SUMIFS('Contents DDF Lookup'!$D:$D,'Contents DDF Lookup'!$C:$C,'Structure Inputs'!Y77,'Contents DDF Lookup'!$A:$A,'Structure Inputs'!$C77)/100,
IF('Structure Inputs'!$J77="Most Likely",SUMIFS('Contents DDF Lookup'!$E:$E,'Contents DDF Lookup'!$C:$C,'Structure Inputs'!Y77,'Contents DDF Lookup'!$A:$A,'Structure Inputs'!$C77)/100,
IF('Structure Inputs'!$J77="Maximum",SUMIFS('Contents DDF Lookup'!$F:$F,'Contents DDF Lookup'!$C:$C,'Structure Inputs'!Y77,'Contents DDF Lookup'!$A:$A,'Structure Inputs'!$C77)/100,))))</f>
        <v>0</v>
      </c>
      <c r="U74" s="18">
        <f>IF('Structure Inputs'!Z77="",,
IF('Structure Inputs'!$J77="Minimum",SUMIFS('Contents DDF Lookup'!$D:$D,'Contents DDF Lookup'!$C:$C,'Structure Inputs'!Z77,'Contents DDF Lookup'!$A:$A,'Structure Inputs'!$C77)/100,
IF('Structure Inputs'!$J77="Most Likely",SUMIFS('Contents DDF Lookup'!$E:$E,'Contents DDF Lookup'!$C:$C,'Structure Inputs'!Z77,'Contents DDF Lookup'!$A:$A,'Structure Inputs'!$C77)/100,
IF('Structure Inputs'!$J77="Maximum",SUMIFS('Contents DDF Lookup'!$F:$F,'Contents DDF Lookup'!$C:$C,'Structure Inputs'!Z77,'Contents DDF Lookup'!$A:$A,'Structure Inputs'!$C77)/100,))))</f>
        <v>0</v>
      </c>
      <c r="V74" s="18">
        <f>IF('Structure Inputs'!AA77="",,
IF('Structure Inputs'!$J77="Minimum",SUMIFS('Contents DDF Lookup'!$D:$D,'Contents DDF Lookup'!$C:$C,'Structure Inputs'!AA77,'Contents DDF Lookup'!$A:$A,'Structure Inputs'!$C77)/100,
IF('Structure Inputs'!$J77="Most Likely",SUMIFS('Contents DDF Lookup'!$E:$E,'Contents DDF Lookup'!$C:$C,'Structure Inputs'!AA77,'Contents DDF Lookup'!$A:$A,'Structure Inputs'!$C77)/100,
IF('Structure Inputs'!$J77="Maximum",SUMIFS('Contents DDF Lookup'!$F:$F,'Contents DDF Lookup'!$C:$C,'Structure Inputs'!AA77,'Contents DDF Lookup'!$A:$A,'Structure Inputs'!$C77)/100,))))</f>
        <v>0</v>
      </c>
      <c r="W74" s="18">
        <f>IF('Structure Inputs'!AB77="",,
IF('Structure Inputs'!$J77="Minimum",SUMIFS('Contents DDF Lookup'!$D:$D,'Contents DDF Lookup'!$C:$C,'Structure Inputs'!AB77,'Contents DDF Lookup'!$A:$A,'Structure Inputs'!$C77)/100,
IF('Structure Inputs'!$J77="Most Likely",SUMIFS('Contents DDF Lookup'!$E:$E,'Contents DDF Lookup'!$C:$C,'Structure Inputs'!AB77,'Contents DDF Lookup'!$A:$A,'Structure Inputs'!$C77)/100,
IF('Structure Inputs'!$J77="Maximum",SUMIFS('Contents DDF Lookup'!$F:$F,'Contents DDF Lookup'!$C:$C,'Structure Inputs'!AB77,'Contents DDF Lookup'!$A:$A,'Structure Inputs'!$C77)/100,))))</f>
        <v>0</v>
      </c>
      <c r="X74" s="18">
        <f>IF('Structure Inputs'!AC77="",,
IF('Structure Inputs'!$J77="Minimum",SUMIFS('Contents DDF Lookup'!$D:$D,'Contents DDF Lookup'!$C:$C,'Structure Inputs'!AC77,'Contents DDF Lookup'!$A:$A,'Structure Inputs'!$C77)/100,
IF('Structure Inputs'!$J77="Most Likely",SUMIFS('Contents DDF Lookup'!$E:$E,'Contents DDF Lookup'!$C:$C,'Structure Inputs'!AC77,'Contents DDF Lookup'!$A:$A,'Structure Inputs'!$C77)/100,
IF('Structure Inputs'!$J77="Maximum",SUMIFS('Contents DDF Lookup'!$F:$F,'Contents DDF Lookup'!$C:$C,'Structure Inputs'!AC77,'Contents DDF Lookup'!$A:$A,'Structure Inputs'!$C77)/100,))))</f>
        <v>0</v>
      </c>
      <c r="Z74" s="25">
        <f t="shared" si="26"/>
        <v>0</v>
      </c>
      <c r="AA74" s="25">
        <f t="shared" si="14"/>
        <v>0</v>
      </c>
      <c r="AB74" s="25">
        <f t="shared" si="15"/>
        <v>0</v>
      </c>
      <c r="AC74" s="25">
        <f t="shared" si="16"/>
        <v>0</v>
      </c>
      <c r="AD74" s="25">
        <f t="shared" si="17"/>
        <v>0</v>
      </c>
      <c r="AE74" s="25">
        <f t="shared" si="18"/>
        <v>0</v>
      </c>
      <c r="AF74" s="25">
        <f t="shared" si="19"/>
        <v>0</v>
      </c>
      <c r="AG74" s="25">
        <f t="shared" si="20"/>
        <v>0</v>
      </c>
      <c r="AH74" s="25">
        <f t="shared" si="21"/>
        <v>0</v>
      </c>
      <c r="AI74" s="25">
        <f t="shared" si="22"/>
        <v>0</v>
      </c>
      <c r="AJ74" s="25">
        <f t="shared" si="23"/>
        <v>0</v>
      </c>
      <c r="AK74" s="25">
        <f t="shared" si="24"/>
        <v>0</v>
      </c>
    </row>
    <row r="75" spans="1:37" x14ac:dyDescent="0.25">
      <c r="A75" s="17">
        <f t="shared" si="25"/>
        <v>74</v>
      </c>
      <c r="B75" s="27" t="str">
        <f>IF('Structure Inputs'!C78="","",'Structure Inputs'!C78)</f>
        <v/>
      </c>
      <c r="D75" s="42">
        <f>'Structure Inputs'!$D78</f>
        <v>0</v>
      </c>
      <c r="F75" s="18" t="str">
        <f>IF('Structure Inputs'!F78="","No","Yes")</f>
        <v>No</v>
      </c>
      <c r="H75" s="24">
        <f>IF($F75="Yes",'Structure Inputs'!$F78,SUMIFS('General Assumptions_Back End'!$C:$C,'General Assumptions_Back End'!$A:$A,$B75,'General Assumptions_Back End'!$B:$B,H$1))</f>
        <v>0</v>
      </c>
      <c r="J75" s="25">
        <f>SUMIFS('General Assumptions_Back End'!$C:$C,'General Assumptions_Back End'!$A:$A,$B75,'General Assumptions_Back End'!$B:$B,J$1)</f>
        <v>0</v>
      </c>
      <c r="K75" s="185">
        <f>SUMIFS('General Assumptions_Back End'!$C:$C,'General Assumptions_Back End'!$A:$A,$B75,'General Assumptions_Back End'!$B:$B,K$1)</f>
        <v>0</v>
      </c>
      <c r="M75" s="18">
        <f>IF('Structure Inputs'!R78="",,
IF('Structure Inputs'!$J78="Minimum",SUMIFS('Contents DDF Lookup'!$D:$D,'Contents DDF Lookup'!$C:$C,'Structure Inputs'!R78,'Contents DDF Lookup'!$A:$A,'Structure Inputs'!$C78)/100,
IF('Structure Inputs'!$J78="Most Likely",SUMIFS('Contents DDF Lookup'!$E:$E,'Contents DDF Lookup'!$C:$C,'Structure Inputs'!R78,'Contents DDF Lookup'!$A:$A,'Structure Inputs'!$C78)/100,
IF('Structure Inputs'!$J78="Maximum",SUMIFS('Contents DDF Lookup'!$F:$F,'Contents DDF Lookup'!$C:$C,'Structure Inputs'!R78,'Contents DDF Lookup'!$A:$A,'Structure Inputs'!$C78)/100,))))</f>
        <v>0</v>
      </c>
      <c r="N75" s="18">
        <f>IF('Structure Inputs'!S78="",,
IF('Structure Inputs'!$J78="Minimum",SUMIFS('Contents DDF Lookup'!$D:$D,'Contents DDF Lookup'!$C:$C,'Structure Inputs'!S78,'Contents DDF Lookup'!$A:$A,'Structure Inputs'!$C78)/100,
IF('Structure Inputs'!$J78="Most Likely",SUMIFS('Contents DDF Lookup'!$E:$E,'Contents DDF Lookup'!$C:$C,'Structure Inputs'!S78,'Contents DDF Lookup'!$A:$A,'Structure Inputs'!$C78)/100,
IF('Structure Inputs'!$J78="Maximum",SUMIFS('Contents DDF Lookup'!$F:$F,'Contents DDF Lookup'!$C:$C,'Structure Inputs'!S78,'Contents DDF Lookup'!$A:$A,'Structure Inputs'!$C78)/100,))))</f>
        <v>0</v>
      </c>
      <c r="O75" s="18">
        <f>IF('Structure Inputs'!T78="",,
IF('Structure Inputs'!$J78="Minimum",SUMIFS('Contents DDF Lookup'!$D:$D,'Contents DDF Lookup'!$C:$C,'Structure Inputs'!T78,'Contents DDF Lookup'!$A:$A,'Structure Inputs'!$C78)/100,
IF('Structure Inputs'!$J78="Most Likely",SUMIFS('Contents DDF Lookup'!$E:$E,'Contents DDF Lookup'!$C:$C,'Structure Inputs'!T78,'Contents DDF Lookup'!$A:$A,'Structure Inputs'!$C78)/100,
IF('Structure Inputs'!$J78="Maximum",SUMIFS('Contents DDF Lookup'!$F:$F,'Contents DDF Lookup'!$C:$C,'Structure Inputs'!T78,'Contents DDF Lookup'!$A:$A,'Structure Inputs'!$C78)/100,))))</f>
        <v>0</v>
      </c>
      <c r="P75" s="18">
        <f>IF('Structure Inputs'!U78="",,
IF('Structure Inputs'!$J78="Minimum",SUMIFS('Contents DDF Lookup'!$D:$D,'Contents DDF Lookup'!$C:$C,'Structure Inputs'!U78,'Contents DDF Lookup'!$A:$A,'Structure Inputs'!$C78)/100,
IF('Structure Inputs'!$J78="Most Likely",SUMIFS('Contents DDF Lookup'!$E:$E,'Contents DDF Lookup'!$C:$C,'Structure Inputs'!U78,'Contents DDF Lookup'!$A:$A,'Structure Inputs'!$C78)/100,
IF('Structure Inputs'!$J78="Maximum",SUMIFS('Contents DDF Lookup'!$F:$F,'Contents DDF Lookup'!$C:$C,'Structure Inputs'!U78,'Contents DDF Lookup'!$A:$A,'Structure Inputs'!$C78)/100,))))</f>
        <v>0</v>
      </c>
      <c r="Q75" s="18">
        <f>IF('Structure Inputs'!V78="",,
IF('Structure Inputs'!$J78="Minimum",SUMIFS('Contents DDF Lookup'!$D:$D,'Contents DDF Lookup'!$C:$C,'Structure Inputs'!V78,'Contents DDF Lookup'!$A:$A,'Structure Inputs'!$C78)/100,
IF('Structure Inputs'!$J78="Most Likely",SUMIFS('Contents DDF Lookup'!$E:$E,'Contents DDF Lookup'!$C:$C,'Structure Inputs'!V78,'Contents DDF Lookup'!$A:$A,'Structure Inputs'!$C78)/100,
IF('Structure Inputs'!$J78="Maximum",SUMIFS('Contents DDF Lookup'!$F:$F,'Contents DDF Lookup'!$C:$C,'Structure Inputs'!V78,'Contents DDF Lookup'!$A:$A,'Structure Inputs'!$C78)/100,))))</f>
        <v>0</v>
      </c>
      <c r="R75" s="18">
        <f>IF('Structure Inputs'!W78="",,
IF('Structure Inputs'!$J78="Minimum",SUMIFS('Contents DDF Lookup'!$D:$D,'Contents DDF Lookup'!$C:$C,'Structure Inputs'!W78,'Contents DDF Lookup'!$A:$A,'Structure Inputs'!$C78)/100,
IF('Structure Inputs'!$J78="Most Likely",SUMIFS('Contents DDF Lookup'!$E:$E,'Contents DDF Lookup'!$C:$C,'Structure Inputs'!W78,'Contents DDF Lookup'!$A:$A,'Structure Inputs'!$C78)/100,
IF('Structure Inputs'!$J78="Maximum",SUMIFS('Contents DDF Lookup'!$F:$F,'Contents DDF Lookup'!$C:$C,'Structure Inputs'!W78,'Contents DDF Lookup'!$A:$A,'Structure Inputs'!$C78)/100,))))</f>
        <v>0</v>
      </c>
      <c r="S75" s="18">
        <f>IF('Structure Inputs'!X78="",,
IF('Structure Inputs'!$J78="Minimum",SUMIFS('Contents DDF Lookup'!$D:$D,'Contents DDF Lookup'!$C:$C,'Structure Inputs'!X78,'Contents DDF Lookup'!$A:$A,'Structure Inputs'!$C78)/100,
IF('Structure Inputs'!$J78="Most Likely",SUMIFS('Contents DDF Lookup'!$E:$E,'Contents DDF Lookup'!$C:$C,'Structure Inputs'!X78,'Contents DDF Lookup'!$A:$A,'Structure Inputs'!$C78)/100,
IF('Structure Inputs'!$J78="Maximum",SUMIFS('Contents DDF Lookup'!$F:$F,'Contents DDF Lookup'!$C:$C,'Structure Inputs'!X78,'Contents DDF Lookup'!$A:$A,'Structure Inputs'!$C78)/100,))))</f>
        <v>0</v>
      </c>
      <c r="T75" s="18">
        <f>IF('Structure Inputs'!Y78="",,
IF('Structure Inputs'!$J78="Minimum",SUMIFS('Contents DDF Lookup'!$D:$D,'Contents DDF Lookup'!$C:$C,'Structure Inputs'!Y78,'Contents DDF Lookup'!$A:$A,'Structure Inputs'!$C78)/100,
IF('Structure Inputs'!$J78="Most Likely",SUMIFS('Contents DDF Lookup'!$E:$E,'Contents DDF Lookup'!$C:$C,'Structure Inputs'!Y78,'Contents DDF Lookup'!$A:$A,'Structure Inputs'!$C78)/100,
IF('Structure Inputs'!$J78="Maximum",SUMIFS('Contents DDF Lookup'!$F:$F,'Contents DDF Lookup'!$C:$C,'Structure Inputs'!Y78,'Contents DDF Lookup'!$A:$A,'Structure Inputs'!$C78)/100,))))</f>
        <v>0</v>
      </c>
      <c r="U75" s="18">
        <f>IF('Structure Inputs'!Z78="",,
IF('Structure Inputs'!$J78="Minimum",SUMIFS('Contents DDF Lookup'!$D:$D,'Contents DDF Lookup'!$C:$C,'Structure Inputs'!Z78,'Contents DDF Lookup'!$A:$A,'Structure Inputs'!$C78)/100,
IF('Structure Inputs'!$J78="Most Likely",SUMIFS('Contents DDF Lookup'!$E:$E,'Contents DDF Lookup'!$C:$C,'Structure Inputs'!Z78,'Contents DDF Lookup'!$A:$A,'Structure Inputs'!$C78)/100,
IF('Structure Inputs'!$J78="Maximum",SUMIFS('Contents DDF Lookup'!$F:$F,'Contents DDF Lookup'!$C:$C,'Structure Inputs'!Z78,'Contents DDF Lookup'!$A:$A,'Structure Inputs'!$C78)/100,))))</f>
        <v>0</v>
      </c>
      <c r="V75" s="18">
        <f>IF('Structure Inputs'!AA78="",,
IF('Structure Inputs'!$J78="Minimum",SUMIFS('Contents DDF Lookup'!$D:$D,'Contents DDF Lookup'!$C:$C,'Structure Inputs'!AA78,'Contents DDF Lookup'!$A:$A,'Structure Inputs'!$C78)/100,
IF('Structure Inputs'!$J78="Most Likely",SUMIFS('Contents DDF Lookup'!$E:$E,'Contents DDF Lookup'!$C:$C,'Structure Inputs'!AA78,'Contents DDF Lookup'!$A:$A,'Structure Inputs'!$C78)/100,
IF('Structure Inputs'!$J78="Maximum",SUMIFS('Contents DDF Lookup'!$F:$F,'Contents DDF Lookup'!$C:$C,'Structure Inputs'!AA78,'Contents DDF Lookup'!$A:$A,'Structure Inputs'!$C78)/100,))))</f>
        <v>0</v>
      </c>
      <c r="W75" s="18">
        <f>IF('Structure Inputs'!AB78="",,
IF('Structure Inputs'!$J78="Minimum",SUMIFS('Contents DDF Lookup'!$D:$D,'Contents DDF Lookup'!$C:$C,'Structure Inputs'!AB78,'Contents DDF Lookup'!$A:$A,'Structure Inputs'!$C78)/100,
IF('Structure Inputs'!$J78="Most Likely",SUMIFS('Contents DDF Lookup'!$E:$E,'Contents DDF Lookup'!$C:$C,'Structure Inputs'!AB78,'Contents DDF Lookup'!$A:$A,'Structure Inputs'!$C78)/100,
IF('Structure Inputs'!$J78="Maximum",SUMIFS('Contents DDF Lookup'!$F:$F,'Contents DDF Lookup'!$C:$C,'Structure Inputs'!AB78,'Contents DDF Lookup'!$A:$A,'Structure Inputs'!$C78)/100,))))</f>
        <v>0</v>
      </c>
      <c r="X75" s="18">
        <f>IF('Structure Inputs'!AC78="",,
IF('Structure Inputs'!$J78="Minimum",SUMIFS('Contents DDF Lookup'!$D:$D,'Contents DDF Lookup'!$C:$C,'Structure Inputs'!AC78,'Contents DDF Lookup'!$A:$A,'Structure Inputs'!$C78)/100,
IF('Structure Inputs'!$J78="Most Likely",SUMIFS('Contents DDF Lookup'!$E:$E,'Contents DDF Lookup'!$C:$C,'Structure Inputs'!AC78,'Contents DDF Lookup'!$A:$A,'Structure Inputs'!$C78)/100,
IF('Structure Inputs'!$J78="Maximum",SUMIFS('Contents DDF Lookup'!$F:$F,'Contents DDF Lookup'!$C:$C,'Structure Inputs'!AC78,'Contents DDF Lookup'!$A:$A,'Structure Inputs'!$C78)/100,))))</f>
        <v>0</v>
      </c>
      <c r="Z75" s="25">
        <f t="shared" si="26"/>
        <v>0</v>
      </c>
      <c r="AA75" s="25">
        <f t="shared" si="14"/>
        <v>0</v>
      </c>
      <c r="AB75" s="25">
        <f t="shared" si="15"/>
        <v>0</v>
      </c>
      <c r="AC75" s="25">
        <f t="shared" si="16"/>
        <v>0</v>
      </c>
      <c r="AD75" s="25">
        <f t="shared" si="17"/>
        <v>0</v>
      </c>
      <c r="AE75" s="25">
        <f t="shared" si="18"/>
        <v>0</v>
      </c>
      <c r="AF75" s="25">
        <f t="shared" si="19"/>
        <v>0</v>
      </c>
      <c r="AG75" s="25">
        <f t="shared" si="20"/>
        <v>0</v>
      </c>
      <c r="AH75" s="25">
        <f t="shared" si="21"/>
        <v>0</v>
      </c>
      <c r="AI75" s="25">
        <f t="shared" si="22"/>
        <v>0</v>
      </c>
      <c r="AJ75" s="25">
        <f t="shared" si="23"/>
        <v>0</v>
      </c>
      <c r="AK75" s="25">
        <f t="shared" si="24"/>
        <v>0</v>
      </c>
    </row>
    <row r="76" spans="1:37" x14ac:dyDescent="0.25">
      <c r="A76" s="17">
        <f t="shared" si="25"/>
        <v>75</v>
      </c>
      <c r="B76" s="27" t="str">
        <f>IF('Structure Inputs'!C79="","",'Structure Inputs'!C79)</f>
        <v/>
      </c>
      <c r="D76" s="42">
        <f>'Structure Inputs'!$D79</f>
        <v>0</v>
      </c>
      <c r="F76" s="18" t="str">
        <f>IF('Structure Inputs'!F79="","No","Yes")</f>
        <v>No</v>
      </c>
      <c r="H76" s="24">
        <f>IF($F76="Yes",'Structure Inputs'!$F79,SUMIFS('General Assumptions_Back End'!$C:$C,'General Assumptions_Back End'!$A:$A,$B76,'General Assumptions_Back End'!$B:$B,H$1))</f>
        <v>0</v>
      </c>
      <c r="J76" s="25">
        <f>SUMIFS('General Assumptions_Back End'!$C:$C,'General Assumptions_Back End'!$A:$A,$B76,'General Assumptions_Back End'!$B:$B,J$1)</f>
        <v>0</v>
      </c>
      <c r="K76" s="185">
        <f>SUMIFS('General Assumptions_Back End'!$C:$C,'General Assumptions_Back End'!$A:$A,$B76,'General Assumptions_Back End'!$B:$B,K$1)</f>
        <v>0</v>
      </c>
      <c r="M76" s="18">
        <f>IF('Structure Inputs'!R79="",,
IF('Structure Inputs'!$J79="Minimum",SUMIFS('Contents DDF Lookup'!$D:$D,'Contents DDF Lookup'!$C:$C,'Structure Inputs'!R79,'Contents DDF Lookup'!$A:$A,'Structure Inputs'!$C79)/100,
IF('Structure Inputs'!$J79="Most Likely",SUMIFS('Contents DDF Lookup'!$E:$E,'Contents DDF Lookup'!$C:$C,'Structure Inputs'!R79,'Contents DDF Lookup'!$A:$A,'Structure Inputs'!$C79)/100,
IF('Structure Inputs'!$J79="Maximum",SUMIFS('Contents DDF Lookup'!$F:$F,'Contents DDF Lookup'!$C:$C,'Structure Inputs'!R79,'Contents DDF Lookup'!$A:$A,'Structure Inputs'!$C79)/100,))))</f>
        <v>0</v>
      </c>
      <c r="N76" s="18">
        <f>IF('Structure Inputs'!S79="",,
IF('Structure Inputs'!$J79="Minimum",SUMIFS('Contents DDF Lookup'!$D:$D,'Contents DDF Lookup'!$C:$C,'Structure Inputs'!S79,'Contents DDF Lookup'!$A:$A,'Structure Inputs'!$C79)/100,
IF('Structure Inputs'!$J79="Most Likely",SUMIFS('Contents DDF Lookup'!$E:$E,'Contents DDF Lookup'!$C:$C,'Structure Inputs'!S79,'Contents DDF Lookup'!$A:$A,'Structure Inputs'!$C79)/100,
IF('Structure Inputs'!$J79="Maximum",SUMIFS('Contents DDF Lookup'!$F:$F,'Contents DDF Lookup'!$C:$C,'Structure Inputs'!S79,'Contents DDF Lookup'!$A:$A,'Structure Inputs'!$C79)/100,))))</f>
        <v>0</v>
      </c>
      <c r="O76" s="18">
        <f>IF('Structure Inputs'!T79="",,
IF('Structure Inputs'!$J79="Minimum",SUMIFS('Contents DDF Lookup'!$D:$D,'Contents DDF Lookup'!$C:$C,'Structure Inputs'!T79,'Contents DDF Lookup'!$A:$A,'Structure Inputs'!$C79)/100,
IF('Structure Inputs'!$J79="Most Likely",SUMIFS('Contents DDF Lookup'!$E:$E,'Contents DDF Lookup'!$C:$C,'Structure Inputs'!T79,'Contents DDF Lookup'!$A:$A,'Structure Inputs'!$C79)/100,
IF('Structure Inputs'!$J79="Maximum",SUMIFS('Contents DDF Lookup'!$F:$F,'Contents DDF Lookup'!$C:$C,'Structure Inputs'!T79,'Contents DDF Lookup'!$A:$A,'Structure Inputs'!$C79)/100,))))</f>
        <v>0</v>
      </c>
      <c r="P76" s="18">
        <f>IF('Structure Inputs'!U79="",,
IF('Structure Inputs'!$J79="Minimum",SUMIFS('Contents DDF Lookup'!$D:$D,'Contents DDF Lookup'!$C:$C,'Structure Inputs'!U79,'Contents DDF Lookup'!$A:$A,'Structure Inputs'!$C79)/100,
IF('Structure Inputs'!$J79="Most Likely",SUMIFS('Contents DDF Lookup'!$E:$E,'Contents DDF Lookup'!$C:$C,'Structure Inputs'!U79,'Contents DDF Lookup'!$A:$A,'Structure Inputs'!$C79)/100,
IF('Structure Inputs'!$J79="Maximum",SUMIFS('Contents DDF Lookup'!$F:$F,'Contents DDF Lookup'!$C:$C,'Structure Inputs'!U79,'Contents DDF Lookup'!$A:$A,'Structure Inputs'!$C79)/100,))))</f>
        <v>0</v>
      </c>
      <c r="Q76" s="18">
        <f>IF('Structure Inputs'!V79="",,
IF('Structure Inputs'!$J79="Minimum",SUMIFS('Contents DDF Lookup'!$D:$D,'Contents DDF Lookup'!$C:$C,'Structure Inputs'!V79,'Contents DDF Lookup'!$A:$A,'Structure Inputs'!$C79)/100,
IF('Structure Inputs'!$J79="Most Likely",SUMIFS('Contents DDF Lookup'!$E:$E,'Contents DDF Lookup'!$C:$C,'Structure Inputs'!V79,'Contents DDF Lookup'!$A:$A,'Structure Inputs'!$C79)/100,
IF('Structure Inputs'!$J79="Maximum",SUMIFS('Contents DDF Lookup'!$F:$F,'Contents DDF Lookup'!$C:$C,'Structure Inputs'!V79,'Contents DDF Lookup'!$A:$A,'Structure Inputs'!$C79)/100,))))</f>
        <v>0</v>
      </c>
      <c r="R76" s="18">
        <f>IF('Structure Inputs'!W79="",,
IF('Structure Inputs'!$J79="Minimum",SUMIFS('Contents DDF Lookup'!$D:$D,'Contents DDF Lookup'!$C:$C,'Structure Inputs'!W79,'Contents DDF Lookup'!$A:$A,'Structure Inputs'!$C79)/100,
IF('Structure Inputs'!$J79="Most Likely",SUMIFS('Contents DDF Lookup'!$E:$E,'Contents DDF Lookup'!$C:$C,'Structure Inputs'!W79,'Contents DDF Lookup'!$A:$A,'Structure Inputs'!$C79)/100,
IF('Structure Inputs'!$J79="Maximum",SUMIFS('Contents DDF Lookup'!$F:$F,'Contents DDF Lookup'!$C:$C,'Structure Inputs'!W79,'Contents DDF Lookup'!$A:$A,'Structure Inputs'!$C79)/100,))))</f>
        <v>0</v>
      </c>
      <c r="S76" s="18">
        <f>IF('Structure Inputs'!X79="",,
IF('Structure Inputs'!$J79="Minimum",SUMIFS('Contents DDF Lookup'!$D:$D,'Contents DDF Lookup'!$C:$C,'Structure Inputs'!X79,'Contents DDF Lookup'!$A:$A,'Structure Inputs'!$C79)/100,
IF('Structure Inputs'!$J79="Most Likely",SUMIFS('Contents DDF Lookup'!$E:$E,'Contents DDF Lookup'!$C:$C,'Structure Inputs'!X79,'Contents DDF Lookup'!$A:$A,'Structure Inputs'!$C79)/100,
IF('Structure Inputs'!$J79="Maximum",SUMIFS('Contents DDF Lookup'!$F:$F,'Contents DDF Lookup'!$C:$C,'Structure Inputs'!X79,'Contents DDF Lookup'!$A:$A,'Structure Inputs'!$C79)/100,))))</f>
        <v>0</v>
      </c>
      <c r="T76" s="18">
        <f>IF('Structure Inputs'!Y79="",,
IF('Structure Inputs'!$J79="Minimum",SUMIFS('Contents DDF Lookup'!$D:$D,'Contents DDF Lookup'!$C:$C,'Structure Inputs'!Y79,'Contents DDF Lookup'!$A:$A,'Structure Inputs'!$C79)/100,
IF('Structure Inputs'!$J79="Most Likely",SUMIFS('Contents DDF Lookup'!$E:$E,'Contents DDF Lookup'!$C:$C,'Structure Inputs'!Y79,'Contents DDF Lookup'!$A:$A,'Structure Inputs'!$C79)/100,
IF('Structure Inputs'!$J79="Maximum",SUMIFS('Contents DDF Lookup'!$F:$F,'Contents DDF Lookup'!$C:$C,'Structure Inputs'!Y79,'Contents DDF Lookup'!$A:$A,'Structure Inputs'!$C79)/100,))))</f>
        <v>0</v>
      </c>
      <c r="U76" s="18">
        <f>IF('Structure Inputs'!Z79="",,
IF('Structure Inputs'!$J79="Minimum",SUMIFS('Contents DDF Lookup'!$D:$D,'Contents DDF Lookup'!$C:$C,'Structure Inputs'!Z79,'Contents DDF Lookup'!$A:$A,'Structure Inputs'!$C79)/100,
IF('Structure Inputs'!$J79="Most Likely",SUMIFS('Contents DDF Lookup'!$E:$E,'Contents DDF Lookup'!$C:$C,'Structure Inputs'!Z79,'Contents DDF Lookup'!$A:$A,'Structure Inputs'!$C79)/100,
IF('Structure Inputs'!$J79="Maximum",SUMIFS('Contents DDF Lookup'!$F:$F,'Contents DDF Lookup'!$C:$C,'Structure Inputs'!Z79,'Contents DDF Lookup'!$A:$A,'Structure Inputs'!$C79)/100,))))</f>
        <v>0</v>
      </c>
      <c r="V76" s="18">
        <f>IF('Structure Inputs'!AA79="",,
IF('Structure Inputs'!$J79="Minimum",SUMIFS('Contents DDF Lookup'!$D:$D,'Contents DDF Lookup'!$C:$C,'Structure Inputs'!AA79,'Contents DDF Lookup'!$A:$A,'Structure Inputs'!$C79)/100,
IF('Structure Inputs'!$J79="Most Likely",SUMIFS('Contents DDF Lookup'!$E:$E,'Contents DDF Lookup'!$C:$C,'Structure Inputs'!AA79,'Contents DDF Lookup'!$A:$A,'Structure Inputs'!$C79)/100,
IF('Structure Inputs'!$J79="Maximum",SUMIFS('Contents DDF Lookup'!$F:$F,'Contents DDF Lookup'!$C:$C,'Structure Inputs'!AA79,'Contents DDF Lookup'!$A:$A,'Structure Inputs'!$C79)/100,))))</f>
        <v>0</v>
      </c>
      <c r="W76" s="18">
        <f>IF('Structure Inputs'!AB79="",,
IF('Structure Inputs'!$J79="Minimum",SUMIFS('Contents DDF Lookup'!$D:$D,'Contents DDF Lookup'!$C:$C,'Structure Inputs'!AB79,'Contents DDF Lookup'!$A:$A,'Structure Inputs'!$C79)/100,
IF('Structure Inputs'!$J79="Most Likely",SUMIFS('Contents DDF Lookup'!$E:$E,'Contents DDF Lookup'!$C:$C,'Structure Inputs'!AB79,'Contents DDF Lookup'!$A:$A,'Structure Inputs'!$C79)/100,
IF('Structure Inputs'!$J79="Maximum",SUMIFS('Contents DDF Lookup'!$F:$F,'Contents DDF Lookup'!$C:$C,'Structure Inputs'!AB79,'Contents DDF Lookup'!$A:$A,'Structure Inputs'!$C79)/100,))))</f>
        <v>0</v>
      </c>
      <c r="X76" s="18">
        <f>IF('Structure Inputs'!AC79="",,
IF('Structure Inputs'!$J79="Minimum",SUMIFS('Contents DDF Lookup'!$D:$D,'Contents DDF Lookup'!$C:$C,'Structure Inputs'!AC79,'Contents DDF Lookup'!$A:$A,'Structure Inputs'!$C79)/100,
IF('Structure Inputs'!$J79="Most Likely",SUMIFS('Contents DDF Lookup'!$E:$E,'Contents DDF Lookup'!$C:$C,'Structure Inputs'!AC79,'Contents DDF Lookup'!$A:$A,'Structure Inputs'!$C79)/100,
IF('Structure Inputs'!$J79="Maximum",SUMIFS('Contents DDF Lookup'!$F:$F,'Contents DDF Lookup'!$C:$C,'Structure Inputs'!AC79,'Contents DDF Lookup'!$A:$A,'Structure Inputs'!$C79)/100,))))</f>
        <v>0</v>
      </c>
      <c r="Z76" s="25">
        <f t="shared" si="26"/>
        <v>0</v>
      </c>
      <c r="AA76" s="25">
        <f t="shared" si="14"/>
        <v>0</v>
      </c>
      <c r="AB76" s="25">
        <f t="shared" si="15"/>
        <v>0</v>
      </c>
      <c r="AC76" s="25">
        <f t="shared" si="16"/>
        <v>0</v>
      </c>
      <c r="AD76" s="25">
        <f t="shared" si="17"/>
        <v>0</v>
      </c>
      <c r="AE76" s="25">
        <f t="shared" si="18"/>
        <v>0</v>
      </c>
      <c r="AF76" s="25">
        <f t="shared" si="19"/>
        <v>0</v>
      </c>
      <c r="AG76" s="25">
        <f t="shared" si="20"/>
        <v>0</v>
      </c>
      <c r="AH76" s="25">
        <f t="shared" si="21"/>
        <v>0</v>
      </c>
      <c r="AI76" s="25">
        <f t="shared" si="22"/>
        <v>0</v>
      </c>
      <c r="AJ76" s="25">
        <f t="shared" si="23"/>
        <v>0</v>
      </c>
      <c r="AK76" s="25">
        <f t="shared" si="24"/>
        <v>0</v>
      </c>
    </row>
    <row r="77" spans="1:37" x14ac:dyDescent="0.25">
      <c r="A77" s="17">
        <f t="shared" si="25"/>
        <v>76</v>
      </c>
      <c r="B77" s="27" t="str">
        <f>IF('Structure Inputs'!C80="","",'Structure Inputs'!C80)</f>
        <v/>
      </c>
      <c r="D77" s="42">
        <f>'Structure Inputs'!$D80</f>
        <v>0</v>
      </c>
      <c r="F77" s="18" t="str">
        <f>IF('Structure Inputs'!F80="","No","Yes")</f>
        <v>No</v>
      </c>
      <c r="H77" s="24">
        <f>IF($F77="Yes",'Structure Inputs'!$F80,SUMIFS('General Assumptions_Back End'!$C:$C,'General Assumptions_Back End'!$A:$A,$B77,'General Assumptions_Back End'!$B:$B,H$1))</f>
        <v>0</v>
      </c>
      <c r="J77" s="25">
        <f>SUMIFS('General Assumptions_Back End'!$C:$C,'General Assumptions_Back End'!$A:$A,$B77,'General Assumptions_Back End'!$B:$B,J$1)</f>
        <v>0</v>
      </c>
      <c r="K77" s="185">
        <f>SUMIFS('General Assumptions_Back End'!$C:$C,'General Assumptions_Back End'!$A:$A,$B77,'General Assumptions_Back End'!$B:$B,K$1)</f>
        <v>0</v>
      </c>
      <c r="M77" s="18">
        <f>IF('Structure Inputs'!R80="",,
IF('Structure Inputs'!$J80="Minimum",SUMIFS('Contents DDF Lookup'!$D:$D,'Contents DDF Lookup'!$C:$C,'Structure Inputs'!R80,'Contents DDF Lookup'!$A:$A,'Structure Inputs'!$C80)/100,
IF('Structure Inputs'!$J80="Most Likely",SUMIFS('Contents DDF Lookup'!$E:$E,'Contents DDF Lookup'!$C:$C,'Structure Inputs'!R80,'Contents DDF Lookup'!$A:$A,'Structure Inputs'!$C80)/100,
IF('Structure Inputs'!$J80="Maximum",SUMIFS('Contents DDF Lookup'!$F:$F,'Contents DDF Lookup'!$C:$C,'Structure Inputs'!R80,'Contents DDF Lookup'!$A:$A,'Structure Inputs'!$C80)/100,))))</f>
        <v>0</v>
      </c>
      <c r="N77" s="18">
        <f>IF('Structure Inputs'!S80="",,
IF('Structure Inputs'!$J80="Minimum",SUMIFS('Contents DDF Lookup'!$D:$D,'Contents DDF Lookup'!$C:$C,'Structure Inputs'!S80,'Contents DDF Lookup'!$A:$A,'Structure Inputs'!$C80)/100,
IF('Structure Inputs'!$J80="Most Likely",SUMIFS('Contents DDF Lookup'!$E:$E,'Contents DDF Lookup'!$C:$C,'Structure Inputs'!S80,'Contents DDF Lookup'!$A:$A,'Structure Inputs'!$C80)/100,
IF('Structure Inputs'!$J80="Maximum",SUMIFS('Contents DDF Lookup'!$F:$F,'Contents DDF Lookup'!$C:$C,'Structure Inputs'!S80,'Contents DDF Lookup'!$A:$A,'Structure Inputs'!$C80)/100,))))</f>
        <v>0</v>
      </c>
      <c r="O77" s="18">
        <f>IF('Structure Inputs'!T80="",,
IF('Structure Inputs'!$J80="Minimum",SUMIFS('Contents DDF Lookup'!$D:$D,'Contents DDF Lookup'!$C:$C,'Structure Inputs'!T80,'Contents DDF Lookup'!$A:$A,'Structure Inputs'!$C80)/100,
IF('Structure Inputs'!$J80="Most Likely",SUMIFS('Contents DDF Lookup'!$E:$E,'Contents DDF Lookup'!$C:$C,'Structure Inputs'!T80,'Contents DDF Lookup'!$A:$A,'Structure Inputs'!$C80)/100,
IF('Structure Inputs'!$J80="Maximum",SUMIFS('Contents DDF Lookup'!$F:$F,'Contents DDF Lookup'!$C:$C,'Structure Inputs'!T80,'Contents DDF Lookup'!$A:$A,'Structure Inputs'!$C80)/100,))))</f>
        <v>0</v>
      </c>
      <c r="P77" s="18">
        <f>IF('Structure Inputs'!U80="",,
IF('Structure Inputs'!$J80="Minimum",SUMIFS('Contents DDF Lookup'!$D:$D,'Contents DDF Lookup'!$C:$C,'Structure Inputs'!U80,'Contents DDF Lookup'!$A:$A,'Structure Inputs'!$C80)/100,
IF('Structure Inputs'!$J80="Most Likely",SUMIFS('Contents DDF Lookup'!$E:$E,'Contents DDF Lookup'!$C:$C,'Structure Inputs'!U80,'Contents DDF Lookup'!$A:$A,'Structure Inputs'!$C80)/100,
IF('Structure Inputs'!$J80="Maximum",SUMIFS('Contents DDF Lookup'!$F:$F,'Contents DDF Lookup'!$C:$C,'Structure Inputs'!U80,'Contents DDF Lookup'!$A:$A,'Structure Inputs'!$C80)/100,))))</f>
        <v>0</v>
      </c>
      <c r="Q77" s="18">
        <f>IF('Structure Inputs'!V80="",,
IF('Structure Inputs'!$J80="Minimum",SUMIFS('Contents DDF Lookup'!$D:$D,'Contents DDF Lookup'!$C:$C,'Structure Inputs'!V80,'Contents DDF Lookup'!$A:$A,'Structure Inputs'!$C80)/100,
IF('Structure Inputs'!$J80="Most Likely",SUMIFS('Contents DDF Lookup'!$E:$E,'Contents DDF Lookup'!$C:$C,'Structure Inputs'!V80,'Contents DDF Lookup'!$A:$A,'Structure Inputs'!$C80)/100,
IF('Structure Inputs'!$J80="Maximum",SUMIFS('Contents DDF Lookup'!$F:$F,'Contents DDF Lookup'!$C:$C,'Structure Inputs'!V80,'Contents DDF Lookup'!$A:$A,'Structure Inputs'!$C80)/100,))))</f>
        <v>0</v>
      </c>
      <c r="R77" s="18">
        <f>IF('Structure Inputs'!W80="",,
IF('Structure Inputs'!$J80="Minimum",SUMIFS('Contents DDF Lookup'!$D:$D,'Contents DDF Lookup'!$C:$C,'Structure Inputs'!W80,'Contents DDF Lookup'!$A:$A,'Structure Inputs'!$C80)/100,
IF('Structure Inputs'!$J80="Most Likely",SUMIFS('Contents DDF Lookup'!$E:$E,'Contents DDF Lookup'!$C:$C,'Structure Inputs'!W80,'Contents DDF Lookup'!$A:$A,'Structure Inputs'!$C80)/100,
IF('Structure Inputs'!$J80="Maximum",SUMIFS('Contents DDF Lookup'!$F:$F,'Contents DDF Lookup'!$C:$C,'Structure Inputs'!W80,'Contents DDF Lookup'!$A:$A,'Structure Inputs'!$C80)/100,))))</f>
        <v>0</v>
      </c>
      <c r="S77" s="18">
        <f>IF('Structure Inputs'!X80="",,
IF('Structure Inputs'!$J80="Minimum",SUMIFS('Contents DDF Lookup'!$D:$D,'Contents DDF Lookup'!$C:$C,'Structure Inputs'!X80,'Contents DDF Lookup'!$A:$A,'Structure Inputs'!$C80)/100,
IF('Structure Inputs'!$J80="Most Likely",SUMIFS('Contents DDF Lookup'!$E:$E,'Contents DDF Lookup'!$C:$C,'Structure Inputs'!X80,'Contents DDF Lookup'!$A:$A,'Structure Inputs'!$C80)/100,
IF('Structure Inputs'!$J80="Maximum",SUMIFS('Contents DDF Lookup'!$F:$F,'Contents DDF Lookup'!$C:$C,'Structure Inputs'!X80,'Contents DDF Lookup'!$A:$A,'Structure Inputs'!$C80)/100,))))</f>
        <v>0</v>
      </c>
      <c r="T77" s="18">
        <f>IF('Structure Inputs'!Y80="",,
IF('Structure Inputs'!$J80="Minimum",SUMIFS('Contents DDF Lookup'!$D:$D,'Contents DDF Lookup'!$C:$C,'Structure Inputs'!Y80,'Contents DDF Lookup'!$A:$A,'Structure Inputs'!$C80)/100,
IF('Structure Inputs'!$J80="Most Likely",SUMIFS('Contents DDF Lookup'!$E:$E,'Contents DDF Lookup'!$C:$C,'Structure Inputs'!Y80,'Contents DDF Lookup'!$A:$A,'Structure Inputs'!$C80)/100,
IF('Structure Inputs'!$J80="Maximum",SUMIFS('Contents DDF Lookup'!$F:$F,'Contents DDF Lookup'!$C:$C,'Structure Inputs'!Y80,'Contents DDF Lookup'!$A:$A,'Structure Inputs'!$C80)/100,))))</f>
        <v>0</v>
      </c>
      <c r="U77" s="18">
        <f>IF('Structure Inputs'!Z80="",,
IF('Structure Inputs'!$J80="Minimum",SUMIFS('Contents DDF Lookup'!$D:$D,'Contents DDF Lookup'!$C:$C,'Structure Inputs'!Z80,'Contents DDF Lookup'!$A:$A,'Structure Inputs'!$C80)/100,
IF('Structure Inputs'!$J80="Most Likely",SUMIFS('Contents DDF Lookup'!$E:$E,'Contents DDF Lookup'!$C:$C,'Structure Inputs'!Z80,'Contents DDF Lookup'!$A:$A,'Structure Inputs'!$C80)/100,
IF('Structure Inputs'!$J80="Maximum",SUMIFS('Contents DDF Lookup'!$F:$F,'Contents DDF Lookup'!$C:$C,'Structure Inputs'!Z80,'Contents DDF Lookup'!$A:$A,'Structure Inputs'!$C80)/100,))))</f>
        <v>0</v>
      </c>
      <c r="V77" s="18">
        <f>IF('Structure Inputs'!AA80="",,
IF('Structure Inputs'!$J80="Minimum",SUMIFS('Contents DDF Lookup'!$D:$D,'Contents DDF Lookup'!$C:$C,'Structure Inputs'!AA80,'Contents DDF Lookup'!$A:$A,'Structure Inputs'!$C80)/100,
IF('Structure Inputs'!$J80="Most Likely",SUMIFS('Contents DDF Lookup'!$E:$E,'Contents DDF Lookup'!$C:$C,'Structure Inputs'!AA80,'Contents DDF Lookup'!$A:$A,'Structure Inputs'!$C80)/100,
IF('Structure Inputs'!$J80="Maximum",SUMIFS('Contents DDF Lookup'!$F:$F,'Contents DDF Lookup'!$C:$C,'Structure Inputs'!AA80,'Contents DDF Lookup'!$A:$A,'Structure Inputs'!$C80)/100,))))</f>
        <v>0</v>
      </c>
      <c r="W77" s="18">
        <f>IF('Structure Inputs'!AB80="",,
IF('Structure Inputs'!$J80="Minimum",SUMIFS('Contents DDF Lookup'!$D:$D,'Contents DDF Lookup'!$C:$C,'Structure Inputs'!AB80,'Contents DDF Lookup'!$A:$A,'Structure Inputs'!$C80)/100,
IF('Structure Inputs'!$J80="Most Likely",SUMIFS('Contents DDF Lookup'!$E:$E,'Contents DDF Lookup'!$C:$C,'Structure Inputs'!AB80,'Contents DDF Lookup'!$A:$A,'Structure Inputs'!$C80)/100,
IF('Structure Inputs'!$J80="Maximum",SUMIFS('Contents DDF Lookup'!$F:$F,'Contents DDF Lookup'!$C:$C,'Structure Inputs'!AB80,'Contents DDF Lookup'!$A:$A,'Structure Inputs'!$C80)/100,))))</f>
        <v>0</v>
      </c>
      <c r="X77" s="18">
        <f>IF('Structure Inputs'!AC80="",,
IF('Structure Inputs'!$J80="Minimum",SUMIFS('Contents DDF Lookup'!$D:$D,'Contents DDF Lookup'!$C:$C,'Structure Inputs'!AC80,'Contents DDF Lookup'!$A:$A,'Structure Inputs'!$C80)/100,
IF('Structure Inputs'!$J80="Most Likely",SUMIFS('Contents DDF Lookup'!$E:$E,'Contents DDF Lookup'!$C:$C,'Structure Inputs'!AC80,'Contents DDF Lookup'!$A:$A,'Structure Inputs'!$C80)/100,
IF('Structure Inputs'!$J80="Maximum",SUMIFS('Contents DDF Lookup'!$F:$F,'Contents DDF Lookup'!$C:$C,'Structure Inputs'!AC80,'Contents DDF Lookup'!$A:$A,'Structure Inputs'!$C80)/100,))))</f>
        <v>0</v>
      </c>
      <c r="Z77" s="25">
        <f t="shared" si="26"/>
        <v>0</v>
      </c>
      <c r="AA77" s="25">
        <f t="shared" si="14"/>
        <v>0</v>
      </c>
      <c r="AB77" s="25">
        <f t="shared" si="15"/>
        <v>0</v>
      </c>
      <c r="AC77" s="25">
        <f t="shared" si="16"/>
        <v>0</v>
      </c>
      <c r="AD77" s="25">
        <f t="shared" si="17"/>
        <v>0</v>
      </c>
      <c r="AE77" s="25">
        <f t="shared" si="18"/>
        <v>0</v>
      </c>
      <c r="AF77" s="25">
        <f t="shared" si="19"/>
        <v>0</v>
      </c>
      <c r="AG77" s="25">
        <f t="shared" si="20"/>
        <v>0</v>
      </c>
      <c r="AH77" s="25">
        <f t="shared" si="21"/>
        <v>0</v>
      </c>
      <c r="AI77" s="25">
        <f t="shared" si="22"/>
        <v>0</v>
      </c>
      <c r="AJ77" s="25">
        <f t="shared" si="23"/>
        <v>0</v>
      </c>
      <c r="AK77" s="25">
        <f t="shared" si="24"/>
        <v>0</v>
      </c>
    </row>
    <row r="78" spans="1:37" x14ac:dyDescent="0.25">
      <c r="A78" s="17">
        <f t="shared" si="25"/>
        <v>77</v>
      </c>
      <c r="B78" s="27" t="str">
        <f>IF('Structure Inputs'!C81="","",'Structure Inputs'!C81)</f>
        <v/>
      </c>
      <c r="D78" s="42">
        <f>'Structure Inputs'!$D81</f>
        <v>0</v>
      </c>
      <c r="F78" s="18" t="str">
        <f>IF('Structure Inputs'!F81="","No","Yes")</f>
        <v>No</v>
      </c>
      <c r="H78" s="24">
        <f>IF($F78="Yes",'Structure Inputs'!$F81,SUMIFS('General Assumptions_Back End'!$C:$C,'General Assumptions_Back End'!$A:$A,$B78,'General Assumptions_Back End'!$B:$B,H$1))</f>
        <v>0</v>
      </c>
      <c r="J78" s="25">
        <f>SUMIFS('General Assumptions_Back End'!$C:$C,'General Assumptions_Back End'!$A:$A,$B78,'General Assumptions_Back End'!$B:$B,J$1)</f>
        <v>0</v>
      </c>
      <c r="K78" s="185">
        <f>SUMIFS('General Assumptions_Back End'!$C:$C,'General Assumptions_Back End'!$A:$A,$B78,'General Assumptions_Back End'!$B:$B,K$1)</f>
        <v>0</v>
      </c>
      <c r="M78" s="18">
        <f>IF('Structure Inputs'!R81="",,
IF('Structure Inputs'!$J81="Minimum",SUMIFS('Contents DDF Lookup'!$D:$D,'Contents DDF Lookup'!$C:$C,'Structure Inputs'!R81,'Contents DDF Lookup'!$A:$A,'Structure Inputs'!$C81)/100,
IF('Structure Inputs'!$J81="Most Likely",SUMIFS('Contents DDF Lookup'!$E:$E,'Contents DDF Lookup'!$C:$C,'Structure Inputs'!R81,'Contents DDF Lookup'!$A:$A,'Structure Inputs'!$C81)/100,
IF('Structure Inputs'!$J81="Maximum",SUMIFS('Contents DDF Lookup'!$F:$F,'Contents DDF Lookup'!$C:$C,'Structure Inputs'!R81,'Contents DDF Lookup'!$A:$A,'Structure Inputs'!$C81)/100,))))</f>
        <v>0</v>
      </c>
      <c r="N78" s="18">
        <f>IF('Structure Inputs'!S81="",,
IF('Structure Inputs'!$J81="Minimum",SUMIFS('Contents DDF Lookup'!$D:$D,'Contents DDF Lookup'!$C:$C,'Structure Inputs'!S81,'Contents DDF Lookup'!$A:$A,'Structure Inputs'!$C81)/100,
IF('Structure Inputs'!$J81="Most Likely",SUMIFS('Contents DDF Lookup'!$E:$E,'Contents DDF Lookup'!$C:$C,'Structure Inputs'!S81,'Contents DDF Lookup'!$A:$A,'Structure Inputs'!$C81)/100,
IF('Structure Inputs'!$J81="Maximum",SUMIFS('Contents DDF Lookup'!$F:$F,'Contents DDF Lookup'!$C:$C,'Structure Inputs'!S81,'Contents DDF Lookup'!$A:$A,'Structure Inputs'!$C81)/100,))))</f>
        <v>0</v>
      </c>
      <c r="O78" s="18">
        <f>IF('Structure Inputs'!T81="",,
IF('Structure Inputs'!$J81="Minimum",SUMIFS('Contents DDF Lookup'!$D:$D,'Contents DDF Lookup'!$C:$C,'Structure Inputs'!T81,'Contents DDF Lookup'!$A:$A,'Structure Inputs'!$C81)/100,
IF('Structure Inputs'!$J81="Most Likely",SUMIFS('Contents DDF Lookup'!$E:$E,'Contents DDF Lookup'!$C:$C,'Structure Inputs'!T81,'Contents DDF Lookup'!$A:$A,'Structure Inputs'!$C81)/100,
IF('Structure Inputs'!$J81="Maximum",SUMIFS('Contents DDF Lookup'!$F:$F,'Contents DDF Lookup'!$C:$C,'Structure Inputs'!T81,'Contents DDF Lookup'!$A:$A,'Structure Inputs'!$C81)/100,))))</f>
        <v>0</v>
      </c>
      <c r="P78" s="18">
        <f>IF('Structure Inputs'!U81="",,
IF('Structure Inputs'!$J81="Minimum",SUMIFS('Contents DDF Lookup'!$D:$D,'Contents DDF Lookup'!$C:$C,'Structure Inputs'!U81,'Contents DDF Lookup'!$A:$A,'Structure Inputs'!$C81)/100,
IF('Structure Inputs'!$J81="Most Likely",SUMIFS('Contents DDF Lookup'!$E:$E,'Contents DDF Lookup'!$C:$C,'Structure Inputs'!U81,'Contents DDF Lookup'!$A:$A,'Structure Inputs'!$C81)/100,
IF('Structure Inputs'!$J81="Maximum",SUMIFS('Contents DDF Lookup'!$F:$F,'Contents DDF Lookup'!$C:$C,'Structure Inputs'!U81,'Contents DDF Lookup'!$A:$A,'Structure Inputs'!$C81)/100,))))</f>
        <v>0</v>
      </c>
      <c r="Q78" s="18">
        <f>IF('Structure Inputs'!V81="",,
IF('Structure Inputs'!$J81="Minimum",SUMIFS('Contents DDF Lookup'!$D:$D,'Contents DDF Lookup'!$C:$C,'Structure Inputs'!V81,'Contents DDF Lookup'!$A:$A,'Structure Inputs'!$C81)/100,
IF('Structure Inputs'!$J81="Most Likely",SUMIFS('Contents DDF Lookup'!$E:$E,'Contents DDF Lookup'!$C:$C,'Structure Inputs'!V81,'Contents DDF Lookup'!$A:$A,'Structure Inputs'!$C81)/100,
IF('Structure Inputs'!$J81="Maximum",SUMIFS('Contents DDF Lookup'!$F:$F,'Contents DDF Lookup'!$C:$C,'Structure Inputs'!V81,'Contents DDF Lookup'!$A:$A,'Structure Inputs'!$C81)/100,))))</f>
        <v>0</v>
      </c>
      <c r="R78" s="18">
        <f>IF('Structure Inputs'!W81="",,
IF('Structure Inputs'!$J81="Minimum",SUMIFS('Contents DDF Lookup'!$D:$D,'Contents DDF Lookup'!$C:$C,'Structure Inputs'!W81,'Contents DDF Lookup'!$A:$A,'Structure Inputs'!$C81)/100,
IF('Structure Inputs'!$J81="Most Likely",SUMIFS('Contents DDF Lookup'!$E:$E,'Contents DDF Lookup'!$C:$C,'Structure Inputs'!W81,'Contents DDF Lookup'!$A:$A,'Structure Inputs'!$C81)/100,
IF('Structure Inputs'!$J81="Maximum",SUMIFS('Contents DDF Lookup'!$F:$F,'Contents DDF Lookup'!$C:$C,'Structure Inputs'!W81,'Contents DDF Lookup'!$A:$A,'Structure Inputs'!$C81)/100,))))</f>
        <v>0</v>
      </c>
      <c r="S78" s="18">
        <f>IF('Structure Inputs'!X81="",,
IF('Structure Inputs'!$J81="Minimum",SUMIFS('Contents DDF Lookup'!$D:$D,'Contents DDF Lookup'!$C:$C,'Structure Inputs'!X81,'Contents DDF Lookup'!$A:$A,'Structure Inputs'!$C81)/100,
IF('Structure Inputs'!$J81="Most Likely",SUMIFS('Contents DDF Lookup'!$E:$E,'Contents DDF Lookup'!$C:$C,'Structure Inputs'!X81,'Contents DDF Lookup'!$A:$A,'Structure Inputs'!$C81)/100,
IF('Structure Inputs'!$J81="Maximum",SUMIFS('Contents DDF Lookup'!$F:$F,'Contents DDF Lookup'!$C:$C,'Structure Inputs'!X81,'Contents DDF Lookup'!$A:$A,'Structure Inputs'!$C81)/100,))))</f>
        <v>0</v>
      </c>
      <c r="T78" s="18">
        <f>IF('Structure Inputs'!Y81="",,
IF('Structure Inputs'!$J81="Minimum",SUMIFS('Contents DDF Lookup'!$D:$D,'Contents DDF Lookup'!$C:$C,'Structure Inputs'!Y81,'Contents DDF Lookup'!$A:$A,'Structure Inputs'!$C81)/100,
IF('Structure Inputs'!$J81="Most Likely",SUMIFS('Contents DDF Lookup'!$E:$E,'Contents DDF Lookup'!$C:$C,'Structure Inputs'!Y81,'Contents DDF Lookup'!$A:$A,'Structure Inputs'!$C81)/100,
IF('Structure Inputs'!$J81="Maximum",SUMIFS('Contents DDF Lookup'!$F:$F,'Contents DDF Lookup'!$C:$C,'Structure Inputs'!Y81,'Contents DDF Lookup'!$A:$A,'Structure Inputs'!$C81)/100,))))</f>
        <v>0</v>
      </c>
      <c r="U78" s="18">
        <f>IF('Structure Inputs'!Z81="",,
IF('Structure Inputs'!$J81="Minimum",SUMIFS('Contents DDF Lookup'!$D:$D,'Contents DDF Lookup'!$C:$C,'Structure Inputs'!Z81,'Contents DDF Lookup'!$A:$A,'Structure Inputs'!$C81)/100,
IF('Structure Inputs'!$J81="Most Likely",SUMIFS('Contents DDF Lookup'!$E:$E,'Contents DDF Lookup'!$C:$C,'Structure Inputs'!Z81,'Contents DDF Lookup'!$A:$A,'Structure Inputs'!$C81)/100,
IF('Structure Inputs'!$J81="Maximum",SUMIFS('Contents DDF Lookup'!$F:$F,'Contents DDF Lookup'!$C:$C,'Structure Inputs'!Z81,'Contents DDF Lookup'!$A:$A,'Structure Inputs'!$C81)/100,))))</f>
        <v>0</v>
      </c>
      <c r="V78" s="18">
        <f>IF('Structure Inputs'!AA81="",,
IF('Structure Inputs'!$J81="Minimum",SUMIFS('Contents DDF Lookup'!$D:$D,'Contents DDF Lookup'!$C:$C,'Structure Inputs'!AA81,'Contents DDF Lookup'!$A:$A,'Structure Inputs'!$C81)/100,
IF('Structure Inputs'!$J81="Most Likely",SUMIFS('Contents DDF Lookup'!$E:$E,'Contents DDF Lookup'!$C:$C,'Structure Inputs'!AA81,'Contents DDF Lookup'!$A:$A,'Structure Inputs'!$C81)/100,
IF('Structure Inputs'!$J81="Maximum",SUMIFS('Contents DDF Lookup'!$F:$F,'Contents DDF Lookup'!$C:$C,'Structure Inputs'!AA81,'Contents DDF Lookup'!$A:$A,'Structure Inputs'!$C81)/100,))))</f>
        <v>0</v>
      </c>
      <c r="W78" s="18">
        <f>IF('Structure Inputs'!AB81="",,
IF('Structure Inputs'!$J81="Minimum",SUMIFS('Contents DDF Lookup'!$D:$D,'Contents DDF Lookup'!$C:$C,'Structure Inputs'!AB81,'Contents DDF Lookup'!$A:$A,'Structure Inputs'!$C81)/100,
IF('Structure Inputs'!$J81="Most Likely",SUMIFS('Contents DDF Lookup'!$E:$E,'Contents DDF Lookup'!$C:$C,'Structure Inputs'!AB81,'Contents DDF Lookup'!$A:$A,'Structure Inputs'!$C81)/100,
IF('Structure Inputs'!$J81="Maximum",SUMIFS('Contents DDF Lookup'!$F:$F,'Contents DDF Lookup'!$C:$C,'Structure Inputs'!AB81,'Contents DDF Lookup'!$A:$A,'Structure Inputs'!$C81)/100,))))</f>
        <v>0</v>
      </c>
      <c r="X78" s="18">
        <f>IF('Structure Inputs'!AC81="",,
IF('Structure Inputs'!$J81="Minimum",SUMIFS('Contents DDF Lookup'!$D:$D,'Contents DDF Lookup'!$C:$C,'Structure Inputs'!AC81,'Contents DDF Lookup'!$A:$A,'Structure Inputs'!$C81)/100,
IF('Structure Inputs'!$J81="Most Likely",SUMIFS('Contents DDF Lookup'!$E:$E,'Contents DDF Lookup'!$C:$C,'Structure Inputs'!AC81,'Contents DDF Lookup'!$A:$A,'Structure Inputs'!$C81)/100,
IF('Structure Inputs'!$J81="Maximum",SUMIFS('Contents DDF Lookup'!$F:$F,'Contents DDF Lookup'!$C:$C,'Structure Inputs'!AC81,'Contents DDF Lookup'!$A:$A,'Structure Inputs'!$C81)/100,))))</f>
        <v>0</v>
      </c>
      <c r="Z78" s="25">
        <f t="shared" si="26"/>
        <v>0</v>
      </c>
      <c r="AA78" s="25">
        <f t="shared" si="14"/>
        <v>0</v>
      </c>
      <c r="AB78" s="25">
        <f t="shared" si="15"/>
        <v>0</v>
      </c>
      <c r="AC78" s="25">
        <f t="shared" si="16"/>
        <v>0</v>
      </c>
      <c r="AD78" s="25">
        <f t="shared" si="17"/>
        <v>0</v>
      </c>
      <c r="AE78" s="25">
        <f t="shared" si="18"/>
        <v>0</v>
      </c>
      <c r="AF78" s="25">
        <f t="shared" si="19"/>
        <v>0</v>
      </c>
      <c r="AG78" s="25">
        <f t="shared" si="20"/>
        <v>0</v>
      </c>
      <c r="AH78" s="25">
        <f t="shared" si="21"/>
        <v>0</v>
      </c>
      <c r="AI78" s="25">
        <f t="shared" si="22"/>
        <v>0</v>
      </c>
      <c r="AJ78" s="25">
        <f t="shared" si="23"/>
        <v>0</v>
      </c>
      <c r="AK78" s="25">
        <f t="shared" si="24"/>
        <v>0</v>
      </c>
    </row>
    <row r="79" spans="1:37" x14ac:dyDescent="0.25">
      <c r="A79" s="17">
        <f t="shared" si="25"/>
        <v>78</v>
      </c>
      <c r="B79" s="27" t="str">
        <f>IF('Structure Inputs'!C82="","",'Structure Inputs'!C82)</f>
        <v/>
      </c>
      <c r="D79" s="42">
        <f>'Structure Inputs'!$D82</f>
        <v>0</v>
      </c>
      <c r="F79" s="18" t="str">
        <f>IF('Structure Inputs'!F82="","No","Yes")</f>
        <v>No</v>
      </c>
      <c r="H79" s="24">
        <f>IF($F79="Yes",'Structure Inputs'!$F82,SUMIFS('General Assumptions_Back End'!$C:$C,'General Assumptions_Back End'!$A:$A,$B79,'General Assumptions_Back End'!$B:$B,H$1))</f>
        <v>0</v>
      </c>
      <c r="J79" s="25">
        <f>SUMIFS('General Assumptions_Back End'!$C:$C,'General Assumptions_Back End'!$A:$A,$B79,'General Assumptions_Back End'!$B:$B,J$1)</f>
        <v>0</v>
      </c>
      <c r="K79" s="185">
        <f>SUMIFS('General Assumptions_Back End'!$C:$C,'General Assumptions_Back End'!$A:$A,$B79,'General Assumptions_Back End'!$B:$B,K$1)</f>
        <v>0</v>
      </c>
      <c r="M79" s="18">
        <f>IF('Structure Inputs'!R82="",,
IF('Structure Inputs'!$J82="Minimum",SUMIFS('Contents DDF Lookup'!$D:$D,'Contents DDF Lookup'!$C:$C,'Structure Inputs'!R82,'Contents DDF Lookup'!$A:$A,'Structure Inputs'!$C82)/100,
IF('Structure Inputs'!$J82="Most Likely",SUMIFS('Contents DDF Lookup'!$E:$E,'Contents DDF Lookup'!$C:$C,'Structure Inputs'!R82,'Contents DDF Lookup'!$A:$A,'Structure Inputs'!$C82)/100,
IF('Structure Inputs'!$J82="Maximum",SUMIFS('Contents DDF Lookup'!$F:$F,'Contents DDF Lookup'!$C:$C,'Structure Inputs'!R82,'Contents DDF Lookup'!$A:$A,'Structure Inputs'!$C82)/100,))))</f>
        <v>0</v>
      </c>
      <c r="N79" s="18">
        <f>IF('Structure Inputs'!S82="",,
IF('Structure Inputs'!$J82="Minimum",SUMIFS('Contents DDF Lookup'!$D:$D,'Contents DDF Lookup'!$C:$C,'Structure Inputs'!S82,'Contents DDF Lookup'!$A:$A,'Structure Inputs'!$C82)/100,
IF('Structure Inputs'!$J82="Most Likely",SUMIFS('Contents DDF Lookup'!$E:$E,'Contents DDF Lookup'!$C:$C,'Structure Inputs'!S82,'Contents DDF Lookup'!$A:$A,'Structure Inputs'!$C82)/100,
IF('Structure Inputs'!$J82="Maximum",SUMIFS('Contents DDF Lookup'!$F:$F,'Contents DDF Lookup'!$C:$C,'Structure Inputs'!S82,'Contents DDF Lookup'!$A:$A,'Structure Inputs'!$C82)/100,))))</f>
        <v>0</v>
      </c>
      <c r="O79" s="18">
        <f>IF('Structure Inputs'!T82="",,
IF('Structure Inputs'!$J82="Minimum",SUMIFS('Contents DDF Lookup'!$D:$D,'Contents DDF Lookup'!$C:$C,'Structure Inputs'!T82,'Contents DDF Lookup'!$A:$A,'Structure Inputs'!$C82)/100,
IF('Structure Inputs'!$J82="Most Likely",SUMIFS('Contents DDF Lookup'!$E:$E,'Contents DDF Lookup'!$C:$C,'Structure Inputs'!T82,'Contents DDF Lookup'!$A:$A,'Structure Inputs'!$C82)/100,
IF('Structure Inputs'!$J82="Maximum",SUMIFS('Contents DDF Lookup'!$F:$F,'Contents DDF Lookup'!$C:$C,'Structure Inputs'!T82,'Contents DDF Lookup'!$A:$A,'Structure Inputs'!$C82)/100,))))</f>
        <v>0</v>
      </c>
      <c r="P79" s="18">
        <f>IF('Structure Inputs'!U82="",,
IF('Structure Inputs'!$J82="Minimum",SUMIFS('Contents DDF Lookup'!$D:$D,'Contents DDF Lookup'!$C:$C,'Structure Inputs'!U82,'Contents DDF Lookup'!$A:$A,'Structure Inputs'!$C82)/100,
IF('Structure Inputs'!$J82="Most Likely",SUMIFS('Contents DDF Lookup'!$E:$E,'Contents DDF Lookup'!$C:$C,'Structure Inputs'!U82,'Contents DDF Lookup'!$A:$A,'Structure Inputs'!$C82)/100,
IF('Structure Inputs'!$J82="Maximum",SUMIFS('Contents DDF Lookup'!$F:$F,'Contents DDF Lookup'!$C:$C,'Structure Inputs'!U82,'Contents DDF Lookup'!$A:$A,'Structure Inputs'!$C82)/100,))))</f>
        <v>0</v>
      </c>
      <c r="Q79" s="18">
        <f>IF('Structure Inputs'!V82="",,
IF('Structure Inputs'!$J82="Minimum",SUMIFS('Contents DDF Lookup'!$D:$D,'Contents DDF Lookup'!$C:$C,'Structure Inputs'!V82,'Contents DDF Lookup'!$A:$A,'Structure Inputs'!$C82)/100,
IF('Structure Inputs'!$J82="Most Likely",SUMIFS('Contents DDF Lookup'!$E:$E,'Contents DDF Lookup'!$C:$C,'Structure Inputs'!V82,'Contents DDF Lookup'!$A:$A,'Structure Inputs'!$C82)/100,
IF('Structure Inputs'!$J82="Maximum",SUMIFS('Contents DDF Lookup'!$F:$F,'Contents DDF Lookup'!$C:$C,'Structure Inputs'!V82,'Contents DDF Lookup'!$A:$A,'Structure Inputs'!$C82)/100,))))</f>
        <v>0</v>
      </c>
      <c r="R79" s="18">
        <f>IF('Structure Inputs'!W82="",,
IF('Structure Inputs'!$J82="Minimum",SUMIFS('Contents DDF Lookup'!$D:$D,'Contents DDF Lookup'!$C:$C,'Structure Inputs'!W82,'Contents DDF Lookup'!$A:$A,'Structure Inputs'!$C82)/100,
IF('Structure Inputs'!$J82="Most Likely",SUMIFS('Contents DDF Lookup'!$E:$E,'Contents DDF Lookup'!$C:$C,'Structure Inputs'!W82,'Contents DDF Lookup'!$A:$A,'Structure Inputs'!$C82)/100,
IF('Structure Inputs'!$J82="Maximum",SUMIFS('Contents DDF Lookup'!$F:$F,'Contents DDF Lookup'!$C:$C,'Structure Inputs'!W82,'Contents DDF Lookup'!$A:$A,'Structure Inputs'!$C82)/100,))))</f>
        <v>0</v>
      </c>
      <c r="S79" s="18">
        <f>IF('Structure Inputs'!X82="",,
IF('Structure Inputs'!$J82="Minimum",SUMIFS('Contents DDF Lookup'!$D:$D,'Contents DDF Lookup'!$C:$C,'Structure Inputs'!X82,'Contents DDF Lookup'!$A:$A,'Structure Inputs'!$C82)/100,
IF('Structure Inputs'!$J82="Most Likely",SUMIFS('Contents DDF Lookup'!$E:$E,'Contents DDF Lookup'!$C:$C,'Structure Inputs'!X82,'Contents DDF Lookup'!$A:$A,'Structure Inputs'!$C82)/100,
IF('Structure Inputs'!$J82="Maximum",SUMIFS('Contents DDF Lookup'!$F:$F,'Contents DDF Lookup'!$C:$C,'Structure Inputs'!X82,'Contents DDF Lookup'!$A:$A,'Structure Inputs'!$C82)/100,))))</f>
        <v>0</v>
      </c>
      <c r="T79" s="18">
        <f>IF('Structure Inputs'!Y82="",,
IF('Structure Inputs'!$J82="Minimum",SUMIFS('Contents DDF Lookup'!$D:$D,'Contents DDF Lookup'!$C:$C,'Structure Inputs'!Y82,'Contents DDF Lookup'!$A:$A,'Structure Inputs'!$C82)/100,
IF('Structure Inputs'!$J82="Most Likely",SUMIFS('Contents DDF Lookup'!$E:$E,'Contents DDF Lookup'!$C:$C,'Structure Inputs'!Y82,'Contents DDF Lookup'!$A:$A,'Structure Inputs'!$C82)/100,
IF('Structure Inputs'!$J82="Maximum",SUMIFS('Contents DDF Lookup'!$F:$F,'Contents DDF Lookup'!$C:$C,'Structure Inputs'!Y82,'Contents DDF Lookup'!$A:$A,'Structure Inputs'!$C82)/100,))))</f>
        <v>0</v>
      </c>
      <c r="U79" s="18">
        <f>IF('Structure Inputs'!Z82="",,
IF('Structure Inputs'!$J82="Minimum",SUMIFS('Contents DDF Lookup'!$D:$D,'Contents DDF Lookup'!$C:$C,'Structure Inputs'!Z82,'Contents DDF Lookup'!$A:$A,'Structure Inputs'!$C82)/100,
IF('Structure Inputs'!$J82="Most Likely",SUMIFS('Contents DDF Lookup'!$E:$E,'Contents DDF Lookup'!$C:$C,'Structure Inputs'!Z82,'Contents DDF Lookup'!$A:$A,'Structure Inputs'!$C82)/100,
IF('Structure Inputs'!$J82="Maximum",SUMIFS('Contents DDF Lookup'!$F:$F,'Contents DDF Lookup'!$C:$C,'Structure Inputs'!Z82,'Contents DDF Lookup'!$A:$A,'Structure Inputs'!$C82)/100,))))</f>
        <v>0</v>
      </c>
      <c r="V79" s="18">
        <f>IF('Structure Inputs'!AA82="",,
IF('Structure Inputs'!$J82="Minimum",SUMIFS('Contents DDF Lookup'!$D:$D,'Contents DDF Lookup'!$C:$C,'Structure Inputs'!AA82,'Contents DDF Lookup'!$A:$A,'Structure Inputs'!$C82)/100,
IF('Structure Inputs'!$J82="Most Likely",SUMIFS('Contents DDF Lookup'!$E:$E,'Contents DDF Lookup'!$C:$C,'Structure Inputs'!AA82,'Contents DDF Lookup'!$A:$A,'Structure Inputs'!$C82)/100,
IF('Structure Inputs'!$J82="Maximum",SUMIFS('Contents DDF Lookup'!$F:$F,'Contents DDF Lookup'!$C:$C,'Structure Inputs'!AA82,'Contents DDF Lookup'!$A:$A,'Structure Inputs'!$C82)/100,))))</f>
        <v>0</v>
      </c>
      <c r="W79" s="18">
        <f>IF('Structure Inputs'!AB82="",,
IF('Structure Inputs'!$J82="Minimum",SUMIFS('Contents DDF Lookup'!$D:$D,'Contents DDF Lookup'!$C:$C,'Structure Inputs'!AB82,'Contents DDF Lookup'!$A:$A,'Structure Inputs'!$C82)/100,
IF('Structure Inputs'!$J82="Most Likely",SUMIFS('Contents DDF Lookup'!$E:$E,'Contents DDF Lookup'!$C:$C,'Structure Inputs'!AB82,'Contents DDF Lookup'!$A:$A,'Structure Inputs'!$C82)/100,
IF('Structure Inputs'!$J82="Maximum",SUMIFS('Contents DDF Lookup'!$F:$F,'Contents DDF Lookup'!$C:$C,'Structure Inputs'!AB82,'Contents DDF Lookup'!$A:$A,'Structure Inputs'!$C82)/100,))))</f>
        <v>0</v>
      </c>
      <c r="X79" s="18">
        <f>IF('Structure Inputs'!AC82="",,
IF('Structure Inputs'!$J82="Minimum",SUMIFS('Contents DDF Lookup'!$D:$D,'Contents DDF Lookup'!$C:$C,'Structure Inputs'!AC82,'Contents DDF Lookup'!$A:$A,'Structure Inputs'!$C82)/100,
IF('Structure Inputs'!$J82="Most Likely",SUMIFS('Contents DDF Lookup'!$E:$E,'Contents DDF Lookup'!$C:$C,'Structure Inputs'!AC82,'Contents DDF Lookup'!$A:$A,'Structure Inputs'!$C82)/100,
IF('Structure Inputs'!$J82="Maximum",SUMIFS('Contents DDF Lookup'!$F:$F,'Contents DDF Lookup'!$C:$C,'Structure Inputs'!AC82,'Contents DDF Lookup'!$A:$A,'Structure Inputs'!$C82)/100,))))</f>
        <v>0</v>
      </c>
      <c r="Z79" s="25">
        <f t="shared" si="26"/>
        <v>0</v>
      </c>
      <c r="AA79" s="25">
        <f t="shared" si="14"/>
        <v>0</v>
      </c>
      <c r="AB79" s="25">
        <f t="shared" si="15"/>
        <v>0</v>
      </c>
      <c r="AC79" s="25">
        <f t="shared" si="16"/>
        <v>0</v>
      </c>
      <c r="AD79" s="25">
        <f t="shared" si="17"/>
        <v>0</v>
      </c>
      <c r="AE79" s="25">
        <f t="shared" si="18"/>
        <v>0</v>
      </c>
      <c r="AF79" s="25">
        <f t="shared" si="19"/>
        <v>0</v>
      </c>
      <c r="AG79" s="25">
        <f t="shared" si="20"/>
        <v>0</v>
      </c>
      <c r="AH79" s="25">
        <f t="shared" si="21"/>
        <v>0</v>
      </c>
      <c r="AI79" s="25">
        <f t="shared" si="22"/>
        <v>0</v>
      </c>
      <c r="AJ79" s="25">
        <f t="shared" si="23"/>
        <v>0</v>
      </c>
      <c r="AK79" s="25">
        <f t="shared" si="24"/>
        <v>0</v>
      </c>
    </row>
    <row r="80" spans="1:37" x14ac:dyDescent="0.25">
      <c r="A80" s="17">
        <f t="shared" si="25"/>
        <v>79</v>
      </c>
      <c r="B80" s="27" t="str">
        <f>IF('Structure Inputs'!C83="","",'Structure Inputs'!C83)</f>
        <v/>
      </c>
      <c r="D80" s="42">
        <f>'Structure Inputs'!$D83</f>
        <v>0</v>
      </c>
      <c r="F80" s="18" t="str">
        <f>IF('Structure Inputs'!F83="","No","Yes")</f>
        <v>No</v>
      </c>
      <c r="H80" s="24">
        <f>IF($F80="Yes",'Structure Inputs'!$F83,SUMIFS('General Assumptions_Back End'!$C:$C,'General Assumptions_Back End'!$A:$A,$B80,'General Assumptions_Back End'!$B:$B,H$1))</f>
        <v>0</v>
      </c>
      <c r="J80" s="25">
        <f>SUMIFS('General Assumptions_Back End'!$C:$C,'General Assumptions_Back End'!$A:$A,$B80,'General Assumptions_Back End'!$B:$B,J$1)</f>
        <v>0</v>
      </c>
      <c r="K80" s="185">
        <f>SUMIFS('General Assumptions_Back End'!$C:$C,'General Assumptions_Back End'!$A:$A,$B80,'General Assumptions_Back End'!$B:$B,K$1)</f>
        <v>0</v>
      </c>
      <c r="M80" s="18">
        <f>IF('Structure Inputs'!R83="",,
IF('Structure Inputs'!$J83="Minimum",SUMIFS('Contents DDF Lookup'!$D:$D,'Contents DDF Lookup'!$C:$C,'Structure Inputs'!R83,'Contents DDF Lookup'!$A:$A,'Structure Inputs'!$C83)/100,
IF('Structure Inputs'!$J83="Most Likely",SUMIFS('Contents DDF Lookup'!$E:$E,'Contents DDF Lookup'!$C:$C,'Structure Inputs'!R83,'Contents DDF Lookup'!$A:$A,'Structure Inputs'!$C83)/100,
IF('Structure Inputs'!$J83="Maximum",SUMIFS('Contents DDF Lookup'!$F:$F,'Contents DDF Lookup'!$C:$C,'Structure Inputs'!R83,'Contents DDF Lookup'!$A:$A,'Structure Inputs'!$C83)/100,))))</f>
        <v>0</v>
      </c>
      <c r="N80" s="18">
        <f>IF('Structure Inputs'!S83="",,
IF('Structure Inputs'!$J83="Minimum",SUMIFS('Contents DDF Lookup'!$D:$D,'Contents DDF Lookup'!$C:$C,'Structure Inputs'!S83,'Contents DDF Lookup'!$A:$A,'Structure Inputs'!$C83)/100,
IF('Structure Inputs'!$J83="Most Likely",SUMIFS('Contents DDF Lookup'!$E:$E,'Contents DDF Lookup'!$C:$C,'Structure Inputs'!S83,'Contents DDF Lookup'!$A:$A,'Structure Inputs'!$C83)/100,
IF('Structure Inputs'!$J83="Maximum",SUMIFS('Contents DDF Lookup'!$F:$F,'Contents DDF Lookup'!$C:$C,'Structure Inputs'!S83,'Contents DDF Lookup'!$A:$A,'Structure Inputs'!$C83)/100,))))</f>
        <v>0</v>
      </c>
      <c r="O80" s="18">
        <f>IF('Structure Inputs'!T83="",,
IF('Structure Inputs'!$J83="Minimum",SUMIFS('Contents DDF Lookup'!$D:$D,'Contents DDF Lookup'!$C:$C,'Structure Inputs'!T83,'Contents DDF Lookup'!$A:$A,'Structure Inputs'!$C83)/100,
IF('Structure Inputs'!$J83="Most Likely",SUMIFS('Contents DDF Lookup'!$E:$E,'Contents DDF Lookup'!$C:$C,'Structure Inputs'!T83,'Contents DDF Lookup'!$A:$A,'Structure Inputs'!$C83)/100,
IF('Structure Inputs'!$J83="Maximum",SUMIFS('Contents DDF Lookup'!$F:$F,'Contents DDF Lookup'!$C:$C,'Structure Inputs'!T83,'Contents DDF Lookup'!$A:$A,'Structure Inputs'!$C83)/100,))))</f>
        <v>0</v>
      </c>
      <c r="P80" s="18">
        <f>IF('Structure Inputs'!U83="",,
IF('Structure Inputs'!$J83="Minimum",SUMIFS('Contents DDF Lookup'!$D:$D,'Contents DDF Lookup'!$C:$C,'Structure Inputs'!U83,'Contents DDF Lookup'!$A:$A,'Structure Inputs'!$C83)/100,
IF('Structure Inputs'!$J83="Most Likely",SUMIFS('Contents DDF Lookup'!$E:$E,'Contents DDF Lookup'!$C:$C,'Structure Inputs'!U83,'Contents DDF Lookup'!$A:$A,'Structure Inputs'!$C83)/100,
IF('Structure Inputs'!$J83="Maximum",SUMIFS('Contents DDF Lookup'!$F:$F,'Contents DDF Lookup'!$C:$C,'Structure Inputs'!U83,'Contents DDF Lookup'!$A:$A,'Structure Inputs'!$C83)/100,))))</f>
        <v>0</v>
      </c>
      <c r="Q80" s="18">
        <f>IF('Structure Inputs'!V83="",,
IF('Structure Inputs'!$J83="Minimum",SUMIFS('Contents DDF Lookup'!$D:$D,'Contents DDF Lookup'!$C:$C,'Structure Inputs'!V83,'Contents DDF Lookup'!$A:$A,'Structure Inputs'!$C83)/100,
IF('Structure Inputs'!$J83="Most Likely",SUMIFS('Contents DDF Lookup'!$E:$E,'Contents DDF Lookup'!$C:$C,'Structure Inputs'!V83,'Contents DDF Lookup'!$A:$A,'Structure Inputs'!$C83)/100,
IF('Structure Inputs'!$J83="Maximum",SUMIFS('Contents DDF Lookup'!$F:$F,'Contents DDF Lookup'!$C:$C,'Structure Inputs'!V83,'Contents DDF Lookup'!$A:$A,'Structure Inputs'!$C83)/100,))))</f>
        <v>0</v>
      </c>
      <c r="R80" s="18">
        <f>IF('Structure Inputs'!W83="",,
IF('Structure Inputs'!$J83="Minimum",SUMIFS('Contents DDF Lookup'!$D:$D,'Contents DDF Lookup'!$C:$C,'Structure Inputs'!W83,'Contents DDF Lookup'!$A:$A,'Structure Inputs'!$C83)/100,
IF('Structure Inputs'!$J83="Most Likely",SUMIFS('Contents DDF Lookup'!$E:$E,'Contents DDF Lookup'!$C:$C,'Structure Inputs'!W83,'Contents DDF Lookup'!$A:$A,'Structure Inputs'!$C83)/100,
IF('Structure Inputs'!$J83="Maximum",SUMIFS('Contents DDF Lookup'!$F:$F,'Contents DDF Lookup'!$C:$C,'Structure Inputs'!W83,'Contents DDF Lookup'!$A:$A,'Structure Inputs'!$C83)/100,))))</f>
        <v>0</v>
      </c>
      <c r="S80" s="18">
        <f>IF('Structure Inputs'!X83="",,
IF('Structure Inputs'!$J83="Minimum",SUMIFS('Contents DDF Lookup'!$D:$D,'Contents DDF Lookup'!$C:$C,'Structure Inputs'!X83,'Contents DDF Lookup'!$A:$A,'Structure Inputs'!$C83)/100,
IF('Structure Inputs'!$J83="Most Likely",SUMIFS('Contents DDF Lookup'!$E:$E,'Contents DDF Lookup'!$C:$C,'Structure Inputs'!X83,'Contents DDF Lookup'!$A:$A,'Structure Inputs'!$C83)/100,
IF('Structure Inputs'!$J83="Maximum",SUMIFS('Contents DDF Lookup'!$F:$F,'Contents DDF Lookup'!$C:$C,'Structure Inputs'!X83,'Contents DDF Lookup'!$A:$A,'Structure Inputs'!$C83)/100,))))</f>
        <v>0</v>
      </c>
      <c r="T80" s="18">
        <f>IF('Structure Inputs'!Y83="",,
IF('Structure Inputs'!$J83="Minimum",SUMIFS('Contents DDF Lookup'!$D:$D,'Contents DDF Lookup'!$C:$C,'Structure Inputs'!Y83,'Contents DDF Lookup'!$A:$A,'Structure Inputs'!$C83)/100,
IF('Structure Inputs'!$J83="Most Likely",SUMIFS('Contents DDF Lookup'!$E:$E,'Contents DDF Lookup'!$C:$C,'Structure Inputs'!Y83,'Contents DDF Lookup'!$A:$A,'Structure Inputs'!$C83)/100,
IF('Structure Inputs'!$J83="Maximum",SUMIFS('Contents DDF Lookup'!$F:$F,'Contents DDF Lookup'!$C:$C,'Structure Inputs'!Y83,'Contents DDF Lookup'!$A:$A,'Structure Inputs'!$C83)/100,))))</f>
        <v>0</v>
      </c>
      <c r="U80" s="18">
        <f>IF('Structure Inputs'!Z83="",,
IF('Structure Inputs'!$J83="Minimum",SUMIFS('Contents DDF Lookup'!$D:$D,'Contents DDF Lookup'!$C:$C,'Structure Inputs'!Z83,'Contents DDF Lookup'!$A:$A,'Structure Inputs'!$C83)/100,
IF('Structure Inputs'!$J83="Most Likely",SUMIFS('Contents DDF Lookup'!$E:$E,'Contents DDF Lookup'!$C:$C,'Structure Inputs'!Z83,'Contents DDF Lookup'!$A:$A,'Structure Inputs'!$C83)/100,
IF('Structure Inputs'!$J83="Maximum",SUMIFS('Contents DDF Lookup'!$F:$F,'Contents DDF Lookup'!$C:$C,'Structure Inputs'!Z83,'Contents DDF Lookup'!$A:$A,'Structure Inputs'!$C83)/100,))))</f>
        <v>0</v>
      </c>
      <c r="V80" s="18">
        <f>IF('Structure Inputs'!AA83="",,
IF('Structure Inputs'!$J83="Minimum",SUMIFS('Contents DDF Lookup'!$D:$D,'Contents DDF Lookup'!$C:$C,'Structure Inputs'!AA83,'Contents DDF Lookup'!$A:$A,'Structure Inputs'!$C83)/100,
IF('Structure Inputs'!$J83="Most Likely",SUMIFS('Contents DDF Lookup'!$E:$E,'Contents DDF Lookup'!$C:$C,'Structure Inputs'!AA83,'Contents DDF Lookup'!$A:$A,'Structure Inputs'!$C83)/100,
IF('Structure Inputs'!$J83="Maximum",SUMIFS('Contents DDF Lookup'!$F:$F,'Contents DDF Lookup'!$C:$C,'Structure Inputs'!AA83,'Contents DDF Lookup'!$A:$A,'Structure Inputs'!$C83)/100,))))</f>
        <v>0</v>
      </c>
      <c r="W80" s="18">
        <f>IF('Structure Inputs'!AB83="",,
IF('Structure Inputs'!$J83="Minimum",SUMIFS('Contents DDF Lookup'!$D:$D,'Contents DDF Lookup'!$C:$C,'Structure Inputs'!AB83,'Contents DDF Lookup'!$A:$A,'Structure Inputs'!$C83)/100,
IF('Structure Inputs'!$J83="Most Likely",SUMIFS('Contents DDF Lookup'!$E:$E,'Contents DDF Lookup'!$C:$C,'Structure Inputs'!AB83,'Contents DDF Lookup'!$A:$A,'Structure Inputs'!$C83)/100,
IF('Structure Inputs'!$J83="Maximum",SUMIFS('Contents DDF Lookup'!$F:$F,'Contents DDF Lookup'!$C:$C,'Structure Inputs'!AB83,'Contents DDF Lookup'!$A:$A,'Structure Inputs'!$C83)/100,))))</f>
        <v>0</v>
      </c>
      <c r="X80" s="18">
        <f>IF('Structure Inputs'!AC83="",,
IF('Structure Inputs'!$J83="Minimum",SUMIFS('Contents DDF Lookup'!$D:$D,'Contents DDF Lookup'!$C:$C,'Structure Inputs'!AC83,'Contents DDF Lookup'!$A:$A,'Structure Inputs'!$C83)/100,
IF('Structure Inputs'!$J83="Most Likely",SUMIFS('Contents DDF Lookup'!$E:$E,'Contents DDF Lookup'!$C:$C,'Structure Inputs'!AC83,'Contents DDF Lookup'!$A:$A,'Structure Inputs'!$C83)/100,
IF('Structure Inputs'!$J83="Maximum",SUMIFS('Contents DDF Lookup'!$F:$F,'Contents DDF Lookup'!$C:$C,'Structure Inputs'!AC83,'Contents DDF Lookup'!$A:$A,'Structure Inputs'!$C83)/100,))))</f>
        <v>0</v>
      </c>
      <c r="Z80" s="25">
        <f t="shared" si="26"/>
        <v>0</v>
      </c>
      <c r="AA80" s="25">
        <f t="shared" si="14"/>
        <v>0</v>
      </c>
      <c r="AB80" s="25">
        <f t="shared" si="15"/>
        <v>0</v>
      </c>
      <c r="AC80" s="25">
        <f t="shared" si="16"/>
        <v>0</v>
      </c>
      <c r="AD80" s="25">
        <f t="shared" si="17"/>
        <v>0</v>
      </c>
      <c r="AE80" s="25">
        <f t="shared" si="18"/>
        <v>0</v>
      </c>
      <c r="AF80" s="25">
        <f t="shared" si="19"/>
        <v>0</v>
      </c>
      <c r="AG80" s="25">
        <f t="shared" si="20"/>
        <v>0</v>
      </c>
      <c r="AH80" s="25">
        <f t="shared" si="21"/>
        <v>0</v>
      </c>
      <c r="AI80" s="25">
        <f t="shared" si="22"/>
        <v>0</v>
      </c>
      <c r="AJ80" s="25">
        <f t="shared" si="23"/>
        <v>0</v>
      </c>
      <c r="AK80" s="25">
        <f t="shared" si="24"/>
        <v>0</v>
      </c>
    </row>
    <row r="81" spans="1:37" x14ac:dyDescent="0.25">
      <c r="A81" s="17">
        <f t="shared" si="25"/>
        <v>80</v>
      </c>
      <c r="B81" s="27" t="str">
        <f>IF('Structure Inputs'!C84="","",'Structure Inputs'!C84)</f>
        <v/>
      </c>
      <c r="D81" s="42">
        <f>'Structure Inputs'!$D84</f>
        <v>0</v>
      </c>
      <c r="F81" s="18" t="str">
        <f>IF('Structure Inputs'!F84="","No","Yes")</f>
        <v>No</v>
      </c>
      <c r="H81" s="24">
        <f>IF($F81="Yes",'Structure Inputs'!$F84,SUMIFS('General Assumptions_Back End'!$C:$C,'General Assumptions_Back End'!$A:$A,$B81,'General Assumptions_Back End'!$B:$B,H$1))</f>
        <v>0</v>
      </c>
      <c r="J81" s="25">
        <f>SUMIFS('General Assumptions_Back End'!$C:$C,'General Assumptions_Back End'!$A:$A,$B81,'General Assumptions_Back End'!$B:$B,J$1)</f>
        <v>0</v>
      </c>
      <c r="K81" s="185">
        <f>SUMIFS('General Assumptions_Back End'!$C:$C,'General Assumptions_Back End'!$A:$A,$B81,'General Assumptions_Back End'!$B:$B,K$1)</f>
        <v>0</v>
      </c>
      <c r="M81" s="18">
        <f>IF('Structure Inputs'!R84="",,
IF('Structure Inputs'!$J84="Minimum",SUMIFS('Contents DDF Lookup'!$D:$D,'Contents DDF Lookup'!$C:$C,'Structure Inputs'!R84,'Contents DDF Lookup'!$A:$A,'Structure Inputs'!$C84)/100,
IF('Structure Inputs'!$J84="Most Likely",SUMIFS('Contents DDF Lookup'!$E:$E,'Contents DDF Lookup'!$C:$C,'Structure Inputs'!R84,'Contents DDF Lookup'!$A:$A,'Structure Inputs'!$C84)/100,
IF('Structure Inputs'!$J84="Maximum",SUMIFS('Contents DDF Lookup'!$F:$F,'Contents DDF Lookup'!$C:$C,'Structure Inputs'!R84,'Contents DDF Lookup'!$A:$A,'Structure Inputs'!$C84)/100,))))</f>
        <v>0</v>
      </c>
      <c r="N81" s="18">
        <f>IF('Structure Inputs'!S84="",,
IF('Structure Inputs'!$J84="Minimum",SUMIFS('Contents DDF Lookup'!$D:$D,'Contents DDF Lookup'!$C:$C,'Structure Inputs'!S84,'Contents DDF Lookup'!$A:$A,'Structure Inputs'!$C84)/100,
IF('Structure Inputs'!$J84="Most Likely",SUMIFS('Contents DDF Lookup'!$E:$E,'Contents DDF Lookup'!$C:$C,'Structure Inputs'!S84,'Contents DDF Lookup'!$A:$A,'Structure Inputs'!$C84)/100,
IF('Structure Inputs'!$J84="Maximum",SUMIFS('Contents DDF Lookup'!$F:$F,'Contents DDF Lookup'!$C:$C,'Structure Inputs'!S84,'Contents DDF Lookup'!$A:$A,'Structure Inputs'!$C84)/100,))))</f>
        <v>0</v>
      </c>
      <c r="O81" s="18">
        <f>IF('Structure Inputs'!T84="",,
IF('Structure Inputs'!$J84="Minimum",SUMIFS('Contents DDF Lookup'!$D:$D,'Contents DDF Lookup'!$C:$C,'Structure Inputs'!T84,'Contents DDF Lookup'!$A:$A,'Structure Inputs'!$C84)/100,
IF('Structure Inputs'!$J84="Most Likely",SUMIFS('Contents DDF Lookup'!$E:$E,'Contents DDF Lookup'!$C:$C,'Structure Inputs'!T84,'Contents DDF Lookup'!$A:$A,'Structure Inputs'!$C84)/100,
IF('Structure Inputs'!$J84="Maximum",SUMIFS('Contents DDF Lookup'!$F:$F,'Contents DDF Lookup'!$C:$C,'Structure Inputs'!T84,'Contents DDF Lookup'!$A:$A,'Structure Inputs'!$C84)/100,))))</f>
        <v>0</v>
      </c>
      <c r="P81" s="18">
        <f>IF('Structure Inputs'!U84="",,
IF('Structure Inputs'!$J84="Minimum",SUMIFS('Contents DDF Lookup'!$D:$D,'Contents DDF Lookup'!$C:$C,'Structure Inputs'!U84,'Contents DDF Lookup'!$A:$A,'Structure Inputs'!$C84)/100,
IF('Structure Inputs'!$J84="Most Likely",SUMIFS('Contents DDF Lookup'!$E:$E,'Contents DDF Lookup'!$C:$C,'Structure Inputs'!U84,'Contents DDF Lookup'!$A:$A,'Structure Inputs'!$C84)/100,
IF('Structure Inputs'!$J84="Maximum",SUMIFS('Contents DDF Lookup'!$F:$F,'Contents DDF Lookup'!$C:$C,'Structure Inputs'!U84,'Contents DDF Lookup'!$A:$A,'Structure Inputs'!$C84)/100,))))</f>
        <v>0</v>
      </c>
      <c r="Q81" s="18">
        <f>IF('Structure Inputs'!V84="",,
IF('Structure Inputs'!$J84="Minimum",SUMIFS('Contents DDF Lookup'!$D:$D,'Contents DDF Lookup'!$C:$C,'Structure Inputs'!V84,'Contents DDF Lookup'!$A:$A,'Structure Inputs'!$C84)/100,
IF('Structure Inputs'!$J84="Most Likely",SUMIFS('Contents DDF Lookup'!$E:$E,'Contents DDF Lookup'!$C:$C,'Structure Inputs'!V84,'Contents DDF Lookup'!$A:$A,'Structure Inputs'!$C84)/100,
IF('Structure Inputs'!$J84="Maximum",SUMIFS('Contents DDF Lookup'!$F:$F,'Contents DDF Lookup'!$C:$C,'Structure Inputs'!V84,'Contents DDF Lookup'!$A:$A,'Structure Inputs'!$C84)/100,))))</f>
        <v>0</v>
      </c>
      <c r="R81" s="18">
        <f>IF('Structure Inputs'!W84="",,
IF('Structure Inputs'!$J84="Minimum",SUMIFS('Contents DDF Lookup'!$D:$D,'Contents DDF Lookup'!$C:$C,'Structure Inputs'!W84,'Contents DDF Lookup'!$A:$A,'Structure Inputs'!$C84)/100,
IF('Structure Inputs'!$J84="Most Likely",SUMIFS('Contents DDF Lookup'!$E:$E,'Contents DDF Lookup'!$C:$C,'Structure Inputs'!W84,'Contents DDF Lookup'!$A:$A,'Structure Inputs'!$C84)/100,
IF('Structure Inputs'!$J84="Maximum",SUMIFS('Contents DDF Lookup'!$F:$F,'Contents DDF Lookup'!$C:$C,'Structure Inputs'!W84,'Contents DDF Lookup'!$A:$A,'Structure Inputs'!$C84)/100,))))</f>
        <v>0</v>
      </c>
      <c r="S81" s="18">
        <f>IF('Structure Inputs'!X84="",,
IF('Structure Inputs'!$J84="Minimum",SUMIFS('Contents DDF Lookup'!$D:$D,'Contents DDF Lookup'!$C:$C,'Structure Inputs'!X84,'Contents DDF Lookup'!$A:$A,'Structure Inputs'!$C84)/100,
IF('Structure Inputs'!$J84="Most Likely",SUMIFS('Contents DDF Lookup'!$E:$E,'Contents DDF Lookup'!$C:$C,'Structure Inputs'!X84,'Contents DDF Lookup'!$A:$A,'Structure Inputs'!$C84)/100,
IF('Structure Inputs'!$J84="Maximum",SUMIFS('Contents DDF Lookup'!$F:$F,'Contents DDF Lookup'!$C:$C,'Structure Inputs'!X84,'Contents DDF Lookup'!$A:$A,'Structure Inputs'!$C84)/100,))))</f>
        <v>0</v>
      </c>
      <c r="T81" s="18">
        <f>IF('Structure Inputs'!Y84="",,
IF('Structure Inputs'!$J84="Minimum",SUMIFS('Contents DDF Lookup'!$D:$D,'Contents DDF Lookup'!$C:$C,'Structure Inputs'!Y84,'Contents DDF Lookup'!$A:$A,'Structure Inputs'!$C84)/100,
IF('Structure Inputs'!$J84="Most Likely",SUMIFS('Contents DDF Lookup'!$E:$E,'Contents DDF Lookup'!$C:$C,'Structure Inputs'!Y84,'Contents DDF Lookup'!$A:$A,'Structure Inputs'!$C84)/100,
IF('Structure Inputs'!$J84="Maximum",SUMIFS('Contents DDF Lookup'!$F:$F,'Contents DDF Lookup'!$C:$C,'Structure Inputs'!Y84,'Contents DDF Lookup'!$A:$A,'Structure Inputs'!$C84)/100,))))</f>
        <v>0</v>
      </c>
      <c r="U81" s="18">
        <f>IF('Structure Inputs'!Z84="",,
IF('Structure Inputs'!$J84="Minimum",SUMIFS('Contents DDF Lookup'!$D:$D,'Contents DDF Lookup'!$C:$C,'Structure Inputs'!Z84,'Contents DDF Lookup'!$A:$A,'Structure Inputs'!$C84)/100,
IF('Structure Inputs'!$J84="Most Likely",SUMIFS('Contents DDF Lookup'!$E:$E,'Contents DDF Lookup'!$C:$C,'Structure Inputs'!Z84,'Contents DDF Lookup'!$A:$A,'Structure Inputs'!$C84)/100,
IF('Structure Inputs'!$J84="Maximum",SUMIFS('Contents DDF Lookup'!$F:$F,'Contents DDF Lookup'!$C:$C,'Structure Inputs'!Z84,'Contents DDF Lookup'!$A:$A,'Structure Inputs'!$C84)/100,))))</f>
        <v>0</v>
      </c>
      <c r="V81" s="18">
        <f>IF('Structure Inputs'!AA84="",,
IF('Structure Inputs'!$J84="Minimum",SUMIFS('Contents DDF Lookup'!$D:$D,'Contents DDF Lookup'!$C:$C,'Structure Inputs'!AA84,'Contents DDF Lookup'!$A:$A,'Structure Inputs'!$C84)/100,
IF('Structure Inputs'!$J84="Most Likely",SUMIFS('Contents DDF Lookup'!$E:$E,'Contents DDF Lookup'!$C:$C,'Structure Inputs'!AA84,'Contents DDF Lookup'!$A:$A,'Structure Inputs'!$C84)/100,
IF('Structure Inputs'!$J84="Maximum",SUMIFS('Contents DDF Lookup'!$F:$F,'Contents DDF Lookup'!$C:$C,'Structure Inputs'!AA84,'Contents DDF Lookup'!$A:$A,'Structure Inputs'!$C84)/100,))))</f>
        <v>0</v>
      </c>
      <c r="W81" s="18">
        <f>IF('Structure Inputs'!AB84="",,
IF('Structure Inputs'!$J84="Minimum",SUMIFS('Contents DDF Lookup'!$D:$D,'Contents DDF Lookup'!$C:$C,'Structure Inputs'!AB84,'Contents DDF Lookup'!$A:$A,'Structure Inputs'!$C84)/100,
IF('Structure Inputs'!$J84="Most Likely",SUMIFS('Contents DDF Lookup'!$E:$E,'Contents DDF Lookup'!$C:$C,'Structure Inputs'!AB84,'Contents DDF Lookup'!$A:$A,'Structure Inputs'!$C84)/100,
IF('Structure Inputs'!$J84="Maximum",SUMIFS('Contents DDF Lookup'!$F:$F,'Contents DDF Lookup'!$C:$C,'Structure Inputs'!AB84,'Contents DDF Lookup'!$A:$A,'Structure Inputs'!$C84)/100,))))</f>
        <v>0</v>
      </c>
      <c r="X81" s="18">
        <f>IF('Structure Inputs'!AC84="",,
IF('Structure Inputs'!$J84="Minimum",SUMIFS('Contents DDF Lookup'!$D:$D,'Contents DDF Lookup'!$C:$C,'Structure Inputs'!AC84,'Contents DDF Lookup'!$A:$A,'Structure Inputs'!$C84)/100,
IF('Structure Inputs'!$J84="Most Likely",SUMIFS('Contents DDF Lookup'!$E:$E,'Contents DDF Lookup'!$C:$C,'Structure Inputs'!AC84,'Contents DDF Lookup'!$A:$A,'Structure Inputs'!$C84)/100,
IF('Structure Inputs'!$J84="Maximum",SUMIFS('Contents DDF Lookup'!$F:$F,'Contents DDF Lookup'!$C:$C,'Structure Inputs'!AC84,'Contents DDF Lookup'!$A:$A,'Structure Inputs'!$C84)/100,))))</f>
        <v>0</v>
      </c>
      <c r="Z81" s="25">
        <f t="shared" si="26"/>
        <v>0</v>
      </c>
      <c r="AA81" s="25">
        <f t="shared" si="14"/>
        <v>0</v>
      </c>
      <c r="AB81" s="25">
        <f t="shared" si="15"/>
        <v>0</v>
      </c>
      <c r="AC81" s="25">
        <f t="shared" si="16"/>
        <v>0</v>
      </c>
      <c r="AD81" s="25">
        <f t="shared" si="17"/>
        <v>0</v>
      </c>
      <c r="AE81" s="25">
        <f t="shared" si="18"/>
        <v>0</v>
      </c>
      <c r="AF81" s="25">
        <f t="shared" si="19"/>
        <v>0</v>
      </c>
      <c r="AG81" s="25">
        <f t="shared" si="20"/>
        <v>0</v>
      </c>
      <c r="AH81" s="25">
        <f t="shared" si="21"/>
        <v>0</v>
      </c>
      <c r="AI81" s="25">
        <f t="shared" si="22"/>
        <v>0</v>
      </c>
      <c r="AJ81" s="25">
        <f t="shared" si="23"/>
        <v>0</v>
      </c>
      <c r="AK81" s="25">
        <f t="shared" si="24"/>
        <v>0</v>
      </c>
    </row>
    <row r="82" spans="1:37" x14ac:dyDescent="0.25">
      <c r="A82" s="17">
        <f t="shared" si="25"/>
        <v>81</v>
      </c>
      <c r="B82" s="27" t="str">
        <f>IF('Structure Inputs'!C85="","",'Structure Inputs'!C85)</f>
        <v/>
      </c>
      <c r="D82" s="42">
        <f>'Structure Inputs'!$D85</f>
        <v>0</v>
      </c>
      <c r="F82" s="18" t="str">
        <f>IF('Structure Inputs'!F85="","No","Yes")</f>
        <v>No</v>
      </c>
      <c r="H82" s="24">
        <f>IF($F82="Yes",'Structure Inputs'!$F85,SUMIFS('General Assumptions_Back End'!$C:$C,'General Assumptions_Back End'!$A:$A,$B82,'General Assumptions_Back End'!$B:$B,H$1))</f>
        <v>0</v>
      </c>
      <c r="J82" s="25">
        <f>SUMIFS('General Assumptions_Back End'!$C:$C,'General Assumptions_Back End'!$A:$A,$B82,'General Assumptions_Back End'!$B:$B,J$1)</f>
        <v>0</v>
      </c>
      <c r="K82" s="185">
        <f>SUMIFS('General Assumptions_Back End'!$C:$C,'General Assumptions_Back End'!$A:$A,$B82,'General Assumptions_Back End'!$B:$B,K$1)</f>
        <v>0</v>
      </c>
      <c r="M82" s="18">
        <f>IF('Structure Inputs'!R85="",,
IF('Structure Inputs'!$J85="Minimum",SUMIFS('Contents DDF Lookup'!$D:$D,'Contents DDF Lookup'!$C:$C,'Structure Inputs'!R85,'Contents DDF Lookup'!$A:$A,'Structure Inputs'!$C85)/100,
IF('Structure Inputs'!$J85="Most Likely",SUMIFS('Contents DDF Lookup'!$E:$E,'Contents DDF Lookup'!$C:$C,'Structure Inputs'!R85,'Contents DDF Lookup'!$A:$A,'Structure Inputs'!$C85)/100,
IF('Structure Inputs'!$J85="Maximum",SUMIFS('Contents DDF Lookup'!$F:$F,'Contents DDF Lookup'!$C:$C,'Structure Inputs'!R85,'Contents DDF Lookup'!$A:$A,'Structure Inputs'!$C85)/100,))))</f>
        <v>0</v>
      </c>
      <c r="N82" s="18">
        <f>IF('Structure Inputs'!S85="",,
IF('Structure Inputs'!$J85="Minimum",SUMIFS('Contents DDF Lookup'!$D:$D,'Contents DDF Lookup'!$C:$C,'Structure Inputs'!S85,'Contents DDF Lookup'!$A:$A,'Structure Inputs'!$C85)/100,
IF('Structure Inputs'!$J85="Most Likely",SUMIFS('Contents DDF Lookup'!$E:$E,'Contents DDF Lookup'!$C:$C,'Structure Inputs'!S85,'Contents DDF Lookup'!$A:$A,'Structure Inputs'!$C85)/100,
IF('Structure Inputs'!$J85="Maximum",SUMIFS('Contents DDF Lookup'!$F:$F,'Contents DDF Lookup'!$C:$C,'Structure Inputs'!S85,'Contents DDF Lookup'!$A:$A,'Structure Inputs'!$C85)/100,))))</f>
        <v>0</v>
      </c>
      <c r="O82" s="18">
        <f>IF('Structure Inputs'!T85="",,
IF('Structure Inputs'!$J85="Minimum",SUMIFS('Contents DDF Lookup'!$D:$D,'Contents DDF Lookup'!$C:$C,'Structure Inputs'!T85,'Contents DDF Lookup'!$A:$A,'Structure Inputs'!$C85)/100,
IF('Structure Inputs'!$J85="Most Likely",SUMIFS('Contents DDF Lookup'!$E:$E,'Contents DDF Lookup'!$C:$C,'Structure Inputs'!T85,'Contents DDF Lookup'!$A:$A,'Structure Inputs'!$C85)/100,
IF('Structure Inputs'!$J85="Maximum",SUMIFS('Contents DDF Lookup'!$F:$F,'Contents DDF Lookup'!$C:$C,'Structure Inputs'!T85,'Contents DDF Lookup'!$A:$A,'Structure Inputs'!$C85)/100,))))</f>
        <v>0</v>
      </c>
      <c r="P82" s="18">
        <f>IF('Structure Inputs'!U85="",,
IF('Structure Inputs'!$J85="Minimum",SUMIFS('Contents DDF Lookup'!$D:$D,'Contents DDF Lookup'!$C:$C,'Structure Inputs'!U85,'Contents DDF Lookup'!$A:$A,'Structure Inputs'!$C85)/100,
IF('Structure Inputs'!$J85="Most Likely",SUMIFS('Contents DDF Lookup'!$E:$E,'Contents DDF Lookup'!$C:$C,'Structure Inputs'!U85,'Contents DDF Lookup'!$A:$A,'Structure Inputs'!$C85)/100,
IF('Structure Inputs'!$J85="Maximum",SUMIFS('Contents DDF Lookup'!$F:$F,'Contents DDF Lookup'!$C:$C,'Structure Inputs'!U85,'Contents DDF Lookup'!$A:$A,'Structure Inputs'!$C85)/100,))))</f>
        <v>0</v>
      </c>
      <c r="Q82" s="18">
        <f>IF('Structure Inputs'!V85="",,
IF('Structure Inputs'!$J85="Minimum",SUMIFS('Contents DDF Lookup'!$D:$D,'Contents DDF Lookup'!$C:$C,'Structure Inputs'!V85,'Contents DDF Lookup'!$A:$A,'Structure Inputs'!$C85)/100,
IF('Structure Inputs'!$J85="Most Likely",SUMIFS('Contents DDF Lookup'!$E:$E,'Contents DDF Lookup'!$C:$C,'Structure Inputs'!V85,'Contents DDF Lookup'!$A:$A,'Structure Inputs'!$C85)/100,
IF('Structure Inputs'!$J85="Maximum",SUMIFS('Contents DDF Lookup'!$F:$F,'Contents DDF Lookup'!$C:$C,'Structure Inputs'!V85,'Contents DDF Lookup'!$A:$A,'Structure Inputs'!$C85)/100,))))</f>
        <v>0</v>
      </c>
      <c r="R82" s="18">
        <f>IF('Structure Inputs'!W85="",,
IF('Structure Inputs'!$J85="Minimum",SUMIFS('Contents DDF Lookup'!$D:$D,'Contents DDF Lookup'!$C:$C,'Structure Inputs'!W85,'Contents DDF Lookup'!$A:$A,'Structure Inputs'!$C85)/100,
IF('Structure Inputs'!$J85="Most Likely",SUMIFS('Contents DDF Lookup'!$E:$E,'Contents DDF Lookup'!$C:$C,'Structure Inputs'!W85,'Contents DDF Lookup'!$A:$A,'Structure Inputs'!$C85)/100,
IF('Structure Inputs'!$J85="Maximum",SUMIFS('Contents DDF Lookup'!$F:$F,'Contents DDF Lookup'!$C:$C,'Structure Inputs'!W85,'Contents DDF Lookup'!$A:$A,'Structure Inputs'!$C85)/100,))))</f>
        <v>0</v>
      </c>
      <c r="S82" s="18">
        <f>IF('Structure Inputs'!X85="",,
IF('Structure Inputs'!$J85="Minimum",SUMIFS('Contents DDF Lookup'!$D:$D,'Contents DDF Lookup'!$C:$C,'Structure Inputs'!X85,'Contents DDF Lookup'!$A:$A,'Structure Inputs'!$C85)/100,
IF('Structure Inputs'!$J85="Most Likely",SUMIFS('Contents DDF Lookup'!$E:$E,'Contents DDF Lookup'!$C:$C,'Structure Inputs'!X85,'Contents DDF Lookup'!$A:$A,'Structure Inputs'!$C85)/100,
IF('Structure Inputs'!$J85="Maximum",SUMIFS('Contents DDF Lookup'!$F:$F,'Contents DDF Lookup'!$C:$C,'Structure Inputs'!X85,'Contents DDF Lookup'!$A:$A,'Structure Inputs'!$C85)/100,))))</f>
        <v>0</v>
      </c>
      <c r="T82" s="18">
        <f>IF('Structure Inputs'!Y85="",,
IF('Structure Inputs'!$J85="Minimum",SUMIFS('Contents DDF Lookup'!$D:$D,'Contents DDF Lookup'!$C:$C,'Structure Inputs'!Y85,'Contents DDF Lookup'!$A:$A,'Structure Inputs'!$C85)/100,
IF('Structure Inputs'!$J85="Most Likely",SUMIFS('Contents DDF Lookup'!$E:$E,'Contents DDF Lookup'!$C:$C,'Structure Inputs'!Y85,'Contents DDF Lookup'!$A:$A,'Structure Inputs'!$C85)/100,
IF('Structure Inputs'!$J85="Maximum",SUMIFS('Contents DDF Lookup'!$F:$F,'Contents DDF Lookup'!$C:$C,'Structure Inputs'!Y85,'Contents DDF Lookup'!$A:$A,'Structure Inputs'!$C85)/100,))))</f>
        <v>0</v>
      </c>
      <c r="U82" s="18">
        <f>IF('Structure Inputs'!Z85="",,
IF('Structure Inputs'!$J85="Minimum",SUMIFS('Contents DDF Lookup'!$D:$D,'Contents DDF Lookup'!$C:$C,'Structure Inputs'!Z85,'Contents DDF Lookup'!$A:$A,'Structure Inputs'!$C85)/100,
IF('Structure Inputs'!$J85="Most Likely",SUMIFS('Contents DDF Lookup'!$E:$E,'Contents DDF Lookup'!$C:$C,'Structure Inputs'!Z85,'Contents DDF Lookup'!$A:$A,'Structure Inputs'!$C85)/100,
IF('Structure Inputs'!$J85="Maximum",SUMIFS('Contents DDF Lookup'!$F:$F,'Contents DDF Lookup'!$C:$C,'Structure Inputs'!Z85,'Contents DDF Lookup'!$A:$A,'Structure Inputs'!$C85)/100,))))</f>
        <v>0</v>
      </c>
      <c r="V82" s="18">
        <f>IF('Structure Inputs'!AA85="",,
IF('Structure Inputs'!$J85="Minimum",SUMIFS('Contents DDF Lookup'!$D:$D,'Contents DDF Lookup'!$C:$C,'Structure Inputs'!AA85,'Contents DDF Lookup'!$A:$A,'Structure Inputs'!$C85)/100,
IF('Structure Inputs'!$J85="Most Likely",SUMIFS('Contents DDF Lookup'!$E:$E,'Contents DDF Lookup'!$C:$C,'Structure Inputs'!AA85,'Contents DDF Lookup'!$A:$A,'Structure Inputs'!$C85)/100,
IF('Structure Inputs'!$J85="Maximum",SUMIFS('Contents DDF Lookup'!$F:$F,'Contents DDF Lookup'!$C:$C,'Structure Inputs'!AA85,'Contents DDF Lookup'!$A:$A,'Structure Inputs'!$C85)/100,))))</f>
        <v>0</v>
      </c>
      <c r="W82" s="18">
        <f>IF('Structure Inputs'!AB85="",,
IF('Structure Inputs'!$J85="Minimum",SUMIFS('Contents DDF Lookup'!$D:$D,'Contents DDF Lookup'!$C:$C,'Structure Inputs'!AB85,'Contents DDF Lookup'!$A:$A,'Structure Inputs'!$C85)/100,
IF('Structure Inputs'!$J85="Most Likely",SUMIFS('Contents DDF Lookup'!$E:$E,'Contents DDF Lookup'!$C:$C,'Structure Inputs'!AB85,'Contents DDF Lookup'!$A:$A,'Structure Inputs'!$C85)/100,
IF('Structure Inputs'!$J85="Maximum",SUMIFS('Contents DDF Lookup'!$F:$F,'Contents DDF Lookup'!$C:$C,'Structure Inputs'!AB85,'Contents DDF Lookup'!$A:$A,'Structure Inputs'!$C85)/100,))))</f>
        <v>0</v>
      </c>
      <c r="X82" s="18">
        <f>IF('Structure Inputs'!AC85="",,
IF('Structure Inputs'!$J85="Minimum",SUMIFS('Contents DDF Lookup'!$D:$D,'Contents DDF Lookup'!$C:$C,'Structure Inputs'!AC85,'Contents DDF Lookup'!$A:$A,'Structure Inputs'!$C85)/100,
IF('Structure Inputs'!$J85="Most Likely",SUMIFS('Contents DDF Lookup'!$E:$E,'Contents DDF Lookup'!$C:$C,'Structure Inputs'!AC85,'Contents DDF Lookup'!$A:$A,'Structure Inputs'!$C85)/100,
IF('Structure Inputs'!$J85="Maximum",SUMIFS('Contents DDF Lookup'!$F:$F,'Contents DDF Lookup'!$C:$C,'Structure Inputs'!AC85,'Contents DDF Lookup'!$A:$A,'Structure Inputs'!$C85)/100,))))</f>
        <v>0</v>
      </c>
      <c r="Z82" s="25">
        <f t="shared" si="26"/>
        <v>0</v>
      </c>
      <c r="AA82" s="25">
        <f t="shared" si="14"/>
        <v>0</v>
      </c>
      <c r="AB82" s="25">
        <f t="shared" si="15"/>
        <v>0</v>
      </c>
      <c r="AC82" s="25">
        <f t="shared" si="16"/>
        <v>0</v>
      </c>
      <c r="AD82" s="25">
        <f t="shared" si="17"/>
        <v>0</v>
      </c>
      <c r="AE82" s="25">
        <f t="shared" si="18"/>
        <v>0</v>
      </c>
      <c r="AF82" s="25">
        <f t="shared" si="19"/>
        <v>0</v>
      </c>
      <c r="AG82" s="25">
        <f t="shared" si="20"/>
        <v>0</v>
      </c>
      <c r="AH82" s="25">
        <f t="shared" si="21"/>
        <v>0</v>
      </c>
      <c r="AI82" s="25">
        <f t="shared" si="22"/>
        <v>0</v>
      </c>
      <c r="AJ82" s="25">
        <f t="shared" si="23"/>
        <v>0</v>
      </c>
      <c r="AK82" s="25">
        <f t="shared" si="24"/>
        <v>0</v>
      </c>
    </row>
    <row r="83" spans="1:37" x14ac:dyDescent="0.25">
      <c r="A83" s="17">
        <f t="shared" si="25"/>
        <v>82</v>
      </c>
      <c r="B83" s="27" t="str">
        <f>IF('Structure Inputs'!C86="","",'Structure Inputs'!C86)</f>
        <v/>
      </c>
      <c r="D83" s="42">
        <f>'Structure Inputs'!$D86</f>
        <v>0</v>
      </c>
      <c r="F83" s="18" t="str">
        <f>IF('Structure Inputs'!F86="","No","Yes")</f>
        <v>No</v>
      </c>
      <c r="H83" s="24">
        <f>IF($F83="Yes",'Structure Inputs'!$F86,SUMIFS('General Assumptions_Back End'!$C:$C,'General Assumptions_Back End'!$A:$A,$B83,'General Assumptions_Back End'!$B:$B,H$1))</f>
        <v>0</v>
      </c>
      <c r="J83" s="25">
        <f>SUMIFS('General Assumptions_Back End'!$C:$C,'General Assumptions_Back End'!$A:$A,$B83,'General Assumptions_Back End'!$B:$B,J$1)</f>
        <v>0</v>
      </c>
      <c r="K83" s="185">
        <f>SUMIFS('General Assumptions_Back End'!$C:$C,'General Assumptions_Back End'!$A:$A,$B83,'General Assumptions_Back End'!$B:$B,K$1)</f>
        <v>0</v>
      </c>
      <c r="M83" s="18">
        <f>IF('Structure Inputs'!R86="",,
IF('Structure Inputs'!$J86="Minimum",SUMIFS('Contents DDF Lookup'!$D:$D,'Contents DDF Lookup'!$C:$C,'Structure Inputs'!R86,'Contents DDF Lookup'!$A:$A,'Structure Inputs'!$C86)/100,
IF('Structure Inputs'!$J86="Most Likely",SUMIFS('Contents DDF Lookup'!$E:$E,'Contents DDF Lookup'!$C:$C,'Structure Inputs'!R86,'Contents DDF Lookup'!$A:$A,'Structure Inputs'!$C86)/100,
IF('Structure Inputs'!$J86="Maximum",SUMIFS('Contents DDF Lookup'!$F:$F,'Contents DDF Lookup'!$C:$C,'Structure Inputs'!R86,'Contents DDF Lookup'!$A:$A,'Structure Inputs'!$C86)/100,))))</f>
        <v>0</v>
      </c>
      <c r="N83" s="18">
        <f>IF('Structure Inputs'!S86="",,
IF('Structure Inputs'!$J86="Minimum",SUMIFS('Contents DDF Lookup'!$D:$D,'Contents DDF Lookup'!$C:$C,'Structure Inputs'!S86,'Contents DDF Lookup'!$A:$A,'Structure Inputs'!$C86)/100,
IF('Structure Inputs'!$J86="Most Likely",SUMIFS('Contents DDF Lookup'!$E:$E,'Contents DDF Lookup'!$C:$C,'Structure Inputs'!S86,'Contents DDF Lookup'!$A:$A,'Structure Inputs'!$C86)/100,
IF('Structure Inputs'!$J86="Maximum",SUMIFS('Contents DDF Lookup'!$F:$F,'Contents DDF Lookup'!$C:$C,'Structure Inputs'!S86,'Contents DDF Lookup'!$A:$A,'Structure Inputs'!$C86)/100,))))</f>
        <v>0</v>
      </c>
      <c r="O83" s="18">
        <f>IF('Structure Inputs'!T86="",,
IF('Structure Inputs'!$J86="Minimum",SUMIFS('Contents DDF Lookup'!$D:$D,'Contents DDF Lookup'!$C:$C,'Structure Inputs'!T86,'Contents DDF Lookup'!$A:$A,'Structure Inputs'!$C86)/100,
IF('Structure Inputs'!$J86="Most Likely",SUMIFS('Contents DDF Lookup'!$E:$E,'Contents DDF Lookup'!$C:$C,'Structure Inputs'!T86,'Contents DDF Lookup'!$A:$A,'Structure Inputs'!$C86)/100,
IF('Structure Inputs'!$J86="Maximum",SUMIFS('Contents DDF Lookup'!$F:$F,'Contents DDF Lookup'!$C:$C,'Structure Inputs'!T86,'Contents DDF Lookup'!$A:$A,'Structure Inputs'!$C86)/100,))))</f>
        <v>0</v>
      </c>
      <c r="P83" s="18">
        <f>IF('Structure Inputs'!U86="",,
IF('Structure Inputs'!$J86="Minimum",SUMIFS('Contents DDF Lookup'!$D:$D,'Contents DDF Lookup'!$C:$C,'Structure Inputs'!U86,'Contents DDF Lookup'!$A:$A,'Structure Inputs'!$C86)/100,
IF('Structure Inputs'!$J86="Most Likely",SUMIFS('Contents DDF Lookup'!$E:$E,'Contents DDF Lookup'!$C:$C,'Structure Inputs'!U86,'Contents DDF Lookup'!$A:$A,'Structure Inputs'!$C86)/100,
IF('Structure Inputs'!$J86="Maximum",SUMIFS('Contents DDF Lookup'!$F:$F,'Contents DDF Lookup'!$C:$C,'Structure Inputs'!U86,'Contents DDF Lookup'!$A:$A,'Structure Inputs'!$C86)/100,))))</f>
        <v>0</v>
      </c>
      <c r="Q83" s="18">
        <f>IF('Structure Inputs'!V86="",,
IF('Structure Inputs'!$J86="Minimum",SUMIFS('Contents DDF Lookup'!$D:$D,'Contents DDF Lookup'!$C:$C,'Structure Inputs'!V86,'Contents DDF Lookup'!$A:$A,'Structure Inputs'!$C86)/100,
IF('Structure Inputs'!$J86="Most Likely",SUMIFS('Contents DDF Lookup'!$E:$E,'Contents DDF Lookup'!$C:$C,'Structure Inputs'!V86,'Contents DDF Lookup'!$A:$A,'Structure Inputs'!$C86)/100,
IF('Structure Inputs'!$J86="Maximum",SUMIFS('Contents DDF Lookup'!$F:$F,'Contents DDF Lookup'!$C:$C,'Structure Inputs'!V86,'Contents DDF Lookup'!$A:$A,'Structure Inputs'!$C86)/100,))))</f>
        <v>0</v>
      </c>
      <c r="R83" s="18">
        <f>IF('Structure Inputs'!W86="",,
IF('Structure Inputs'!$J86="Minimum",SUMIFS('Contents DDF Lookup'!$D:$D,'Contents DDF Lookup'!$C:$C,'Structure Inputs'!W86,'Contents DDF Lookup'!$A:$A,'Structure Inputs'!$C86)/100,
IF('Structure Inputs'!$J86="Most Likely",SUMIFS('Contents DDF Lookup'!$E:$E,'Contents DDF Lookup'!$C:$C,'Structure Inputs'!W86,'Contents DDF Lookup'!$A:$A,'Structure Inputs'!$C86)/100,
IF('Structure Inputs'!$J86="Maximum",SUMIFS('Contents DDF Lookup'!$F:$F,'Contents DDF Lookup'!$C:$C,'Structure Inputs'!W86,'Contents DDF Lookup'!$A:$A,'Structure Inputs'!$C86)/100,))))</f>
        <v>0</v>
      </c>
      <c r="S83" s="18">
        <f>IF('Structure Inputs'!X86="",,
IF('Structure Inputs'!$J86="Minimum",SUMIFS('Contents DDF Lookup'!$D:$D,'Contents DDF Lookup'!$C:$C,'Structure Inputs'!X86,'Contents DDF Lookup'!$A:$A,'Structure Inputs'!$C86)/100,
IF('Structure Inputs'!$J86="Most Likely",SUMIFS('Contents DDF Lookup'!$E:$E,'Contents DDF Lookup'!$C:$C,'Structure Inputs'!X86,'Contents DDF Lookup'!$A:$A,'Structure Inputs'!$C86)/100,
IF('Structure Inputs'!$J86="Maximum",SUMIFS('Contents DDF Lookup'!$F:$F,'Contents DDF Lookup'!$C:$C,'Structure Inputs'!X86,'Contents DDF Lookup'!$A:$A,'Structure Inputs'!$C86)/100,))))</f>
        <v>0</v>
      </c>
      <c r="T83" s="18">
        <f>IF('Structure Inputs'!Y86="",,
IF('Structure Inputs'!$J86="Minimum",SUMIFS('Contents DDF Lookup'!$D:$D,'Contents DDF Lookup'!$C:$C,'Structure Inputs'!Y86,'Contents DDF Lookup'!$A:$A,'Structure Inputs'!$C86)/100,
IF('Structure Inputs'!$J86="Most Likely",SUMIFS('Contents DDF Lookup'!$E:$E,'Contents DDF Lookup'!$C:$C,'Structure Inputs'!Y86,'Contents DDF Lookup'!$A:$A,'Structure Inputs'!$C86)/100,
IF('Structure Inputs'!$J86="Maximum",SUMIFS('Contents DDF Lookup'!$F:$F,'Contents DDF Lookup'!$C:$C,'Structure Inputs'!Y86,'Contents DDF Lookup'!$A:$A,'Structure Inputs'!$C86)/100,))))</f>
        <v>0</v>
      </c>
      <c r="U83" s="18">
        <f>IF('Structure Inputs'!Z86="",,
IF('Structure Inputs'!$J86="Minimum",SUMIFS('Contents DDF Lookup'!$D:$D,'Contents DDF Lookup'!$C:$C,'Structure Inputs'!Z86,'Contents DDF Lookup'!$A:$A,'Structure Inputs'!$C86)/100,
IF('Structure Inputs'!$J86="Most Likely",SUMIFS('Contents DDF Lookup'!$E:$E,'Contents DDF Lookup'!$C:$C,'Structure Inputs'!Z86,'Contents DDF Lookup'!$A:$A,'Structure Inputs'!$C86)/100,
IF('Structure Inputs'!$J86="Maximum",SUMIFS('Contents DDF Lookup'!$F:$F,'Contents DDF Lookup'!$C:$C,'Structure Inputs'!Z86,'Contents DDF Lookup'!$A:$A,'Structure Inputs'!$C86)/100,))))</f>
        <v>0</v>
      </c>
      <c r="V83" s="18">
        <f>IF('Structure Inputs'!AA86="",,
IF('Structure Inputs'!$J86="Minimum",SUMIFS('Contents DDF Lookup'!$D:$D,'Contents DDF Lookup'!$C:$C,'Structure Inputs'!AA86,'Contents DDF Lookup'!$A:$A,'Structure Inputs'!$C86)/100,
IF('Structure Inputs'!$J86="Most Likely",SUMIFS('Contents DDF Lookup'!$E:$E,'Contents DDF Lookup'!$C:$C,'Structure Inputs'!AA86,'Contents DDF Lookup'!$A:$A,'Structure Inputs'!$C86)/100,
IF('Structure Inputs'!$J86="Maximum",SUMIFS('Contents DDF Lookup'!$F:$F,'Contents DDF Lookup'!$C:$C,'Structure Inputs'!AA86,'Contents DDF Lookup'!$A:$A,'Structure Inputs'!$C86)/100,))))</f>
        <v>0</v>
      </c>
      <c r="W83" s="18">
        <f>IF('Structure Inputs'!AB86="",,
IF('Structure Inputs'!$J86="Minimum",SUMIFS('Contents DDF Lookup'!$D:$D,'Contents DDF Lookup'!$C:$C,'Structure Inputs'!AB86,'Contents DDF Lookup'!$A:$A,'Structure Inputs'!$C86)/100,
IF('Structure Inputs'!$J86="Most Likely",SUMIFS('Contents DDF Lookup'!$E:$E,'Contents DDF Lookup'!$C:$C,'Structure Inputs'!AB86,'Contents DDF Lookup'!$A:$A,'Structure Inputs'!$C86)/100,
IF('Structure Inputs'!$J86="Maximum",SUMIFS('Contents DDF Lookup'!$F:$F,'Contents DDF Lookup'!$C:$C,'Structure Inputs'!AB86,'Contents DDF Lookup'!$A:$A,'Structure Inputs'!$C86)/100,))))</f>
        <v>0</v>
      </c>
      <c r="X83" s="18">
        <f>IF('Structure Inputs'!AC86="",,
IF('Structure Inputs'!$J86="Minimum",SUMIFS('Contents DDF Lookup'!$D:$D,'Contents DDF Lookup'!$C:$C,'Structure Inputs'!AC86,'Contents DDF Lookup'!$A:$A,'Structure Inputs'!$C86)/100,
IF('Structure Inputs'!$J86="Most Likely",SUMIFS('Contents DDF Lookup'!$E:$E,'Contents DDF Lookup'!$C:$C,'Structure Inputs'!AC86,'Contents DDF Lookup'!$A:$A,'Structure Inputs'!$C86)/100,
IF('Structure Inputs'!$J86="Maximum",SUMIFS('Contents DDF Lookup'!$F:$F,'Contents DDF Lookup'!$C:$C,'Structure Inputs'!AC86,'Contents DDF Lookup'!$A:$A,'Structure Inputs'!$C86)/100,))))</f>
        <v>0</v>
      </c>
      <c r="Z83" s="25">
        <f t="shared" si="26"/>
        <v>0</v>
      </c>
      <c r="AA83" s="25">
        <f t="shared" si="14"/>
        <v>0</v>
      </c>
      <c r="AB83" s="25">
        <f t="shared" si="15"/>
        <v>0</v>
      </c>
      <c r="AC83" s="25">
        <f t="shared" si="16"/>
        <v>0</v>
      </c>
      <c r="AD83" s="25">
        <f t="shared" si="17"/>
        <v>0</v>
      </c>
      <c r="AE83" s="25">
        <f t="shared" si="18"/>
        <v>0</v>
      </c>
      <c r="AF83" s="25">
        <f t="shared" si="19"/>
        <v>0</v>
      </c>
      <c r="AG83" s="25">
        <f t="shared" si="20"/>
        <v>0</v>
      </c>
      <c r="AH83" s="25">
        <f t="shared" si="21"/>
        <v>0</v>
      </c>
      <c r="AI83" s="25">
        <f t="shared" si="22"/>
        <v>0</v>
      </c>
      <c r="AJ83" s="25">
        <f t="shared" si="23"/>
        <v>0</v>
      </c>
      <c r="AK83" s="25">
        <f t="shared" si="24"/>
        <v>0</v>
      </c>
    </row>
    <row r="84" spans="1:37" x14ac:dyDescent="0.25">
      <c r="A84" s="17">
        <f t="shared" si="25"/>
        <v>83</v>
      </c>
      <c r="B84" s="27" t="str">
        <f>IF('Structure Inputs'!C87="","",'Structure Inputs'!C87)</f>
        <v/>
      </c>
      <c r="D84" s="42">
        <f>'Structure Inputs'!$D87</f>
        <v>0</v>
      </c>
      <c r="F84" s="18" t="str">
        <f>IF('Structure Inputs'!F87="","No","Yes")</f>
        <v>No</v>
      </c>
      <c r="H84" s="24">
        <f>IF($F84="Yes",'Structure Inputs'!$F87,SUMIFS('General Assumptions_Back End'!$C:$C,'General Assumptions_Back End'!$A:$A,$B84,'General Assumptions_Back End'!$B:$B,H$1))</f>
        <v>0</v>
      </c>
      <c r="J84" s="25">
        <f>SUMIFS('General Assumptions_Back End'!$C:$C,'General Assumptions_Back End'!$A:$A,$B84,'General Assumptions_Back End'!$B:$B,J$1)</f>
        <v>0</v>
      </c>
      <c r="K84" s="185">
        <f>SUMIFS('General Assumptions_Back End'!$C:$C,'General Assumptions_Back End'!$A:$A,$B84,'General Assumptions_Back End'!$B:$B,K$1)</f>
        <v>0</v>
      </c>
      <c r="M84" s="18">
        <f>IF('Structure Inputs'!R87="",,
IF('Structure Inputs'!$J87="Minimum",SUMIFS('Contents DDF Lookup'!$D:$D,'Contents DDF Lookup'!$C:$C,'Structure Inputs'!R87,'Contents DDF Lookup'!$A:$A,'Structure Inputs'!$C87)/100,
IF('Structure Inputs'!$J87="Most Likely",SUMIFS('Contents DDF Lookup'!$E:$E,'Contents DDF Lookup'!$C:$C,'Structure Inputs'!R87,'Contents DDF Lookup'!$A:$A,'Structure Inputs'!$C87)/100,
IF('Structure Inputs'!$J87="Maximum",SUMIFS('Contents DDF Lookup'!$F:$F,'Contents DDF Lookup'!$C:$C,'Structure Inputs'!R87,'Contents DDF Lookup'!$A:$A,'Structure Inputs'!$C87)/100,))))</f>
        <v>0</v>
      </c>
      <c r="N84" s="18">
        <f>IF('Structure Inputs'!S87="",,
IF('Structure Inputs'!$J87="Minimum",SUMIFS('Contents DDF Lookup'!$D:$D,'Contents DDF Lookup'!$C:$C,'Structure Inputs'!S87,'Contents DDF Lookup'!$A:$A,'Structure Inputs'!$C87)/100,
IF('Structure Inputs'!$J87="Most Likely",SUMIFS('Contents DDF Lookup'!$E:$E,'Contents DDF Lookup'!$C:$C,'Structure Inputs'!S87,'Contents DDF Lookup'!$A:$A,'Structure Inputs'!$C87)/100,
IF('Structure Inputs'!$J87="Maximum",SUMIFS('Contents DDF Lookup'!$F:$F,'Contents DDF Lookup'!$C:$C,'Structure Inputs'!S87,'Contents DDF Lookup'!$A:$A,'Structure Inputs'!$C87)/100,))))</f>
        <v>0</v>
      </c>
      <c r="O84" s="18">
        <f>IF('Structure Inputs'!T87="",,
IF('Structure Inputs'!$J87="Minimum",SUMIFS('Contents DDF Lookup'!$D:$D,'Contents DDF Lookup'!$C:$C,'Structure Inputs'!T87,'Contents DDF Lookup'!$A:$A,'Structure Inputs'!$C87)/100,
IF('Structure Inputs'!$J87="Most Likely",SUMIFS('Contents DDF Lookup'!$E:$E,'Contents DDF Lookup'!$C:$C,'Structure Inputs'!T87,'Contents DDF Lookup'!$A:$A,'Structure Inputs'!$C87)/100,
IF('Structure Inputs'!$J87="Maximum",SUMIFS('Contents DDF Lookup'!$F:$F,'Contents DDF Lookup'!$C:$C,'Structure Inputs'!T87,'Contents DDF Lookup'!$A:$A,'Structure Inputs'!$C87)/100,))))</f>
        <v>0</v>
      </c>
      <c r="P84" s="18">
        <f>IF('Structure Inputs'!U87="",,
IF('Structure Inputs'!$J87="Minimum",SUMIFS('Contents DDF Lookup'!$D:$D,'Contents DDF Lookup'!$C:$C,'Structure Inputs'!U87,'Contents DDF Lookup'!$A:$A,'Structure Inputs'!$C87)/100,
IF('Structure Inputs'!$J87="Most Likely",SUMIFS('Contents DDF Lookup'!$E:$E,'Contents DDF Lookup'!$C:$C,'Structure Inputs'!U87,'Contents DDF Lookup'!$A:$A,'Structure Inputs'!$C87)/100,
IF('Structure Inputs'!$J87="Maximum",SUMIFS('Contents DDF Lookup'!$F:$F,'Contents DDF Lookup'!$C:$C,'Structure Inputs'!U87,'Contents DDF Lookup'!$A:$A,'Structure Inputs'!$C87)/100,))))</f>
        <v>0</v>
      </c>
      <c r="Q84" s="18">
        <f>IF('Structure Inputs'!V87="",,
IF('Structure Inputs'!$J87="Minimum",SUMIFS('Contents DDF Lookup'!$D:$D,'Contents DDF Lookup'!$C:$C,'Structure Inputs'!V87,'Contents DDF Lookup'!$A:$A,'Structure Inputs'!$C87)/100,
IF('Structure Inputs'!$J87="Most Likely",SUMIFS('Contents DDF Lookup'!$E:$E,'Contents DDF Lookup'!$C:$C,'Structure Inputs'!V87,'Contents DDF Lookup'!$A:$A,'Structure Inputs'!$C87)/100,
IF('Structure Inputs'!$J87="Maximum",SUMIFS('Contents DDF Lookup'!$F:$F,'Contents DDF Lookup'!$C:$C,'Structure Inputs'!V87,'Contents DDF Lookup'!$A:$A,'Structure Inputs'!$C87)/100,))))</f>
        <v>0</v>
      </c>
      <c r="R84" s="18">
        <f>IF('Structure Inputs'!W87="",,
IF('Structure Inputs'!$J87="Minimum",SUMIFS('Contents DDF Lookup'!$D:$D,'Contents DDF Lookup'!$C:$C,'Structure Inputs'!W87,'Contents DDF Lookup'!$A:$A,'Structure Inputs'!$C87)/100,
IF('Structure Inputs'!$J87="Most Likely",SUMIFS('Contents DDF Lookup'!$E:$E,'Contents DDF Lookup'!$C:$C,'Structure Inputs'!W87,'Contents DDF Lookup'!$A:$A,'Structure Inputs'!$C87)/100,
IF('Structure Inputs'!$J87="Maximum",SUMIFS('Contents DDF Lookup'!$F:$F,'Contents DDF Lookup'!$C:$C,'Structure Inputs'!W87,'Contents DDF Lookup'!$A:$A,'Structure Inputs'!$C87)/100,))))</f>
        <v>0</v>
      </c>
      <c r="S84" s="18">
        <f>IF('Structure Inputs'!X87="",,
IF('Structure Inputs'!$J87="Minimum",SUMIFS('Contents DDF Lookup'!$D:$D,'Contents DDF Lookup'!$C:$C,'Structure Inputs'!X87,'Contents DDF Lookup'!$A:$A,'Structure Inputs'!$C87)/100,
IF('Structure Inputs'!$J87="Most Likely",SUMIFS('Contents DDF Lookup'!$E:$E,'Contents DDF Lookup'!$C:$C,'Structure Inputs'!X87,'Contents DDF Lookup'!$A:$A,'Structure Inputs'!$C87)/100,
IF('Structure Inputs'!$J87="Maximum",SUMIFS('Contents DDF Lookup'!$F:$F,'Contents DDF Lookup'!$C:$C,'Structure Inputs'!X87,'Contents DDF Lookup'!$A:$A,'Structure Inputs'!$C87)/100,))))</f>
        <v>0</v>
      </c>
      <c r="T84" s="18">
        <f>IF('Structure Inputs'!Y87="",,
IF('Structure Inputs'!$J87="Minimum",SUMIFS('Contents DDF Lookup'!$D:$D,'Contents DDF Lookup'!$C:$C,'Structure Inputs'!Y87,'Contents DDF Lookup'!$A:$A,'Structure Inputs'!$C87)/100,
IF('Structure Inputs'!$J87="Most Likely",SUMIFS('Contents DDF Lookup'!$E:$E,'Contents DDF Lookup'!$C:$C,'Structure Inputs'!Y87,'Contents DDF Lookup'!$A:$A,'Structure Inputs'!$C87)/100,
IF('Structure Inputs'!$J87="Maximum",SUMIFS('Contents DDF Lookup'!$F:$F,'Contents DDF Lookup'!$C:$C,'Structure Inputs'!Y87,'Contents DDF Lookup'!$A:$A,'Structure Inputs'!$C87)/100,))))</f>
        <v>0</v>
      </c>
      <c r="U84" s="18">
        <f>IF('Structure Inputs'!Z87="",,
IF('Structure Inputs'!$J87="Minimum",SUMIFS('Contents DDF Lookup'!$D:$D,'Contents DDF Lookup'!$C:$C,'Structure Inputs'!Z87,'Contents DDF Lookup'!$A:$A,'Structure Inputs'!$C87)/100,
IF('Structure Inputs'!$J87="Most Likely",SUMIFS('Contents DDF Lookup'!$E:$E,'Contents DDF Lookup'!$C:$C,'Structure Inputs'!Z87,'Contents DDF Lookup'!$A:$A,'Structure Inputs'!$C87)/100,
IF('Structure Inputs'!$J87="Maximum",SUMIFS('Contents DDF Lookup'!$F:$F,'Contents DDF Lookup'!$C:$C,'Structure Inputs'!Z87,'Contents DDF Lookup'!$A:$A,'Structure Inputs'!$C87)/100,))))</f>
        <v>0</v>
      </c>
      <c r="V84" s="18">
        <f>IF('Structure Inputs'!AA87="",,
IF('Structure Inputs'!$J87="Minimum",SUMIFS('Contents DDF Lookup'!$D:$D,'Contents DDF Lookup'!$C:$C,'Structure Inputs'!AA87,'Contents DDF Lookup'!$A:$A,'Structure Inputs'!$C87)/100,
IF('Structure Inputs'!$J87="Most Likely",SUMIFS('Contents DDF Lookup'!$E:$E,'Contents DDF Lookup'!$C:$C,'Structure Inputs'!AA87,'Contents DDF Lookup'!$A:$A,'Structure Inputs'!$C87)/100,
IF('Structure Inputs'!$J87="Maximum",SUMIFS('Contents DDF Lookup'!$F:$F,'Contents DDF Lookup'!$C:$C,'Structure Inputs'!AA87,'Contents DDF Lookup'!$A:$A,'Structure Inputs'!$C87)/100,))))</f>
        <v>0</v>
      </c>
      <c r="W84" s="18">
        <f>IF('Structure Inputs'!AB87="",,
IF('Structure Inputs'!$J87="Minimum",SUMIFS('Contents DDF Lookup'!$D:$D,'Contents DDF Lookup'!$C:$C,'Structure Inputs'!AB87,'Contents DDF Lookup'!$A:$A,'Structure Inputs'!$C87)/100,
IF('Structure Inputs'!$J87="Most Likely",SUMIFS('Contents DDF Lookup'!$E:$E,'Contents DDF Lookup'!$C:$C,'Structure Inputs'!AB87,'Contents DDF Lookup'!$A:$A,'Structure Inputs'!$C87)/100,
IF('Structure Inputs'!$J87="Maximum",SUMIFS('Contents DDF Lookup'!$F:$F,'Contents DDF Lookup'!$C:$C,'Structure Inputs'!AB87,'Contents DDF Lookup'!$A:$A,'Structure Inputs'!$C87)/100,))))</f>
        <v>0</v>
      </c>
      <c r="X84" s="18">
        <f>IF('Structure Inputs'!AC87="",,
IF('Structure Inputs'!$J87="Minimum",SUMIFS('Contents DDF Lookup'!$D:$D,'Contents DDF Lookup'!$C:$C,'Structure Inputs'!AC87,'Contents DDF Lookup'!$A:$A,'Structure Inputs'!$C87)/100,
IF('Structure Inputs'!$J87="Most Likely",SUMIFS('Contents DDF Lookup'!$E:$E,'Contents DDF Lookup'!$C:$C,'Structure Inputs'!AC87,'Contents DDF Lookup'!$A:$A,'Structure Inputs'!$C87)/100,
IF('Structure Inputs'!$J87="Maximum",SUMIFS('Contents DDF Lookup'!$F:$F,'Contents DDF Lookup'!$C:$C,'Structure Inputs'!AC87,'Contents DDF Lookup'!$A:$A,'Structure Inputs'!$C87)/100,))))</f>
        <v>0</v>
      </c>
      <c r="Z84" s="25">
        <f t="shared" si="26"/>
        <v>0</v>
      </c>
      <c r="AA84" s="25">
        <f t="shared" si="14"/>
        <v>0</v>
      </c>
      <c r="AB84" s="25">
        <f t="shared" si="15"/>
        <v>0</v>
      </c>
      <c r="AC84" s="25">
        <f t="shared" si="16"/>
        <v>0</v>
      </c>
      <c r="AD84" s="25">
        <f t="shared" si="17"/>
        <v>0</v>
      </c>
      <c r="AE84" s="25">
        <f t="shared" si="18"/>
        <v>0</v>
      </c>
      <c r="AF84" s="25">
        <f t="shared" si="19"/>
        <v>0</v>
      </c>
      <c r="AG84" s="25">
        <f t="shared" si="20"/>
        <v>0</v>
      </c>
      <c r="AH84" s="25">
        <f t="shared" si="21"/>
        <v>0</v>
      </c>
      <c r="AI84" s="25">
        <f t="shared" si="22"/>
        <v>0</v>
      </c>
      <c r="AJ84" s="25">
        <f t="shared" si="23"/>
        <v>0</v>
      </c>
      <c r="AK84" s="25">
        <f t="shared" si="24"/>
        <v>0</v>
      </c>
    </row>
    <row r="85" spans="1:37" x14ac:dyDescent="0.25">
      <c r="A85" s="17">
        <f t="shared" si="25"/>
        <v>84</v>
      </c>
      <c r="B85" s="27" t="str">
        <f>IF('Structure Inputs'!C88="","",'Structure Inputs'!C88)</f>
        <v/>
      </c>
      <c r="D85" s="42">
        <f>'Structure Inputs'!$D88</f>
        <v>0</v>
      </c>
      <c r="F85" s="18" t="str">
        <f>IF('Structure Inputs'!F88="","No","Yes")</f>
        <v>No</v>
      </c>
      <c r="H85" s="24">
        <f>IF($F85="Yes",'Structure Inputs'!$F88,SUMIFS('General Assumptions_Back End'!$C:$C,'General Assumptions_Back End'!$A:$A,$B85,'General Assumptions_Back End'!$B:$B,H$1))</f>
        <v>0</v>
      </c>
      <c r="J85" s="25">
        <f>SUMIFS('General Assumptions_Back End'!$C:$C,'General Assumptions_Back End'!$A:$A,$B85,'General Assumptions_Back End'!$B:$B,J$1)</f>
        <v>0</v>
      </c>
      <c r="K85" s="185">
        <f>SUMIFS('General Assumptions_Back End'!$C:$C,'General Assumptions_Back End'!$A:$A,$B85,'General Assumptions_Back End'!$B:$B,K$1)</f>
        <v>0</v>
      </c>
      <c r="M85" s="18">
        <f>IF('Structure Inputs'!R88="",,
IF('Structure Inputs'!$J88="Minimum",SUMIFS('Contents DDF Lookup'!$D:$D,'Contents DDF Lookup'!$C:$C,'Structure Inputs'!R88,'Contents DDF Lookup'!$A:$A,'Structure Inputs'!$C88)/100,
IF('Structure Inputs'!$J88="Most Likely",SUMIFS('Contents DDF Lookup'!$E:$E,'Contents DDF Lookup'!$C:$C,'Structure Inputs'!R88,'Contents DDF Lookup'!$A:$A,'Structure Inputs'!$C88)/100,
IF('Structure Inputs'!$J88="Maximum",SUMIFS('Contents DDF Lookup'!$F:$F,'Contents DDF Lookup'!$C:$C,'Structure Inputs'!R88,'Contents DDF Lookup'!$A:$A,'Structure Inputs'!$C88)/100,))))</f>
        <v>0</v>
      </c>
      <c r="N85" s="18">
        <f>IF('Structure Inputs'!S88="",,
IF('Structure Inputs'!$J88="Minimum",SUMIFS('Contents DDF Lookup'!$D:$D,'Contents DDF Lookup'!$C:$C,'Structure Inputs'!S88,'Contents DDF Lookup'!$A:$A,'Structure Inputs'!$C88)/100,
IF('Structure Inputs'!$J88="Most Likely",SUMIFS('Contents DDF Lookup'!$E:$E,'Contents DDF Lookup'!$C:$C,'Structure Inputs'!S88,'Contents DDF Lookup'!$A:$A,'Structure Inputs'!$C88)/100,
IF('Structure Inputs'!$J88="Maximum",SUMIFS('Contents DDF Lookup'!$F:$F,'Contents DDF Lookup'!$C:$C,'Structure Inputs'!S88,'Contents DDF Lookup'!$A:$A,'Structure Inputs'!$C88)/100,))))</f>
        <v>0</v>
      </c>
      <c r="O85" s="18">
        <f>IF('Structure Inputs'!T88="",,
IF('Structure Inputs'!$J88="Minimum",SUMIFS('Contents DDF Lookup'!$D:$D,'Contents DDF Lookup'!$C:$C,'Structure Inputs'!T88,'Contents DDF Lookup'!$A:$A,'Structure Inputs'!$C88)/100,
IF('Structure Inputs'!$J88="Most Likely",SUMIFS('Contents DDF Lookup'!$E:$E,'Contents DDF Lookup'!$C:$C,'Structure Inputs'!T88,'Contents DDF Lookup'!$A:$A,'Structure Inputs'!$C88)/100,
IF('Structure Inputs'!$J88="Maximum",SUMIFS('Contents DDF Lookup'!$F:$F,'Contents DDF Lookup'!$C:$C,'Structure Inputs'!T88,'Contents DDF Lookup'!$A:$A,'Structure Inputs'!$C88)/100,))))</f>
        <v>0</v>
      </c>
      <c r="P85" s="18">
        <f>IF('Structure Inputs'!U88="",,
IF('Structure Inputs'!$J88="Minimum",SUMIFS('Contents DDF Lookup'!$D:$D,'Contents DDF Lookup'!$C:$C,'Structure Inputs'!U88,'Contents DDF Lookup'!$A:$A,'Structure Inputs'!$C88)/100,
IF('Structure Inputs'!$J88="Most Likely",SUMIFS('Contents DDF Lookup'!$E:$E,'Contents DDF Lookup'!$C:$C,'Structure Inputs'!U88,'Contents DDF Lookup'!$A:$A,'Structure Inputs'!$C88)/100,
IF('Structure Inputs'!$J88="Maximum",SUMIFS('Contents DDF Lookup'!$F:$F,'Contents DDF Lookup'!$C:$C,'Structure Inputs'!U88,'Contents DDF Lookup'!$A:$A,'Structure Inputs'!$C88)/100,))))</f>
        <v>0</v>
      </c>
      <c r="Q85" s="18">
        <f>IF('Structure Inputs'!V88="",,
IF('Structure Inputs'!$J88="Minimum",SUMIFS('Contents DDF Lookup'!$D:$D,'Contents DDF Lookup'!$C:$C,'Structure Inputs'!V88,'Contents DDF Lookup'!$A:$A,'Structure Inputs'!$C88)/100,
IF('Structure Inputs'!$J88="Most Likely",SUMIFS('Contents DDF Lookup'!$E:$E,'Contents DDF Lookup'!$C:$C,'Structure Inputs'!V88,'Contents DDF Lookup'!$A:$A,'Structure Inputs'!$C88)/100,
IF('Structure Inputs'!$J88="Maximum",SUMIFS('Contents DDF Lookup'!$F:$F,'Contents DDF Lookup'!$C:$C,'Structure Inputs'!V88,'Contents DDF Lookup'!$A:$A,'Structure Inputs'!$C88)/100,))))</f>
        <v>0</v>
      </c>
      <c r="R85" s="18">
        <f>IF('Structure Inputs'!W88="",,
IF('Structure Inputs'!$J88="Minimum",SUMIFS('Contents DDF Lookup'!$D:$D,'Contents DDF Lookup'!$C:$C,'Structure Inputs'!W88,'Contents DDF Lookup'!$A:$A,'Structure Inputs'!$C88)/100,
IF('Structure Inputs'!$J88="Most Likely",SUMIFS('Contents DDF Lookup'!$E:$E,'Contents DDF Lookup'!$C:$C,'Structure Inputs'!W88,'Contents DDF Lookup'!$A:$A,'Structure Inputs'!$C88)/100,
IF('Structure Inputs'!$J88="Maximum",SUMIFS('Contents DDF Lookup'!$F:$F,'Contents DDF Lookup'!$C:$C,'Structure Inputs'!W88,'Contents DDF Lookup'!$A:$A,'Structure Inputs'!$C88)/100,))))</f>
        <v>0</v>
      </c>
      <c r="S85" s="18">
        <f>IF('Structure Inputs'!X88="",,
IF('Structure Inputs'!$J88="Minimum",SUMIFS('Contents DDF Lookup'!$D:$D,'Contents DDF Lookup'!$C:$C,'Structure Inputs'!X88,'Contents DDF Lookup'!$A:$A,'Structure Inputs'!$C88)/100,
IF('Structure Inputs'!$J88="Most Likely",SUMIFS('Contents DDF Lookup'!$E:$E,'Contents DDF Lookup'!$C:$C,'Structure Inputs'!X88,'Contents DDF Lookup'!$A:$A,'Structure Inputs'!$C88)/100,
IF('Structure Inputs'!$J88="Maximum",SUMIFS('Contents DDF Lookup'!$F:$F,'Contents DDF Lookup'!$C:$C,'Structure Inputs'!X88,'Contents DDF Lookup'!$A:$A,'Structure Inputs'!$C88)/100,))))</f>
        <v>0</v>
      </c>
      <c r="T85" s="18">
        <f>IF('Structure Inputs'!Y88="",,
IF('Structure Inputs'!$J88="Minimum",SUMIFS('Contents DDF Lookup'!$D:$D,'Contents DDF Lookup'!$C:$C,'Structure Inputs'!Y88,'Contents DDF Lookup'!$A:$A,'Structure Inputs'!$C88)/100,
IF('Structure Inputs'!$J88="Most Likely",SUMIFS('Contents DDF Lookup'!$E:$E,'Contents DDF Lookup'!$C:$C,'Structure Inputs'!Y88,'Contents DDF Lookup'!$A:$A,'Structure Inputs'!$C88)/100,
IF('Structure Inputs'!$J88="Maximum",SUMIFS('Contents DDF Lookup'!$F:$F,'Contents DDF Lookup'!$C:$C,'Structure Inputs'!Y88,'Contents DDF Lookup'!$A:$A,'Structure Inputs'!$C88)/100,))))</f>
        <v>0</v>
      </c>
      <c r="U85" s="18">
        <f>IF('Structure Inputs'!Z88="",,
IF('Structure Inputs'!$J88="Minimum",SUMIFS('Contents DDF Lookup'!$D:$D,'Contents DDF Lookup'!$C:$C,'Structure Inputs'!Z88,'Contents DDF Lookup'!$A:$A,'Structure Inputs'!$C88)/100,
IF('Structure Inputs'!$J88="Most Likely",SUMIFS('Contents DDF Lookup'!$E:$E,'Contents DDF Lookup'!$C:$C,'Structure Inputs'!Z88,'Contents DDF Lookup'!$A:$A,'Structure Inputs'!$C88)/100,
IF('Structure Inputs'!$J88="Maximum",SUMIFS('Contents DDF Lookup'!$F:$F,'Contents DDF Lookup'!$C:$C,'Structure Inputs'!Z88,'Contents DDF Lookup'!$A:$A,'Structure Inputs'!$C88)/100,))))</f>
        <v>0</v>
      </c>
      <c r="V85" s="18">
        <f>IF('Structure Inputs'!AA88="",,
IF('Structure Inputs'!$J88="Minimum",SUMIFS('Contents DDF Lookup'!$D:$D,'Contents DDF Lookup'!$C:$C,'Structure Inputs'!AA88,'Contents DDF Lookup'!$A:$A,'Structure Inputs'!$C88)/100,
IF('Structure Inputs'!$J88="Most Likely",SUMIFS('Contents DDF Lookup'!$E:$E,'Contents DDF Lookup'!$C:$C,'Structure Inputs'!AA88,'Contents DDF Lookup'!$A:$A,'Structure Inputs'!$C88)/100,
IF('Structure Inputs'!$J88="Maximum",SUMIFS('Contents DDF Lookup'!$F:$F,'Contents DDF Lookup'!$C:$C,'Structure Inputs'!AA88,'Contents DDF Lookup'!$A:$A,'Structure Inputs'!$C88)/100,))))</f>
        <v>0</v>
      </c>
      <c r="W85" s="18">
        <f>IF('Structure Inputs'!AB88="",,
IF('Structure Inputs'!$J88="Minimum",SUMIFS('Contents DDF Lookup'!$D:$D,'Contents DDF Lookup'!$C:$C,'Structure Inputs'!AB88,'Contents DDF Lookup'!$A:$A,'Structure Inputs'!$C88)/100,
IF('Structure Inputs'!$J88="Most Likely",SUMIFS('Contents DDF Lookup'!$E:$E,'Contents DDF Lookup'!$C:$C,'Structure Inputs'!AB88,'Contents DDF Lookup'!$A:$A,'Structure Inputs'!$C88)/100,
IF('Structure Inputs'!$J88="Maximum",SUMIFS('Contents DDF Lookup'!$F:$F,'Contents DDF Lookup'!$C:$C,'Structure Inputs'!AB88,'Contents DDF Lookup'!$A:$A,'Structure Inputs'!$C88)/100,))))</f>
        <v>0</v>
      </c>
      <c r="X85" s="18">
        <f>IF('Structure Inputs'!AC88="",,
IF('Structure Inputs'!$J88="Minimum",SUMIFS('Contents DDF Lookup'!$D:$D,'Contents DDF Lookup'!$C:$C,'Structure Inputs'!AC88,'Contents DDF Lookup'!$A:$A,'Structure Inputs'!$C88)/100,
IF('Structure Inputs'!$J88="Most Likely",SUMIFS('Contents DDF Lookup'!$E:$E,'Contents DDF Lookup'!$C:$C,'Structure Inputs'!AC88,'Contents DDF Lookup'!$A:$A,'Structure Inputs'!$C88)/100,
IF('Structure Inputs'!$J88="Maximum",SUMIFS('Contents DDF Lookup'!$F:$F,'Contents DDF Lookup'!$C:$C,'Structure Inputs'!AC88,'Contents DDF Lookup'!$A:$A,'Structure Inputs'!$C88)/100,))))</f>
        <v>0</v>
      </c>
      <c r="Z85" s="25">
        <f t="shared" si="26"/>
        <v>0</v>
      </c>
      <c r="AA85" s="25">
        <f t="shared" si="14"/>
        <v>0</v>
      </c>
      <c r="AB85" s="25">
        <f t="shared" si="15"/>
        <v>0</v>
      </c>
      <c r="AC85" s="25">
        <f t="shared" si="16"/>
        <v>0</v>
      </c>
      <c r="AD85" s="25">
        <f t="shared" si="17"/>
        <v>0</v>
      </c>
      <c r="AE85" s="25">
        <f t="shared" si="18"/>
        <v>0</v>
      </c>
      <c r="AF85" s="25">
        <f t="shared" si="19"/>
        <v>0</v>
      </c>
      <c r="AG85" s="25">
        <f t="shared" si="20"/>
        <v>0</v>
      </c>
      <c r="AH85" s="25">
        <f t="shared" si="21"/>
        <v>0</v>
      </c>
      <c r="AI85" s="25">
        <f t="shared" si="22"/>
        <v>0</v>
      </c>
      <c r="AJ85" s="25">
        <f t="shared" si="23"/>
        <v>0</v>
      </c>
      <c r="AK85" s="25">
        <f t="shared" si="24"/>
        <v>0</v>
      </c>
    </row>
    <row r="86" spans="1:37" x14ac:dyDescent="0.25">
      <c r="A86" s="17">
        <f t="shared" si="25"/>
        <v>85</v>
      </c>
      <c r="B86" s="27" t="str">
        <f>IF('Structure Inputs'!C89="","",'Structure Inputs'!C89)</f>
        <v/>
      </c>
      <c r="D86" s="42">
        <f>'Structure Inputs'!$D89</f>
        <v>0</v>
      </c>
      <c r="F86" s="18" t="str">
        <f>IF('Structure Inputs'!F89="","No","Yes")</f>
        <v>No</v>
      </c>
      <c r="H86" s="24">
        <f>IF($F86="Yes",'Structure Inputs'!$F89,SUMIFS('General Assumptions_Back End'!$C:$C,'General Assumptions_Back End'!$A:$A,$B86,'General Assumptions_Back End'!$B:$B,H$1))</f>
        <v>0</v>
      </c>
      <c r="J86" s="25">
        <f>SUMIFS('General Assumptions_Back End'!$C:$C,'General Assumptions_Back End'!$A:$A,$B86,'General Assumptions_Back End'!$B:$B,J$1)</f>
        <v>0</v>
      </c>
      <c r="K86" s="185">
        <f>SUMIFS('General Assumptions_Back End'!$C:$C,'General Assumptions_Back End'!$A:$A,$B86,'General Assumptions_Back End'!$B:$B,K$1)</f>
        <v>0</v>
      </c>
      <c r="M86" s="18">
        <f>IF('Structure Inputs'!R89="",,
IF('Structure Inputs'!$J89="Minimum",SUMIFS('Contents DDF Lookup'!$D:$D,'Contents DDF Lookup'!$C:$C,'Structure Inputs'!R89,'Contents DDF Lookup'!$A:$A,'Structure Inputs'!$C89)/100,
IF('Structure Inputs'!$J89="Most Likely",SUMIFS('Contents DDF Lookup'!$E:$E,'Contents DDF Lookup'!$C:$C,'Structure Inputs'!R89,'Contents DDF Lookup'!$A:$A,'Structure Inputs'!$C89)/100,
IF('Structure Inputs'!$J89="Maximum",SUMIFS('Contents DDF Lookup'!$F:$F,'Contents DDF Lookup'!$C:$C,'Structure Inputs'!R89,'Contents DDF Lookup'!$A:$A,'Structure Inputs'!$C89)/100,))))</f>
        <v>0</v>
      </c>
      <c r="N86" s="18">
        <f>IF('Structure Inputs'!S89="",,
IF('Structure Inputs'!$J89="Minimum",SUMIFS('Contents DDF Lookup'!$D:$D,'Contents DDF Lookup'!$C:$C,'Structure Inputs'!S89,'Contents DDF Lookup'!$A:$A,'Structure Inputs'!$C89)/100,
IF('Structure Inputs'!$J89="Most Likely",SUMIFS('Contents DDF Lookup'!$E:$E,'Contents DDF Lookup'!$C:$C,'Structure Inputs'!S89,'Contents DDF Lookup'!$A:$A,'Structure Inputs'!$C89)/100,
IF('Structure Inputs'!$J89="Maximum",SUMIFS('Contents DDF Lookup'!$F:$F,'Contents DDF Lookup'!$C:$C,'Structure Inputs'!S89,'Contents DDF Lookup'!$A:$A,'Structure Inputs'!$C89)/100,))))</f>
        <v>0</v>
      </c>
      <c r="O86" s="18">
        <f>IF('Structure Inputs'!T89="",,
IF('Structure Inputs'!$J89="Minimum",SUMIFS('Contents DDF Lookup'!$D:$D,'Contents DDF Lookup'!$C:$C,'Structure Inputs'!T89,'Contents DDF Lookup'!$A:$A,'Structure Inputs'!$C89)/100,
IF('Structure Inputs'!$J89="Most Likely",SUMIFS('Contents DDF Lookup'!$E:$E,'Contents DDF Lookup'!$C:$C,'Structure Inputs'!T89,'Contents DDF Lookup'!$A:$A,'Structure Inputs'!$C89)/100,
IF('Structure Inputs'!$J89="Maximum",SUMIFS('Contents DDF Lookup'!$F:$F,'Contents DDF Lookup'!$C:$C,'Structure Inputs'!T89,'Contents DDF Lookup'!$A:$A,'Structure Inputs'!$C89)/100,))))</f>
        <v>0</v>
      </c>
      <c r="P86" s="18">
        <f>IF('Structure Inputs'!U89="",,
IF('Structure Inputs'!$J89="Minimum",SUMIFS('Contents DDF Lookup'!$D:$D,'Contents DDF Lookup'!$C:$C,'Structure Inputs'!U89,'Contents DDF Lookup'!$A:$A,'Structure Inputs'!$C89)/100,
IF('Structure Inputs'!$J89="Most Likely",SUMIFS('Contents DDF Lookup'!$E:$E,'Contents DDF Lookup'!$C:$C,'Structure Inputs'!U89,'Contents DDF Lookup'!$A:$A,'Structure Inputs'!$C89)/100,
IF('Structure Inputs'!$J89="Maximum",SUMIFS('Contents DDF Lookup'!$F:$F,'Contents DDF Lookup'!$C:$C,'Structure Inputs'!U89,'Contents DDF Lookup'!$A:$A,'Structure Inputs'!$C89)/100,))))</f>
        <v>0</v>
      </c>
      <c r="Q86" s="18">
        <f>IF('Structure Inputs'!V89="",,
IF('Structure Inputs'!$J89="Minimum",SUMIFS('Contents DDF Lookup'!$D:$D,'Contents DDF Lookup'!$C:$C,'Structure Inputs'!V89,'Contents DDF Lookup'!$A:$A,'Structure Inputs'!$C89)/100,
IF('Structure Inputs'!$J89="Most Likely",SUMIFS('Contents DDF Lookup'!$E:$E,'Contents DDF Lookup'!$C:$C,'Structure Inputs'!V89,'Contents DDF Lookup'!$A:$A,'Structure Inputs'!$C89)/100,
IF('Structure Inputs'!$J89="Maximum",SUMIFS('Contents DDF Lookup'!$F:$F,'Contents DDF Lookup'!$C:$C,'Structure Inputs'!V89,'Contents DDF Lookup'!$A:$A,'Structure Inputs'!$C89)/100,))))</f>
        <v>0</v>
      </c>
      <c r="R86" s="18">
        <f>IF('Structure Inputs'!W89="",,
IF('Structure Inputs'!$J89="Minimum",SUMIFS('Contents DDF Lookup'!$D:$D,'Contents DDF Lookup'!$C:$C,'Structure Inputs'!W89,'Contents DDF Lookup'!$A:$A,'Structure Inputs'!$C89)/100,
IF('Structure Inputs'!$J89="Most Likely",SUMIFS('Contents DDF Lookup'!$E:$E,'Contents DDF Lookup'!$C:$C,'Structure Inputs'!W89,'Contents DDF Lookup'!$A:$A,'Structure Inputs'!$C89)/100,
IF('Structure Inputs'!$J89="Maximum",SUMIFS('Contents DDF Lookup'!$F:$F,'Contents DDF Lookup'!$C:$C,'Structure Inputs'!W89,'Contents DDF Lookup'!$A:$A,'Structure Inputs'!$C89)/100,))))</f>
        <v>0</v>
      </c>
      <c r="S86" s="18">
        <f>IF('Structure Inputs'!X89="",,
IF('Structure Inputs'!$J89="Minimum",SUMIFS('Contents DDF Lookup'!$D:$D,'Contents DDF Lookup'!$C:$C,'Structure Inputs'!X89,'Contents DDF Lookup'!$A:$A,'Structure Inputs'!$C89)/100,
IF('Structure Inputs'!$J89="Most Likely",SUMIFS('Contents DDF Lookup'!$E:$E,'Contents DDF Lookup'!$C:$C,'Structure Inputs'!X89,'Contents DDF Lookup'!$A:$A,'Structure Inputs'!$C89)/100,
IF('Structure Inputs'!$J89="Maximum",SUMIFS('Contents DDF Lookup'!$F:$F,'Contents DDF Lookup'!$C:$C,'Structure Inputs'!X89,'Contents DDF Lookup'!$A:$A,'Structure Inputs'!$C89)/100,))))</f>
        <v>0</v>
      </c>
      <c r="T86" s="18">
        <f>IF('Structure Inputs'!Y89="",,
IF('Structure Inputs'!$J89="Minimum",SUMIFS('Contents DDF Lookup'!$D:$D,'Contents DDF Lookup'!$C:$C,'Structure Inputs'!Y89,'Contents DDF Lookup'!$A:$A,'Structure Inputs'!$C89)/100,
IF('Structure Inputs'!$J89="Most Likely",SUMIFS('Contents DDF Lookup'!$E:$E,'Contents DDF Lookup'!$C:$C,'Structure Inputs'!Y89,'Contents DDF Lookup'!$A:$A,'Structure Inputs'!$C89)/100,
IF('Structure Inputs'!$J89="Maximum",SUMIFS('Contents DDF Lookup'!$F:$F,'Contents DDF Lookup'!$C:$C,'Structure Inputs'!Y89,'Contents DDF Lookup'!$A:$A,'Structure Inputs'!$C89)/100,))))</f>
        <v>0</v>
      </c>
      <c r="U86" s="18">
        <f>IF('Structure Inputs'!Z89="",,
IF('Structure Inputs'!$J89="Minimum",SUMIFS('Contents DDF Lookup'!$D:$D,'Contents DDF Lookup'!$C:$C,'Structure Inputs'!Z89,'Contents DDF Lookup'!$A:$A,'Structure Inputs'!$C89)/100,
IF('Structure Inputs'!$J89="Most Likely",SUMIFS('Contents DDF Lookup'!$E:$E,'Contents DDF Lookup'!$C:$C,'Structure Inputs'!Z89,'Contents DDF Lookup'!$A:$A,'Structure Inputs'!$C89)/100,
IF('Structure Inputs'!$J89="Maximum",SUMIFS('Contents DDF Lookup'!$F:$F,'Contents DDF Lookup'!$C:$C,'Structure Inputs'!Z89,'Contents DDF Lookup'!$A:$A,'Structure Inputs'!$C89)/100,))))</f>
        <v>0</v>
      </c>
      <c r="V86" s="18">
        <f>IF('Structure Inputs'!AA89="",,
IF('Structure Inputs'!$J89="Minimum",SUMIFS('Contents DDF Lookup'!$D:$D,'Contents DDF Lookup'!$C:$C,'Structure Inputs'!AA89,'Contents DDF Lookup'!$A:$A,'Structure Inputs'!$C89)/100,
IF('Structure Inputs'!$J89="Most Likely",SUMIFS('Contents DDF Lookup'!$E:$E,'Contents DDF Lookup'!$C:$C,'Structure Inputs'!AA89,'Contents DDF Lookup'!$A:$A,'Structure Inputs'!$C89)/100,
IF('Structure Inputs'!$J89="Maximum",SUMIFS('Contents DDF Lookup'!$F:$F,'Contents DDF Lookup'!$C:$C,'Structure Inputs'!AA89,'Contents DDF Lookup'!$A:$A,'Structure Inputs'!$C89)/100,))))</f>
        <v>0</v>
      </c>
      <c r="W86" s="18">
        <f>IF('Structure Inputs'!AB89="",,
IF('Structure Inputs'!$J89="Minimum",SUMIFS('Contents DDF Lookup'!$D:$D,'Contents DDF Lookup'!$C:$C,'Structure Inputs'!AB89,'Contents DDF Lookup'!$A:$A,'Structure Inputs'!$C89)/100,
IF('Structure Inputs'!$J89="Most Likely",SUMIFS('Contents DDF Lookup'!$E:$E,'Contents DDF Lookup'!$C:$C,'Structure Inputs'!AB89,'Contents DDF Lookup'!$A:$A,'Structure Inputs'!$C89)/100,
IF('Structure Inputs'!$J89="Maximum",SUMIFS('Contents DDF Lookup'!$F:$F,'Contents DDF Lookup'!$C:$C,'Structure Inputs'!AB89,'Contents DDF Lookup'!$A:$A,'Structure Inputs'!$C89)/100,))))</f>
        <v>0</v>
      </c>
      <c r="X86" s="18">
        <f>IF('Structure Inputs'!AC89="",,
IF('Structure Inputs'!$J89="Minimum",SUMIFS('Contents DDF Lookup'!$D:$D,'Contents DDF Lookup'!$C:$C,'Structure Inputs'!AC89,'Contents DDF Lookup'!$A:$A,'Structure Inputs'!$C89)/100,
IF('Structure Inputs'!$J89="Most Likely",SUMIFS('Contents DDF Lookup'!$E:$E,'Contents DDF Lookup'!$C:$C,'Structure Inputs'!AC89,'Contents DDF Lookup'!$A:$A,'Structure Inputs'!$C89)/100,
IF('Structure Inputs'!$J89="Maximum",SUMIFS('Contents DDF Lookup'!$F:$F,'Contents DDF Lookup'!$C:$C,'Structure Inputs'!AC89,'Contents DDF Lookup'!$A:$A,'Structure Inputs'!$C89)/100,))))</f>
        <v>0</v>
      </c>
      <c r="Z86" s="25">
        <f t="shared" si="26"/>
        <v>0</v>
      </c>
      <c r="AA86" s="25">
        <f t="shared" si="14"/>
        <v>0</v>
      </c>
      <c r="AB86" s="25">
        <f t="shared" si="15"/>
        <v>0</v>
      </c>
      <c r="AC86" s="25">
        <f t="shared" si="16"/>
        <v>0</v>
      </c>
      <c r="AD86" s="25">
        <f t="shared" si="17"/>
        <v>0</v>
      </c>
      <c r="AE86" s="25">
        <f t="shared" si="18"/>
        <v>0</v>
      </c>
      <c r="AF86" s="25">
        <f t="shared" si="19"/>
        <v>0</v>
      </c>
      <c r="AG86" s="25">
        <f t="shared" si="20"/>
        <v>0</v>
      </c>
      <c r="AH86" s="25">
        <f t="shared" si="21"/>
        <v>0</v>
      </c>
      <c r="AI86" s="25">
        <f t="shared" si="22"/>
        <v>0</v>
      </c>
      <c r="AJ86" s="25">
        <f t="shared" si="23"/>
        <v>0</v>
      </c>
      <c r="AK86" s="25">
        <f t="shared" si="24"/>
        <v>0</v>
      </c>
    </row>
    <row r="87" spans="1:37" x14ac:dyDescent="0.25">
      <c r="A87" s="17">
        <f t="shared" si="25"/>
        <v>86</v>
      </c>
      <c r="B87" s="27" t="str">
        <f>IF('Structure Inputs'!C90="","",'Structure Inputs'!C90)</f>
        <v/>
      </c>
      <c r="D87" s="42">
        <f>'Structure Inputs'!$D90</f>
        <v>0</v>
      </c>
      <c r="F87" s="18" t="str">
        <f>IF('Structure Inputs'!F90="","No","Yes")</f>
        <v>No</v>
      </c>
      <c r="H87" s="24">
        <f>IF($F87="Yes",'Structure Inputs'!$F90,SUMIFS('General Assumptions_Back End'!$C:$C,'General Assumptions_Back End'!$A:$A,$B87,'General Assumptions_Back End'!$B:$B,H$1))</f>
        <v>0</v>
      </c>
      <c r="J87" s="25">
        <f>SUMIFS('General Assumptions_Back End'!$C:$C,'General Assumptions_Back End'!$A:$A,$B87,'General Assumptions_Back End'!$B:$B,J$1)</f>
        <v>0</v>
      </c>
      <c r="K87" s="185">
        <f>SUMIFS('General Assumptions_Back End'!$C:$C,'General Assumptions_Back End'!$A:$A,$B87,'General Assumptions_Back End'!$B:$B,K$1)</f>
        <v>0</v>
      </c>
      <c r="M87" s="18">
        <f>IF('Structure Inputs'!R90="",,
IF('Structure Inputs'!$J90="Minimum",SUMIFS('Contents DDF Lookup'!$D:$D,'Contents DDF Lookup'!$C:$C,'Structure Inputs'!R90,'Contents DDF Lookup'!$A:$A,'Structure Inputs'!$C90)/100,
IF('Structure Inputs'!$J90="Most Likely",SUMIFS('Contents DDF Lookup'!$E:$E,'Contents DDF Lookup'!$C:$C,'Structure Inputs'!R90,'Contents DDF Lookup'!$A:$A,'Structure Inputs'!$C90)/100,
IF('Structure Inputs'!$J90="Maximum",SUMIFS('Contents DDF Lookup'!$F:$F,'Contents DDF Lookup'!$C:$C,'Structure Inputs'!R90,'Contents DDF Lookup'!$A:$A,'Structure Inputs'!$C90)/100,))))</f>
        <v>0</v>
      </c>
      <c r="N87" s="18">
        <f>IF('Structure Inputs'!S90="",,
IF('Structure Inputs'!$J90="Minimum",SUMIFS('Contents DDF Lookup'!$D:$D,'Contents DDF Lookup'!$C:$C,'Structure Inputs'!S90,'Contents DDF Lookup'!$A:$A,'Structure Inputs'!$C90)/100,
IF('Structure Inputs'!$J90="Most Likely",SUMIFS('Contents DDF Lookup'!$E:$E,'Contents DDF Lookup'!$C:$C,'Structure Inputs'!S90,'Contents DDF Lookup'!$A:$A,'Structure Inputs'!$C90)/100,
IF('Structure Inputs'!$J90="Maximum",SUMIFS('Contents DDF Lookup'!$F:$F,'Contents DDF Lookup'!$C:$C,'Structure Inputs'!S90,'Contents DDF Lookup'!$A:$A,'Structure Inputs'!$C90)/100,))))</f>
        <v>0</v>
      </c>
      <c r="O87" s="18">
        <f>IF('Structure Inputs'!T90="",,
IF('Structure Inputs'!$J90="Minimum",SUMIFS('Contents DDF Lookup'!$D:$D,'Contents DDF Lookup'!$C:$C,'Structure Inputs'!T90,'Contents DDF Lookup'!$A:$A,'Structure Inputs'!$C90)/100,
IF('Structure Inputs'!$J90="Most Likely",SUMIFS('Contents DDF Lookup'!$E:$E,'Contents DDF Lookup'!$C:$C,'Structure Inputs'!T90,'Contents DDF Lookup'!$A:$A,'Structure Inputs'!$C90)/100,
IF('Structure Inputs'!$J90="Maximum",SUMIFS('Contents DDF Lookup'!$F:$F,'Contents DDF Lookup'!$C:$C,'Structure Inputs'!T90,'Contents DDF Lookup'!$A:$A,'Structure Inputs'!$C90)/100,))))</f>
        <v>0</v>
      </c>
      <c r="P87" s="18">
        <f>IF('Structure Inputs'!U90="",,
IF('Structure Inputs'!$J90="Minimum",SUMIFS('Contents DDF Lookup'!$D:$D,'Contents DDF Lookup'!$C:$C,'Structure Inputs'!U90,'Contents DDF Lookup'!$A:$A,'Structure Inputs'!$C90)/100,
IF('Structure Inputs'!$J90="Most Likely",SUMIFS('Contents DDF Lookup'!$E:$E,'Contents DDF Lookup'!$C:$C,'Structure Inputs'!U90,'Contents DDF Lookup'!$A:$A,'Structure Inputs'!$C90)/100,
IF('Structure Inputs'!$J90="Maximum",SUMIFS('Contents DDF Lookup'!$F:$F,'Contents DDF Lookup'!$C:$C,'Structure Inputs'!U90,'Contents DDF Lookup'!$A:$A,'Structure Inputs'!$C90)/100,))))</f>
        <v>0</v>
      </c>
      <c r="Q87" s="18">
        <f>IF('Structure Inputs'!V90="",,
IF('Structure Inputs'!$J90="Minimum",SUMIFS('Contents DDF Lookup'!$D:$D,'Contents DDF Lookup'!$C:$C,'Structure Inputs'!V90,'Contents DDF Lookup'!$A:$A,'Structure Inputs'!$C90)/100,
IF('Structure Inputs'!$J90="Most Likely",SUMIFS('Contents DDF Lookup'!$E:$E,'Contents DDF Lookup'!$C:$C,'Structure Inputs'!V90,'Contents DDF Lookup'!$A:$A,'Structure Inputs'!$C90)/100,
IF('Structure Inputs'!$J90="Maximum",SUMIFS('Contents DDF Lookup'!$F:$F,'Contents DDF Lookup'!$C:$C,'Structure Inputs'!V90,'Contents DDF Lookup'!$A:$A,'Structure Inputs'!$C90)/100,))))</f>
        <v>0</v>
      </c>
      <c r="R87" s="18">
        <f>IF('Structure Inputs'!W90="",,
IF('Structure Inputs'!$J90="Minimum",SUMIFS('Contents DDF Lookup'!$D:$D,'Contents DDF Lookup'!$C:$C,'Structure Inputs'!W90,'Contents DDF Lookup'!$A:$A,'Structure Inputs'!$C90)/100,
IF('Structure Inputs'!$J90="Most Likely",SUMIFS('Contents DDF Lookup'!$E:$E,'Contents DDF Lookup'!$C:$C,'Structure Inputs'!W90,'Contents DDF Lookup'!$A:$A,'Structure Inputs'!$C90)/100,
IF('Structure Inputs'!$J90="Maximum",SUMIFS('Contents DDF Lookup'!$F:$F,'Contents DDF Lookup'!$C:$C,'Structure Inputs'!W90,'Contents DDF Lookup'!$A:$A,'Structure Inputs'!$C90)/100,))))</f>
        <v>0</v>
      </c>
      <c r="S87" s="18">
        <f>IF('Structure Inputs'!X90="",,
IF('Structure Inputs'!$J90="Minimum",SUMIFS('Contents DDF Lookup'!$D:$D,'Contents DDF Lookup'!$C:$C,'Structure Inputs'!X90,'Contents DDF Lookup'!$A:$A,'Structure Inputs'!$C90)/100,
IF('Structure Inputs'!$J90="Most Likely",SUMIFS('Contents DDF Lookup'!$E:$E,'Contents DDF Lookup'!$C:$C,'Structure Inputs'!X90,'Contents DDF Lookup'!$A:$A,'Structure Inputs'!$C90)/100,
IF('Structure Inputs'!$J90="Maximum",SUMIFS('Contents DDF Lookup'!$F:$F,'Contents DDF Lookup'!$C:$C,'Structure Inputs'!X90,'Contents DDF Lookup'!$A:$A,'Structure Inputs'!$C90)/100,))))</f>
        <v>0</v>
      </c>
      <c r="T87" s="18">
        <f>IF('Structure Inputs'!Y90="",,
IF('Structure Inputs'!$J90="Minimum",SUMIFS('Contents DDF Lookup'!$D:$D,'Contents DDF Lookup'!$C:$C,'Structure Inputs'!Y90,'Contents DDF Lookup'!$A:$A,'Structure Inputs'!$C90)/100,
IF('Structure Inputs'!$J90="Most Likely",SUMIFS('Contents DDF Lookup'!$E:$E,'Contents DDF Lookup'!$C:$C,'Structure Inputs'!Y90,'Contents DDF Lookup'!$A:$A,'Structure Inputs'!$C90)/100,
IF('Structure Inputs'!$J90="Maximum",SUMIFS('Contents DDF Lookup'!$F:$F,'Contents DDF Lookup'!$C:$C,'Structure Inputs'!Y90,'Contents DDF Lookup'!$A:$A,'Structure Inputs'!$C90)/100,))))</f>
        <v>0</v>
      </c>
      <c r="U87" s="18">
        <f>IF('Structure Inputs'!Z90="",,
IF('Structure Inputs'!$J90="Minimum",SUMIFS('Contents DDF Lookup'!$D:$D,'Contents DDF Lookup'!$C:$C,'Structure Inputs'!Z90,'Contents DDF Lookup'!$A:$A,'Structure Inputs'!$C90)/100,
IF('Structure Inputs'!$J90="Most Likely",SUMIFS('Contents DDF Lookup'!$E:$E,'Contents DDF Lookup'!$C:$C,'Structure Inputs'!Z90,'Contents DDF Lookup'!$A:$A,'Structure Inputs'!$C90)/100,
IF('Structure Inputs'!$J90="Maximum",SUMIFS('Contents DDF Lookup'!$F:$F,'Contents DDF Lookup'!$C:$C,'Structure Inputs'!Z90,'Contents DDF Lookup'!$A:$A,'Structure Inputs'!$C90)/100,))))</f>
        <v>0</v>
      </c>
      <c r="V87" s="18">
        <f>IF('Structure Inputs'!AA90="",,
IF('Structure Inputs'!$J90="Minimum",SUMIFS('Contents DDF Lookup'!$D:$D,'Contents DDF Lookup'!$C:$C,'Structure Inputs'!AA90,'Contents DDF Lookup'!$A:$A,'Structure Inputs'!$C90)/100,
IF('Structure Inputs'!$J90="Most Likely",SUMIFS('Contents DDF Lookup'!$E:$E,'Contents DDF Lookup'!$C:$C,'Structure Inputs'!AA90,'Contents DDF Lookup'!$A:$A,'Structure Inputs'!$C90)/100,
IF('Structure Inputs'!$J90="Maximum",SUMIFS('Contents DDF Lookup'!$F:$F,'Contents DDF Lookup'!$C:$C,'Structure Inputs'!AA90,'Contents DDF Lookup'!$A:$A,'Structure Inputs'!$C90)/100,))))</f>
        <v>0</v>
      </c>
      <c r="W87" s="18">
        <f>IF('Structure Inputs'!AB90="",,
IF('Structure Inputs'!$J90="Minimum",SUMIFS('Contents DDF Lookup'!$D:$D,'Contents DDF Lookup'!$C:$C,'Structure Inputs'!AB90,'Contents DDF Lookup'!$A:$A,'Structure Inputs'!$C90)/100,
IF('Structure Inputs'!$J90="Most Likely",SUMIFS('Contents DDF Lookup'!$E:$E,'Contents DDF Lookup'!$C:$C,'Structure Inputs'!AB90,'Contents DDF Lookup'!$A:$A,'Structure Inputs'!$C90)/100,
IF('Structure Inputs'!$J90="Maximum",SUMIFS('Contents DDF Lookup'!$F:$F,'Contents DDF Lookup'!$C:$C,'Structure Inputs'!AB90,'Contents DDF Lookup'!$A:$A,'Structure Inputs'!$C90)/100,))))</f>
        <v>0</v>
      </c>
      <c r="X87" s="18">
        <f>IF('Structure Inputs'!AC90="",,
IF('Structure Inputs'!$J90="Minimum",SUMIFS('Contents DDF Lookup'!$D:$D,'Contents DDF Lookup'!$C:$C,'Structure Inputs'!AC90,'Contents DDF Lookup'!$A:$A,'Structure Inputs'!$C90)/100,
IF('Structure Inputs'!$J90="Most Likely",SUMIFS('Contents DDF Lookup'!$E:$E,'Contents DDF Lookup'!$C:$C,'Structure Inputs'!AC90,'Contents DDF Lookup'!$A:$A,'Structure Inputs'!$C90)/100,
IF('Structure Inputs'!$J90="Maximum",SUMIFS('Contents DDF Lookup'!$F:$F,'Contents DDF Lookup'!$C:$C,'Structure Inputs'!AC90,'Contents DDF Lookup'!$A:$A,'Structure Inputs'!$C90)/100,))))</f>
        <v>0</v>
      </c>
      <c r="Z87" s="25">
        <f t="shared" si="26"/>
        <v>0</v>
      </c>
      <c r="AA87" s="25">
        <f t="shared" si="14"/>
        <v>0</v>
      </c>
      <c r="AB87" s="25">
        <f t="shared" si="15"/>
        <v>0</v>
      </c>
      <c r="AC87" s="25">
        <f t="shared" si="16"/>
        <v>0</v>
      </c>
      <c r="AD87" s="25">
        <f t="shared" si="17"/>
        <v>0</v>
      </c>
      <c r="AE87" s="25">
        <f t="shared" si="18"/>
        <v>0</v>
      </c>
      <c r="AF87" s="25">
        <f t="shared" si="19"/>
        <v>0</v>
      </c>
      <c r="AG87" s="25">
        <f t="shared" si="20"/>
        <v>0</v>
      </c>
      <c r="AH87" s="25">
        <f t="shared" si="21"/>
        <v>0</v>
      </c>
      <c r="AI87" s="25">
        <f t="shared" si="22"/>
        <v>0</v>
      </c>
      <c r="AJ87" s="25">
        <f t="shared" si="23"/>
        <v>0</v>
      </c>
      <c r="AK87" s="25">
        <f t="shared" si="24"/>
        <v>0</v>
      </c>
    </row>
    <row r="88" spans="1:37" x14ac:dyDescent="0.25">
      <c r="A88" s="17">
        <f t="shared" si="25"/>
        <v>87</v>
      </c>
      <c r="B88" s="27" t="str">
        <f>IF('Structure Inputs'!C91="","",'Structure Inputs'!C91)</f>
        <v/>
      </c>
      <c r="D88" s="42">
        <f>'Structure Inputs'!$D91</f>
        <v>0</v>
      </c>
      <c r="F88" s="18" t="str">
        <f>IF('Structure Inputs'!F91="","No","Yes")</f>
        <v>No</v>
      </c>
      <c r="H88" s="24">
        <f>IF($F88="Yes",'Structure Inputs'!$F91,SUMIFS('General Assumptions_Back End'!$C:$C,'General Assumptions_Back End'!$A:$A,$B88,'General Assumptions_Back End'!$B:$B,H$1))</f>
        <v>0</v>
      </c>
      <c r="J88" s="25">
        <f>SUMIFS('General Assumptions_Back End'!$C:$C,'General Assumptions_Back End'!$A:$A,$B88,'General Assumptions_Back End'!$B:$B,J$1)</f>
        <v>0</v>
      </c>
      <c r="K88" s="185">
        <f>SUMIFS('General Assumptions_Back End'!$C:$C,'General Assumptions_Back End'!$A:$A,$B88,'General Assumptions_Back End'!$B:$B,K$1)</f>
        <v>0</v>
      </c>
      <c r="M88" s="18">
        <f>IF('Structure Inputs'!R91="",,
IF('Structure Inputs'!$J91="Minimum",SUMIFS('Contents DDF Lookup'!$D:$D,'Contents DDF Lookup'!$C:$C,'Structure Inputs'!R91,'Contents DDF Lookup'!$A:$A,'Structure Inputs'!$C91)/100,
IF('Structure Inputs'!$J91="Most Likely",SUMIFS('Contents DDF Lookup'!$E:$E,'Contents DDF Lookup'!$C:$C,'Structure Inputs'!R91,'Contents DDF Lookup'!$A:$A,'Structure Inputs'!$C91)/100,
IF('Structure Inputs'!$J91="Maximum",SUMIFS('Contents DDF Lookup'!$F:$F,'Contents DDF Lookup'!$C:$C,'Structure Inputs'!R91,'Contents DDF Lookup'!$A:$A,'Structure Inputs'!$C91)/100,))))</f>
        <v>0</v>
      </c>
      <c r="N88" s="18">
        <f>IF('Structure Inputs'!S91="",,
IF('Structure Inputs'!$J91="Minimum",SUMIFS('Contents DDF Lookup'!$D:$D,'Contents DDF Lookup'!$C:$C,'Structure Inputs'!S91,'Contents DDF Lookup'!$A:$A,'Structure Inputs'!$C91)/100,
IF('Structure Inputs'!$J91="Most Likely",SUMIFS('Contents DDF Lookup'!$E:$E,'Contents DDF Lookup'!$C:$C,'Structure Inputs'!S91,'Contents DDF Lookup'!$A:$A,'Structure Inputs'!$C91)/100,
IF('Structure Inputs'!$J91="Maximum",SUMIFS('Contents DDF Lookup'!$F:$F,'Contents DDF Lookup'!$C:$C,'Structure Inputs'!S91,'Contents DDF Lookup'!$A:$A,'Structure Inputs'!$C91)/100,))))</f>
        <v>0</v>
      </c>
      <c r="O88" s="18">
        <f>IF('Structure Inputs'!T91="",,
IF('Structure Inputs'!$J91="Minimum",SUMIFS('Contents DDF Lookup'!$D:$D,'Contents DDF Lookup'!$C:$C,'Structure Inputs'!T91,'Contents DDF Lookup'!$A:$A,'Structure Inputs'!$C91)/100,
IF('Structure Inputs'!$J91="Most Likely",SUMIFS('Contents DDF Lookup'!$E:$E,'Contents DDF Lookup'!$C:$C,'Structure Inputs'!T91,'Contents DDF Lookup'!$A:$A,'Structure Inputs'!$C91)/100,
IF('Structure Inputs'!$J91="Maximum",SUMIFS('Contents DDF Lookup'!$F:$F,'Contents DDF Lookup'!$C:$C,'Structure Inputs'!T91,'Contents DDF Lookup'!$A:$A,'Structure Inputs'!$C91)/100,))))</f>
        <v>0</v>
      </c>
      <c r="P88" s="18">
        <f>IF('Structure Inputs'!U91="",,
IF('Structure Inputs'!$J91="Minimum",SUMIFS('Contents DDF Lookup'!$D:$D,'Contents DDF Lookup'!$C:$C,'Structure Inputs'!U91,'Contents DDF Lookup'!$A:$A,'Structure Inputs'!$C91)/100,
IF('Structure Inputs'!$J91="Most Likely",SUMIFS('Contents DDF Lookup'!$E:$E,'Contents DDF Lookup'!$C:$C,'Structure Inputs'!U91,'Contents DDF Lookup'!$A:$A,'Structure Inputs'!$C91)/100,
IF('Structure Inputs'!$J91="Maximum",SUMIFS('Contents DDF Lookup'!$F:$F,'Contents DDF Lookup'!$C:$C,'Structure Inputs'!U91,'Contents DDF Lookup'!$A:$A,'Structure Inputs'!$C91)/100,))))</f>
        <v>0</v>
      </c>
      <c r="Q88" s="18">
        <f>IF('Structure Inputs'!V91="",,
IF('Structure Inputs'!$J91="Minimum",SUMIFS('Contents DDF Lookup'!$D:$D,'Contents DDF Lookup'!$C:$C,'Structure Inputs'!V91,'Contents DDF Lookup'!$A:$A,'Structure Inputs'!$C91)/100,
IF('Structure Inputs'!$J91="Most Likely",SUMIFS('Contents DDF Lookup'!$E:$E,'Contents DDF Lookup'!$C:$C,'Structure Inputs'!V91,'Contents DDF Lookup'!$A:$A,'Structure Inputs'!$C91)/100,
IF('Structure Inputs'!$J91="Maximum",SUMIFS('Contents DDF Lookup'!$F:$F,'Contents DDF Lookup'!$C:$C,'Structure Inputs'!V91,'Contents DDF Lookup'!$A:$A,'Structure Inputs'!$C91)/100,))))</f>
        <v>0</v>
      </c>
      <c r="R88" s="18">
        <f>IF('Structure Inputs'!W91="",,
IF('Structure Inputs'!$J91="Minimum",SUMIFS('Contents DDF Lookup'!$D:$D,'Contents DDF Lookup'!$C:$C,'Structure Inputs'!W91,'Contents DDF Lookup'!$A:$A,'Structure Inputs'!$C91)/100,
IF('Structure Inputs'!$J91="Most Likely",SUMIFS('Contents DDF Lookup'!$E:$E,'Contents DDF Lookup'!$C:$C,'Structure Inputs'!W91,'Contents DDF Lookup'!$A:$A,'Structure Inputs'!$C91)/100,
IF('Structure Inputs'!$J91="Maximum",SUMIFS('Contents DDF Lookup'!$F:$F,'Contents DDF Lookup'!$C:$C,'Structure Inputs'!W91,'Contents DDF Lookup'!$A:$A,'Structure Inputs'!$C91)/100,))))</f>
        <v>0</v>
      </c>
      <c r="S88" s="18">
        <f>IF('Structure Inputs'!X91="",,
IF('Structure Inputs'!$J91="Minimum",SUMIFS('Contents DDF Lookup'!$D:$D,'Contents DDF Lookup'!$C:$C,'Structure Inputs'!X91,'Contents DDF Lookup'!$A:$A,'Structure Inputs'!$C91)/100,
IF('Structure Inputs'!$J91="Most Likely",SUMIFS('Contents DDF Lookup'!$E:$E,'Contents DDF Lookup'!$C:$C,'Structure Inputs'!X91,'Contents DDF Lookup'!$A:$A,'Structure Inputs'!$C91)/100,
IF('Structure Inputs'!$J91="Maximum",SUMIFS('Contents DDF Lookup'!$F:$F,'Contents DDF Lookup'!$C:$C,'Structure Inputs'!X91,'Contents DDF Lookup'!$A:$A,'Structure Inputs'!$C91)/100,))))</f>
        <v>0</v>
      </c>
      <c r="T88" s="18">
        <f>IF('Structure Inputs'!Y91="",,
IF('Structure Inputs'!$J91="Minimum",SUMIFS('Contents DDF Lookup'!$D:$D,'Contents DDF Lookup'!$C:$C,'Structure Inputs'!Y91,'Contents DDF Lookup'!$A:$A,'Structure Inputs'!$C91)/100,
IF('Structure Inputs'!$J91="Most Likely",SUMIFS('Contents DDF Lookup'!$E:$E,'Contents DDF Lookup'!$C:$C,'Structure Inputs'!Y91,'Contents DDF Lookup'!$A:$A,'Structure Inputs'!$C91)/100,
IF('Structure Inputs'!$J91="Maximum",SUMIFS('Contents DDF Lookup'!$F:$F,'Contents DDF Lookup'!$C:$C,'Structure Inputs'!Y91,'Contents DDF Lookup'!$A:$A,'Structure Inputs'!$C91)/100,))))</f>
        <v>0</v>
      </c>
      <c r="U88" s="18">
        <f>IF('Structure Inputs'!Z91="",,
IF('Structure Inputs'!$J91="Minimum",SUMIFS('Contents DDF Lookup'!$D:$D,'Contents DDF Lookup'!$C:$C,'Structure Inputs'!Z91,'Contents DDF Lookup'!$A:$A,'Structure Inputs'!$C91)/100,
IF('Structure Inputs'!$J91="Most Likely",SUMIFS('Contents DDF Lookup'!$E:$E,'Contents DDF Lookup'!$C:$C,'Structure Inputs'!Z91,'Contents DDF Lookup'!$A:$A,'Structure Inputs'!$C91)/100,
IF('Structure Inputs'!$J91="Maximum",SUMIFS('Contents DDF Lookup'!$F:$F,'Contents DDF Lookup'!$C:$C,'Structure Inputs'!Z91,'Contents DDF Lookup'!$A:$A,'Structure Inputs'!$C91)/100,))))</f>
        <v>0</v>
      </c>
      <c r="V88" s="18">
        <f>IF('Structure Inputs'!AA91="",,
IF('Structure Inputs'!$J91="Minimum",SUMIFS('Contents DDF Lookup'!$D:$D,'Contents DDF Lookup'!$C:$C,'Structure Inputs'!AA91,'Contents DDF Lookup'!$A:$A,'Structure Inputs'!$C91)/100,
IF('Structure Inputs'!$J91="Most Likely",SUMIFS('Contents DDF Lookup'!$E:$E,'Contents DDF Lookup'!$C:$C,'Structure Inputs'!AA91,'Contents DDF Lookup'!$A:$A,'Structure Inputs'!$C91)/100,
IF('Structure Inputs'!$J91="Maximum",SUMIFS('Contents DDF Lookup'!$F:$F,'Contents DDF Lookup'!$C:$C,'Structure Inputs'!AA91,'Contents DDF Lookup'!$A:$A,'Structure Inputs'!$C91)/100,))))</f>
        <v>0</v>
      </c>
      <c r="W88" s="18">
        <f>IF('Structure Inputs'!AB91="",,
IF('Structure Inputs'!$J91="Minimum",SUMIFS('Contents DDF Lookup'!$D:$D,'Contents DDF Lookup'!$C:$C,'Structure Inputs'!AB91,'Contents DDF Lookup'!$A:$A,'Structure Inputs'!$C91)/100,
IF('Structure Inputs'!$J91="Most Likely",SUMIFS('Contents DDF Lookup'!$E:$E,'Contents DDF Lookup'!$C:$C,'Structure Inputs'!AB91,'Contents DDF Lookup'!$A:$A,'Structure Inputs'!$C91)/100,
IF('Structure Inputs'!$J91="Maximum",SUMIFS('Contents DDF Lookup'!$F:$F,'Contents DDF Lookup'!$C:$C,'Structure Inputs'!AB91,'Contents DDF Lookup'!$A:$A,'Structure Inputs'!$C91)/100,))))</f>
        <v>0</v>
      </c>
      <c r="X88" s="18">
        <f>IF('Structure Inputs'!AC91="",,
IF('Structure Inputs'!$J91="Minimum",SUMIFS('Contents DDF Lookup'!$D:$D,'Contents DDF Lookup'!$C:$C,'Structure Inputs'!AC91,'Contents DDF Lookup'!$A:$A,'Structure Inputs'!$C91)/100,
IF('Structure Inputs'!$J91="Most Likely",SUMIFS('Contents DDF Lookup'!$E:$E,'Contents DDF Lookup'!$C:$C,'Structure Inputs'!AC91,'Contents DDF Lookup'!$A:$A,'Structure Inputs'!$C91)/100,
IF('Structure Inputs'!$J91="Maximum",SUMIFS('Contents DDF Lookup'!$F:$F,'Contents DDF Lookup'!$C:$C,'Structure Inputs'!AC91,'Contents DDF Lookup'!$A:$A,'Structure Inputs'!$C91)/100,))))</f>
        <v>0</v>
      </c>
      <c r="Z88" s="25">
        <f t="shared" si="26"/>
        <v>0</v>
      </c>
      <c r="AA88" s="25">
        <f t="shared" si="14"/>
        <v>0</v>
      </c>
      <c r="AB88" s="25">
        <f t="shared" si="15"/>
        <v>0</v>
      </c>
      <c r="AC88" s="25">
        <f t="shared" si="16"/>
        <v>0</v>
      </c>
      <c r="AD88" s="25">
        <f t="shared" si="17"/>
        <v>0</v>
      </c>
      <c r="AE88" s="25">
        <f t="shared" si="18"/>
        <v>0</v>
      </c>
      <c r="AF88" s="25">
        <f t="shared" si="19"/>
        <v>0</v>
      </c>
      <c r="AG88" s="25">
        <f t="shared" si="20"/>
        <v>0</v>
      </c>
      <c r="AH88" s="25">
        <f t="shared" si="21"/>
        <v>0</v>
      </c>
      <c r="AI88" s="25">
        <f t="shared" si="22"/>
        <v>0</v>
      </c>
      <c r="AJ88" s="25">
        <f t="shared" si="23"/>
        <v>0</v>
      </c>
      <c r="AK88" s="25">
        <f t="shared" si="24"/>
        <v>0</v>
      </c>
    </row>
    <row r="89" spans="1:37" x14ac:dyDescent="0.25">
      <c r="A89" s="17">
        <f t="shared" si="25"/>
        <v>88</v>
      </c>
      <c r="B89" s="27" t="str">
        <f>IF('Structure Inputs'!C92="","",'Structure Inputs'!C92)</f>
        <v/>
      </c>
      <c r="D89" s="42">
        <f>'Structure Inputs'!$D92</f>
        <v>0</v>
      </c>
      <c r="F89" s="18" t="str">
        <f>IF('Structure Inputs'!F92="","No","Yes")</f>
        <v>No</v>
      </c>
      <c r="H89" s="24">
        <f>IF($F89="Yes",'Structure Inputs'!$F92,SUMIFS('General Assumptions_Back End'!$C:$C,'General Assumptions_Back End'!$A:$A,$B89,'General Assumptions_Back End'!$B:$B,H$1))</f>
        <v>0</v>
      </c>
      <c r="J89" s="25">
        <f>SUMIFS('General Assumptions_Back End'!$C:$C,'General Assumptions_Back End'!$A:$A,$B89,'General Assumptions_Back End'!$B:$B,J$1)</f>
        <v>0</v>
      </c>
      <c r="K89" s="185">
        <f>SUMIFS('General Assumptions_Back End'!$C:$C,'General Assumptions_Back End'!$A:$A,$B89,'General Assumptions_Back End'!$B:$B,K$1)</f>
        <v>0</v>
      </c>
      <c r="M89" s="18">
        <f>IF('Structure Inputs'!R92="",,
IF('Structure Inputs'!$J92="Minimum",SUMIFS('Contents DDF Lookup'!$D:$D,'Contents DDF Lookup'!$C:$C,'Structure Inputs'!R92,'Contents DDF Lookup'!$A:$A,'Structure Inputs'!$C92)/100,
IF('Structure Inputs'!$J92="Most Likely",SUMIFS('Contents DDF Lookup'!$E:$E,'Contents DDF Lookup'!$C:$C,'Structure Inputs'!R92,'Contents DDF Lookup'!$A:$A,'Structure Inputs'!$C92)/100,
IF('Structure Inputs'!$J92="Maximum",SUMIFS('Contents DDF Lookup'!$F:$F,'Contents DDF Lookup'!$C:$C,'Structure Inputs'!R92,'Contents DDF Lookup'!$A:$A,'Structure Inputs'!$C92)/100,))))</f>
        <v>0</v>
      </c>
      <c r="N89" s="18">
        <f>IF('Structure Inputs'!S92="",,
IF('Structure Inputs'!$J92="Minimum",SUMIFS('Contents DDF Lookup'!$D:$D,'Contents DDF Lookup'!$C:$C,'Structure Inputs'!S92,'Contents DDF Lookup'!$A:$A,'Structure Inputs'!$C92)/100,
IF('Structure Inputs'!$J92="Most Likely",SUMIFS('Contents DDF Lookup'!$E:$E,'Contents DDF Lookup'!$C:$C,'Structure Inputs'!S92,'Contents DDF Lookup'!$A:$A,'Structure Inputs'!$C92)/100,
IF('Structure Inputs'!$J92="Maximum",SUMIFS('Contents DDF Lookup'!$F:$F,'Contents DDF Lookup'!$C:$C,'Structure Inputs'!S92,'Contents DDF Lookup'!$A:$A,'Structure Inputs'!$C92)/100,))))</f>
        <v>0</v>
      </c>
      <c r="O89" s="18">
        <f>IF('Structure Inputs'!T92="",,
IF('Structure Inputs'!$J92="Minimum",SUMIFS('Contents DDF Lookup'!$D:$D,'Contents DDF Lookup'!$C:$C,'Structure Inputs'!T92,'Contents DDF Lookup'!$A:$A,'Structure Inputs'!$C92)/100,
IF('Structure Inputs'!$J92="Most Likely",SUMIFS('Contents DDF Lookup'!$E:$E,'Contents DDF Lookup'!$C:$C,'Structure Inputs'!T92,'Contents DDF Lookup'!$A:$A,'Structure Inputs'!$C92)/100,
IF('Structure Inputs'!$J92="Maximum",SUMIFS('Contents DDF Lookup'!$F:$F,'Contents DDF Lookup'!$C:$C,'Structure Inputs'!T92,'Contents DDF Lookup'!$A:$A,'Structure Inputs'!$C92)/100,))))</f>
        <v>0</v>
      </c>
      <c r="P89" s="18">
        <f>IF('Structure Inputs'!U92="",,
IF('Structure Inputs'!$J92="Minimum",SUMIFS('Contents DDF Lookup'!$D:$D,'Contents DDF Lookup'!$C:$C,'Structure Inputs'!U92,'Contents DDF Lookup'!$A:$A,'Structure Inputs'!$C92)/100,
IF('Structure Inputs'!$J92="Most Likely",SUMIFS('Contents DDF Lookup'!$E:$E,'Contents DDF Lookup'!$C:$C,'Structure Inputs'!U92,'Contents DDF Lookup'!$A:$A,'Structure Inputs'!$C92)/100,
IF('Structure Inputs'!$J92="Maximum",SUMIFS('Contents DDF Lookup'!$F:$F,'Contents DDF Lookup'!$C:$C,'Structure Inputs'!U92,'Contents DDF Lookup'!$A:$A,'Structure Inputs'!$C92)/100,))))</f>
        <v>0</v>
      </c>
      <c r="Q89" s="18">
        <f>IF('Structure Inputs'!V92="",,
IF('Structure Inputs'!$J92="Minimum",SUMIFS('Contents DDF Lookup'!$D:$D,'Contents DDF Lookup'!$C:$C,'Structure Inputs'!V92,'Contents DDF Lookup'!$A:$A,'Structure Inputs'!$C92)/100,
IF('Structure Inputs'!$J92="Most Likely",SUMIFS('Contents DDF Lookup'!$E:$E,'Contents DDF Lookup'!$C:$C,'Structure Inputs'!V92,'Contents DDF Lookup'!$A:$A,'Structure Inputs'!$C92)/100,
IF('Structure Inputs'!$J92="Maximum",SUMIFS('Contents DDF Lookup'!$F:$F,'Contents DDF Lookup'!$C:$C,'Structure Inputs'!V92,'Contents DDF Lookup'!$A:$A,'Structure Inputs'!$C92)/100,))))</f>
        <v>0</v>
      </c>
      <c r="R89" s="18">
        <f>IF('Structure Inputs'!W92="",,
IF('Structure Inputs'!$J92="Minimum",SUMIFS('Contents DDF Lookup'!$D:$D,'Contents DDF Lookup'!$C:$C,'Structure Inputs'!W92,'Contents DDF Lookup'!$A:$A,'Structure Inputs'!$C92)/100,
IF('Structure Inputs'!$J92="Most Likely",SUMIFS('Contents DDF Lookup'!$E:$E,'Contents DDF Lookup'!$C:$C,'Structure Inputs'!W92,'Contents DDF Lookup'!$A:$A,'Structure Inputs'!$C92)/100,
IF('Structure Inputs'!$J92="Maximum",SUMIFS('Contents DDF Lookup'!$F:$F,'Contents DDF Lookup'!$C:$C,'Structure Inputs'!W92,'Contents DDF Lookup'!$A:$A,'Structure Inputs'!$C92)/100,))))</f>
        <v>0</v>
      </c>
      <c r="S89" s="18">
        <f>IF('Structure Inputs'!X92="",,
IF('Structure Inputs'!$J92="Minimum",SUMIFS('Contents DDF Lookup'!$D:$D,'Contents DDF Lookup'!$C:$C,'Structure Inputs'!X92,'Contents DDF Lookup'!$A:$A,'Structure Inputs'!$C92)/100,
IF('Structure Inputs'!$J92="Most Likely",SUMIFS('Contents DDF Lookup'!$E:$E,'Contents DDF Lookup'!$C:$C,'Structure Inputs'!X92,'Contents DDF Lookup'!$A:$A,'Structure Inputs'!$C92)/100,
IF('Structure Inputs'!$J92="Maximum",SUMIFS('Contents DDF Lookup'!$F:$F,'Contents DDF Lookup'!$C:$C,'Structure Inputs'!X92,'Contents DDF Lookup'!$A:$A,'Structure Inputs'!$C92)/100,))))</f>
        <v>0</v>
      </c>
      <c r="T89" s="18">
        <f>IF('Structure Inputs'!Y92="",,
IF('Structure Inputs'!$J92="Minimum",SUMIFS('Contents DDF Lookup'!$D:$D,'Contents DDF Lookup'!$C:$C,'Structure Inputs'!Y92,'Contents DDF Lookup'!$A:$A,'Structure Inputs'!$C92)/100,
IF('Structure Inputs'!$J92="Most Likely",SUMIFS('Contents DDF Lookup'!$E:$E,'Contents DDF Lookup'!$C:$C,'Structure Inputs'!Y92,'Contents DDF Lookup'!$A:$A,'Structure Inputs'!$C92)/100,
IF('Structure Inputs'!$J92="Maximum",SUMIFS('Contents DDF Lookup'!$F:$F,'Contents DDF Lookup'!$C:$C,'Structure Inputs'!Y92,'Contents DDF Lookup'!$A:$A,'Structure Inputs'!$C92)/100,))))</f>
        <v>0</v>
      </c>
      <c r="U89" s="18">
        <f>IF('Structure Inputs'!Z92="",,
IF('Structure Inputs'!$J92="Minimum",SUMIFS('Contents DDF Lookup'!$D:$D,'Contents DDF Lookup'!$C:$C,'Structure Inputs'!Z92,'Contents DDF Lookup'!$A:$A,'Structure Inputs'!$C92)/100,
IF('Structure Inputs'!$J92="Most Likely",SUMIFS('Contents DDF Lookup'!$E:$E,'Contents DDF Lookup'!$C:$C,'Structure Inputs'!Z92,'Contents DDF Lookup'!$A:$A,'Structure Inputs'!$C92)/100,
IF('Structure Inputs'!$J92="Maximum",SUMIFS('Contents DDF Lookup'!$F:$F,'Contents DDF Lookup'!$C:$C,'Structure Inputs'!Z92,'Contents DDF Lookup'!$A:$A,'Structure Inputs'!$C92)/100,))))</f>
        <v>0</v>
      </c>
      <c r="V89" s="18">
        <f>IF('Structure Inputs'!AA92="",,
IF('Structure Inputs'!$J92="Minimum",SUMIFS('Contents DDF Lookup'!$D:$D,'Contents DDF Lookup'!$C:$C,'Structure Inputs'!AA92,'Contents DDF Lookup'!$A:$A,'Structure Inputs'!$C92)/100,
IF('Structure Inputs'!$J92="Most Likely",SUMIFS('Contents DDF Lookup'!$E:$E,'Contents DDF Lookup'!$C:$C,'Structure Inputs'!AA92,'Contents DDF Lookup'!$A:$A,'Structure Inputs'!$C92)/100,
IF('Structure Inputs'!$J92="Maximum",SUMIFS('Contents DDF Lookup'!$F:$F,'Contents DDF Lookup'!$C:$C,'Structure Inputs'!AA92,'Contents DDF Lookup'!$A:$A,'Structure Inputs'!$C92)/100,))))</f>
        <v>0</v>
      </c>
      <c r="W89" s="18">
        <f>IF('Structure Inputs'!AB92="",,
IF('Structure Inputs'!$J92="Minimum",SUMIFS('Contents DDF Lookup'!$D:$D,'Contents DDF Lookup'!$C:$C,'Structure Inputs'!AB92,'Contents DDF Lookup'!$A:$A,'Structure Inputs'!$C92)/100,
IF('Structure Inputs'!$J92="Most Likely",SUMIFS('Contents DDF Lookup'!$E:$E,'Contents DDF Lookup'!$C:$C,'Structure Inputs'!AB92,'Contents DDF Lookup'!$A:$A,'Structure Inputs'!$C92)/100,
IF('Structure Inputs'!$J92="Maximum",SUMIFS('Contents DDF Lookup'!$F:$F,'Contents DDF Lookup'!$C:$C,'Structure Inputs'!AB92,'Contents DDF Lookup'!$A:$A,'Structure Inputs'!$C92)/100,))))</f>
        <v>0</v>
      </c>
      <c r="X89" s="18">
        <f>IF('Structure Inputs'!AC92="",,
IF('Structure Inputs'!$J92="Minimum",SUMIFS('Contents DDF Lookup'!$D:$D,'Contents DDF Lookup'!$C:$C,'Structure Inputs'!AC92,'Contents DDF Lookup'!$A:$A,'Structure Inputs'!$C92)/100,
IF('Structure Inputs'!$J92="Most Likely",SUMIFS('Contents DDF Lookup'!$E:$E,'Contents DDF Lookup'!$C:$C,'Structure Inputs'!AC92,'Contents DDF Lookup'!$A:$A,'Structure Inputs'!$C92)/100,
IF('Structure Inputs'!$J92="Maximum",SUMIFS('Contents DDF Lookup'!$F:$F,'Contents DDF Lookup'!$C:$C,'Structure Inputs'!AC92,'Contents DDF Lookup'!$A:$A,'Structure Inputs'!$C92)/100,))))</f>
        <v>0</v>
      </c>
      <c r="Z89" s="25">
        <f t="shared" si="26"/>
        <v>0</v>
      </c>
      <c r="AA89" s="25">
        <f t="shared" si="14"/>
        <v>0</v>
      </c>
      <c r="AB89" s="25">
        <f t="shared" si="15"/>
        <v>0</v>
      </c>
      <c r="AC89" s="25">
        <f t="shared" si="16"/>
        <v>0</v>
      </c>
      <c r="AD89" s="25">
        <f t="shared" si="17"/>
        <v>0</v>
      </c>
      <c r="AE89" s="25">
        <f t="shared" si="18"/>
        <v>0</v>
      </c>
      <c r="AF89" s="25">
        <f t="shared" si="19"/>
        <v>0</v>
      </c>
      <c r="AG89" s="25">
        <f t="shared" si="20"/>
        <v>0</v>
      </c>
      <c r="AH89" s="25">
        <f t="shared" si="21"/>
        <v>0</v>
      </c>
      <c r="AI89" s="25">
        <f t="shared" si="22"/>
        <v>0</v>
      </c>
      <c r="AJ89" s="25">
        <f t="shared" si="23"/>
        <v>0</v>
      </c>
      <c r="AK89" s="25">
        <f t="shared" si="24"/>
        <v>0</v>
      </c>
    </row>
    <row r="90" spans="1:37" x14ac:dyDescent="0.25">
      <c r="A90" s="17">
        <f t="shared" si="25"/>
        <v>89</v>
      </c>
      <c r="B90" s="27" t="str">
        <f>IF('Structure Inputs'!C93="","",'Structure Inputs'!C93)</f>
        <v/>
      </c>
      <c r="D90" s="42">
        <f>'Structure Inputs'!$D93</f>
        <v>0</v>
      </c>
      <c r="F90" s="18" t="str">
        <f>IF('Structure Inputs'!F93="","No","Yes")</f>
        <v>No</v>
      </c>
      <c r="H90" s="24">
        <f>IF($F90="Yes",'Structure Inputs'!$F93,SUMIFS('General Assumptions_Back End'!$C:$C,'General Assumptions_Back End'!$A:$A,$B90,'General Assumptions_Back End'!$B:$B,H$1))</f>
        <v>0</v>
      </c>
      <c r="J90" s="25">
        <f>SUMIFS('General Assumptions_Back End'!$C:$C,'General Assumptions_Back End'!$A:$A,$B90,'General Assumptions_Back End'!$B:$B,J$1)</f>
        <v>0</v>
      </c>
      <c r="K90" s="185">
        <f>SUMIFS('General Assumptions_Back End'!$C:$C,'General Assumptions_Back End'!$A:$A,$B90,'General Assumptions_Back End'!$B:$B,K$1)</f>
        <v>0</v>
      </c>
      <c r="M90" s="18">
        <f>IF('Structure Inputs'!R93="",,
IF('Structure Inputs'!$J93="Minimum",SUMIFS('Contents DDF Lookup'!$D:$D,'Contents DDF Lookup'!$C:$C,'Structure Inputs'!R93,'Contents DDF Lookup'!$A:$A,'Structure Inputs'!$C93)/100,
IF('Structure Inputs'!$J93="Most Likely",SUMIFS('Contents DDF Lookup'!$E:$E,'Contents DDF Lookup'!$C:$C,'Structure Inputs'!R93,'Contents DDF Lookup'!$A:$A,'Structure Inputs'!$C93)/100,
IF('Structure Inputs'!$J93="Maximum",SUMIFS('Contents DDF Lookup'!$F:$F,'Contents DDF Lookup'!$C:$C,'Structure Inputs'!R93,'Contents DDF Lookup'!$A:$A,'Structure Inputs'!$C93)/100,))))</f>
        <v>0</v>
      </c>
      <c r="N90" s="18">
        <f>IF('Structure Inputs'!S93="",,
IF('Structure Inputs'!$J93="Minimum",SUMIFS('Contents DDF Lookup'!$D:$D,'Contents DDF Lookup'!$C:$C,'Structure Inputs'!S93,'Contents DDF Lookup'!$A:$A,'Structure Inputs'!$C93)/100,
IF('Structure Inputs'!$J93="Most Likely",SUMIFS('Contents DDF Lookup'!$E:$E,'Contents DDF Lookup'!$C:$C,'Structure Inputs'!S93,'Contents DDF Lookup'!$A:$A,'Structure Inputs'!$C93)/100,
IF('Structure Inputs'!$J93="Maximum",SUMIFS('Contents DDF Lookup'!$F:$F,'Contents DDF Lookup'!$C:$C,'Structure Inputs'!S93,'Contents DDF Lookup'!$A:$A,'Structure Inputs'!$C93)/100,))))</f>
        <v>0</v>
      </c>
      <c r="O90" s="18">
        <f>IF('Structure Inputs'!T93="",,
IF('Structure Inputs'!$J93="Minimum",SUMIFS('Contents DDF Lookup'!$D:$D,'Contents DDF Lookup'!$C:$C,'Structure Inputs'!T93,'Contents DDF Lookup'!$A:$A,'Structure Inputs'!$C93)/100,
IF('Structure Inputs'!$J93="Most Likely",SUMIFS('Contents DDF Lookup'!$E:$E,'Contents DDF Lookup'!$C:$C,'Structure Inputs'!T93,'Contents DDF Lookup'!$A:$A,'Structure Inputs'!$C93)/100,
IF('Structure Inputs'!$J93="Maximum",SUMIFS('Contents DDF Lookup'!$F:$F,'Contents DDF Lookup'!$C:$C,'Structure Inputs'!T93,'Contents DDF Lookup'!$A:$A,'Structure Inputs'!$C93)/100,))))</f>
        <v>0</v>
      </c>
      <c r="P90" s="18">
        <f>IF('Structure Inputs'!U93="",,
IF('Structure Inputs'!$J93="Minimum",SUMIFS('Contents DDF Lookup'!$D:$D,'Contents DDF Lookup'!$C:$C,'Structure Inputs'!U93,'Contents DDF Lookup'!$A:$A,'Structure Inputs'!$C93)/100,
IF('Structure Inputs'!$J93="Most Likely",SUMIFS('Contents DDF Lookup'!$E:$E,'Contents DDF Lookup'!$C:$C,'Structure Inputs'!U93,'Contents DDF Lookup'!$A:$A,'Structure Inputs'!$C93)/100,
IF('Structure Inputs'!$J93="Maximum",SUMIFS('Contents DDF Lookup'!$F:$F,'Contents DDF Lookup'!$C:$C,'Structure Inputs'!U93,'Contents DDF Lookup'!$A:$A,'Structure Inputs'!$C93)/100,))))</f>
        <v>0</v>
      </c>
      <c r="Q90" s="18">
        <f>IF('Structure Inputs'!V93="",,
IF('Structure Inputs'!$J93="Minimum",SUMIFS('Contents DDF Lookup'!$D:$D,'Contents DDF Lookup'!$C:$C,'Structure Inputs'!V93,'Contents DDF Lookup'!$A:$A,'Structure Inputs'!$C93)/100,
IF('Structure Inputs'!$J93="Most Likely",SUMIFS('Contents DDF Lookup'!$E:$E,'Contents DDF Lookup'!$C:$C,'Structure Inputs'!V93,'Contents DDF Lookup'!$A:$A,'Structure Inputs'!$C93)/100,
IF('Structure Inputs'!$J93="Maximum",SUMIFS('Contents DDF Lookup'!$F:$F,'Contents DDF Lookup'!$C:$C,'Structure Inputs'!V93,'Contents DDF Lookup'!$A:$A,'Structure Inputs'!$C93)/100,))))</f>
        <v>0</v>
      </c>
      <c r="R90" s="18">
        <f>IF('Structure Inputs'!W93="",,
IF('Structure Inputs'!$J93="Minimum",SUMIFS('Contents DDF Lookup'!$D:$D,'Contents DDF Lookup'!$C:$C,'Structure Inputs'!W93,'Contents DDF Lookup'!$A:$A,'Structure Inputs'!$C93)/100,
IF('Structure Inputs'!$J93="Most Likely",SUMIFS('Contents DDF Lookup'!$E:$E,'Contents DDF Lookup'!$C:$C,'Structure Inputs'!W93,'Contents DDF Lookup'!$A:$A,'Structure Inputs'!$C93)/100,
IF('Structure Inputs'!$J93="Maximum",SUMIFS('Contents DDF Lookup'!$F:$F,'Contents DDF Lookup'!$C:$C,'Structure Inputs'!W93,'Contents DDF Lookup'!$A:$A,'Structure Inputs'!$C93)/100,))))</f>
        <v>0</v>
      </c>
      <c r="S90" s="18">
        <f>IF('Structure Inputs'!X93="",,
IF('Structure Inputs'!$J93="Minimum",SUMIFS('Contents DDF Lookup'!$D:$D,'Contents DDF Lookup'!$C:$C,'Structure Inputs'!X93,'Contents DDF Lookup'!$A:$A,'Structure Inputs'!$C93)/100,
IF('Structure Inputs'!$J93="Most Likely",SUMIFS('Contents DDF Lookup'!$E:$E,'Contents DDF Lookup'!$C:$C,'Structure Inputs'!X93,'Contents DDF Lookup'!$A:$A,'Structure Inputs'!$C93)/100,
IF('Structure Inputs'!$J93="Maximum",SUMIFS('Contents DDF Lookup'!$F:$F,'Contents DDF Lookup'!$C:$C,'Structure Inputs'!X93,'Contents DDF Lookup'!$A:$A,'Structure Inputs'!$C93)/100,))))</f>
        <v>0</v>
      </c>
      <c r="T90" s="18">
        <f>IF('Structure Inputs'!Y93="",,
IF('Structure Inputs'!$J93="Minimum",SUMIFS('Contents DDF Lookup'!$D:$D,'Contents DDF Lookup'!$C:$C,'Structure Inputs'!Y93,'Contents DDF Lookup'!$A:$A,'Structure Inputs'!$C93)/100,
IF('Structure Inputs'!$J93="Most Likely",SUMIFS('Contents DDF Lookup'!$E:$E,'Contents DDF Lookup'!$C:$C,'Structure Inputs'!Y93,'Contents DDF Lookup'!$A:$A,'Structure Inputs'!$C93)/100,
IF('Structure Inputs'!$J93="Maximum",SUMIFS('Contents DDF Lookup'!$F:$F,'Contents DDF Lookup'!$C:$C,'Structure Inputs'!Y93,'Contents DDF Lookup'!$A:$A,'Structure Inputs'!$C93)/100,))))</f>
        <v>0</v>
      </c>
      <c r="U90" s="18">
        <f>IF('Structure Inputs'!Z93="",,
IF('Structure Inputs'!$J93="Minimum",SUMIFS('Contents DDF Lookup'!$D:$D,'Contents DDF Lookup'!$C:$C,'Structure Inputs'!Z93,'Contents DDF Lookup'!$A:$A,'Structure Inputs'!$C93)/100,
IF('Structure Inputs'!$J93="Most Likely",SUMIFS('Contents DDF Lookup'!$E:$E,'Contents DDF Lookup'!$C:$C,'Structure Inputs'!Z93,'Contents DDF Lookup'!$A:$A,'Structure Inputs'!$C93)/100,
IF('Structure Inputs'!$J93="Maximum",SUMIFS('Contents DDF Lookup'!$F:$F,'Contents DDF Lookup'!$C:$C,'Structure Inputs'!Z93,'Contents DDF Lookup'!$A:$A,'Structure Inputs'!$C93)/100,))))</f>
        <v>0</v>
      </c>
      <c r="V90" s="18">
        <f>IF('Structure Inputs'!AA93="",,
IF('Structure Inputs'!$J93="Minimum",SUMIFS('Contents DDF Lookup'!$D:$D,'Contents DDF Lookup'!$C:$C,'Structure Inputs'!AA93,'Contents DDF Lookup'!$A:$A,'Structure Inputs'!$C93)/100,
IF('Structure Inputs'!$J93="Most Likely",SUMIFS('Contents DDF Lookup'!$E:$E,'Contents DDF Lookup'!$C:$C,'Structure Inputs'!AA93,'Contents DDF Lookup'!$A:$A,'Structure Inputs'!$C93)/100,
IF('Structure Inputs'!$J93="Maximum",SUMIFS('Contents DDF Lookup'!$F:$F,'Contents DDF Lookup'!$C:$C,'Structure Inputs'!AA93,'Contents DDF Lookup'!$A:$A,'Structure Inputs'!$C93)/100,))))</f>
        <v>0</v>
      </c>
      <c r="W90" s="18">
        <f>IF('Structure Inputs'!AB93="",,
IF('Structure Inputs'!$J93="Minimum",SUMIFS('Contents DDF Lookup'!$D:$D,'Contents DDF Lookup'!$C:$C,'Structure Inputs'!AB93,'Contents DDF Lookup'!$A:$A,'Structure Inputs'!$C93)/100,
IF('Structure Inputs'!$J93="Most Likely",SUMIFS('Contents DDF Lookup'!$E:$E,'Contents DDF Lookup'!$C:$C,'Structure Inputs'!AB93,'Contents DDF Lookup'!$A:$A,'Structure Inputs'!$C93)/100,
IF('Structure Inputs'!$J93="Maximum",SUMIFS('Contents DDF Lookup'!$F:$F,'Contents DDF Lookup'!$C:$C,'Structure Inputs'!AB93,'Contents DDF Lookup'!$A:$A,'Structure Inputs'!$C93)/100,))))</f>
        <v>0</v>
      </c>
      <c r="X90" s="18">
        <f>IF('Structure Inputs'!AC93="",,
IF('Structure Inputs'!$J93="Minimum",SUMIFS('Contents DDF Lookup'!$D:$D,'Contents DDF Lookup'!$C:$C,'Structure Inputs'!AC93,'Contents DDF Lookup'!$A:$A,'Structure Inputs'!$C93)/100,
IF('Structure Inputs'!$J93="Most Likely",SUMIFS('Contents DDF Lookup'!$E:$E,'Contents DDF Lookup'!$C:$C,'Structure Inputs'!AC93,'Contents DDF Lookup'!$A:$A,'Structure Inputs'!$C93)/100,
IF('Structure Inputs'!$J93="Maximum",SUMIFS('Contents DDF Lookup'!$F:$F,'Contents DDF Lookup'!$C:$C,'Structure Inputs'!AC93,'Contents DDF Lookup'!$A:$A,'Structure Inputs'!$C93)/100,))))</f>
        <v>0</v>
      </c>
      <c r="Z90" s="25">
        <f t="shared" si="26"/>
        <v>0</v>
      </c>
      <c r="AA90" s="25">
        <f t="shared" si="14"/>
        <v>0</v>
      </c>
      <c r="AB90" s="25">
        <f t="shared" si="15"/>
        <v>0</v>
      </c>
      <c r="AC90" s="25">
        <f t="shared" si="16"/>
        <v>0</v>
      </c>
      <c r="AD90" s="25">
        <f t="shared" si="17"/>
        <v>0</v>
      </c>
      <c r="AE90" s="25">
        <f t="shared" si="18"/>
        <v>0</v>
      </c>
      <c r="AF90" s="25">
        <f t="shared" si="19"/>
        <v>0</v>
      </c>
      <c r="AG90" s="25">
        <f t="shared" si="20"/>
        <v>0</v>
      </c>
      <c r="AH90" s="25">
        <f t="shared" si="21"/>
        <v>0</v>
      </c>
      <c r="AI90" s="25">
        <f t="shared" si="22"/>
        <v>0</v>
      </c>
      <c r="AJ90" s="25">
        <f t="shared" si="23"/>
        <v>0</v>
      </c>
      <c r="AK90" s="25">
        <f t="shared" si="24"/>
        <v>0</v>
      </c>
    </row>
    <row r="91" spans="1:37" x14ac:dyDescent="0.25">
      <c r="A91" s="17">
        <f t="shared" si="25"/>
        <v>90</v>
      </c>
      <c r="B91" s="27" t="str">
        <f>IF('Structure Inputs'!C94="","",'Structure Inputs'!C94)</f>
        <v/>
      </c>
      <c r="D91" s="42">
        <f>'Structure Inputs'!$D94</f>
        <v>0</v>
      </c>
      <c r="F91" s="18" t="str">
        <f>IF('Structure Inputs'!F94="","No","Yes")</f>
        <v>No</v>
      </c>
      <c r="H91" s="24">
        <f>IF($F91="Yes",'Structure Inputs'!$F94,SUMIFS('General Assumptions_Back End'!$C:$C,'General Assumptions_Back End'!$A:$A,$B91,'General Assumptions_Back End'!$B:$B,H$1))</f>
        <v>0</v>
      </c>
      <c r="J91" s="25">
        <f>SUMIFS('General Assumptions_Back End'!$C:$C,'General Assumptions_Back End'!$A:$A,$B91,'General Assumptions_Back End'!$B:$B,J$1)</f>
        <v>0</v>
      </c>
      <c r="K91" s="185">
        <f>SUMIFS('General Assumptions_Back End'!$C:$C,'General Assumptions_Back End'!$A:$A,$B91,'General Assumptions_Back End'!$B:$B,K$1)</f>
        <v>0</v>
      </c>
      <c r="M91" s="18">
        <f>IF('Structure Inputs'!R94="",,
IF('Structure Inputs'!$J94="Minimum",SUMIFS('Contents DDF Lookup'!$D:$D,'Contents DDF Lookup'!$C:$C,'Structure Inputs'!R94,'Contents DDF Lookup'!$A:$A,'Structure Inputs'!$C94)/100,
IF('Structure Inputs'!$J94="Most Likely",SUMIFS('Contents DDF Lookup'!$E:$E,'Contents DDF Lookup'!$C:$C,'Structure Inputs'!R94,'Contents DDF Lookup'!$A:$A,'Structure Inputs'!$C94)/100,
IF('Structure Inputs'!$J94="Maximum",SUMIFS('Contents DDF Lookup'!$F:$F,'Contents DDF Lookup'!$C:$C,'Structure Inputs'!R94,'Contents DDF Lookup'!$A:$A,'Structure Inputs'!$C94)/100,))))</f>
        <v>0</v>
      </c>
      <c r="N91" s="18">
        <f>IF('Structure Inputs'!S94="",,
IF('Structure Inputs'!$J94="Minimum",SUMIFS('Contents DDF Lookup'!$D:$D,'Contents DDF Lookup'!$C:$C,'Structure Inputs'!S94,'Contents DDF Lookup'!$A:$A,'Structure Inputs'!$C94)/100,
IF('Structure Inputs'!$J94="Most Likely",SUMIFS('Contents DDF Lookup'!$E:$E,'Contents DDF Lookup'!$C:$C,'Structure Inputs'!S94,'Contents DDF Lookup'!$A:$A,'Structure Inputs'!$C94)/100,
IF('Structure Inputs'!$J94="Maximum",SUMIFS('Contents DDF Lookup'!$F:$F,'Contents DDF Lookup'!$C:$C,'Structure Inputs'!S94,'Contents DDF Lookup'!$A:$A,'Structure Inputs'!$C94)/100,))))</f>
        <v>0</v>
      </c>
      <c r="O91" s="18">
        <f>IF('Structure Inputs'!T94="",,
IF('Structure Inputs'!$J94="Minimum",SUMIFS('Contents DDF Lookup'!$D:$D,'Contents DDF Lookup'!$C:$C,'Structure Inputs'!T94,'Contents DDF Lookup'!$A:$A,'Structure Inputs'!$C94)/100,
IF('Structure Inputs'!$J94="Most Likely",SUMIFS('Contents DDF Lookup'!$E:$E,'Contents DDF Lookup'!$C:$C,'Structure Inputs'!T94,'Contents DDF Lookup'!$A:$A,'Structure Inputs'!$C94)/100,
IF('Structure Inputs'!$J94="Maximum",SUMIFS('Contents DDF Lookup'!$F:$F,'Contents DDF Lookup'!$C:$C,'Structure Inputs'!T94,'Contents DDF Lookup'!$A:$A,'Structure Inputs'!$C94)/100,))))</f>
        <v>0</v>
      </c>
      <c r="P91" s="18">
        <f>IF('Structure Inputs'!U94="",,
IF('Structure Inputs'!$J94="Minimum",SUMIFS('Contents DDF Lookup'!$D:$D,'Contents DDF Lookup'!$C:$C,'Structure Inputs'!U94,'Contents DDF Lookup'!$A:$A,'Structure Inputs'!$C94)/100,
IF('Structure Inputs'!$J94="Most Likely",SUMIFS('Contents DDF Lookup'!$E:$E,'Contents DDF Lookup'!$C:$C,'Structure Inputs'!U94,'Contents DDF Lookup'!$A:$A,'Structure Inputs'!$C94)/100,
IF('Structure Inputs'!$J94="Maximum",SUMIFS('Contents DDF Lookup'!$F:$F,'Contents DDF Lookup'!$C:$C,'Structure Inputs'!U94,'Contents DDF Lookup'!$A:$A,'Structure Inputs'!$C94)/100,))))</f>
        <v>0</v>
      </c>
      <c r="Q91" s="18">
        <f>IF('Structure Inputs'!V94="",,
IF('Structure Inputs'!$J94="Minimum",SUMIFS('Contents DDF Lookup'!$D:$D,'Contents DDF Lookup'!$C:$C,'Structure Inputs'!V94,'Contents DDF Lookup'!$A:$A,'Structure Inputs'!$C94)/100,
IF('Structure Inputs'!$J94="Most Likely",SUMIFS('Contents DDF Lookup'!$E:$E,'Contents DDF Lookup'!$C:$C,'Structure Inputs'!V94,'Contents DDF Lookup'!$A:$A,'Structure Inputs'!$C94)/100,
IF('Structure Inputs'!$J94="Maximum",SUMIFS('Contents DDF Lookup'!$F:$F,'Contents DDF Lookup'!$C:$C,'Structure Inputs'!V94,'Contents DDF Lookup'!$A:$A,'Structure Inputs'!$C94)/100,))))</f>
        <v>0</v>
      </c>
      <c r="R91" s="18">
        <f>IF('Structure Inputs'!W94="",,
IF('Structure Inputs'!$J94="Minimum",SUMIFS('Contents DDF Lookup'!$D:$D,'Contents DDF Lookup'!$C:$C,'Structure Inputs'!W94,'Contents DDF Lookup'!$A:$A,'Structure Inputs'!$C94)/100,
IF('Structure Inputs'!$J94="Most Likely",SUMIFS('Contents DDF Lookup'!$E:$E,'Contents DDF Lookup'!$C:$C,'Structure Inputs'!W94,'Contents DDF Lookup'!$A:$A,'Structure Inputs'!$C94)/100,
IF('Structure Inputs'!$J94="Maximum",SUMIFS('Contents DDF Lookup'!$F:$F,'Contents DDF Lookup'!$C:$C,'Structure Inputs'!W94,'Contents DDF Lookup'!$A:$A,'Structure Inputs'!$C94)/100,))))</f>
        <v>0</v>
      </c>
      <c r="S91" s="18">
        <f>IF('Structure Inputs'!X94="",,
IF('Structure Inputs'!$J94="Minimum",SUMIFS('Contents DDF Lookup'!$D:$D,'Contents DDF Lookup'!$C:$C,'Structure Inputs'!X94,'Contents DDF Lookup'!$A:$A,'Structure Inputs'!$C94)/100,
IF('Structure Inputs'!$J94="Most Likely",SUMIFS('Contents DDF Lookup'!$E:$E,'Contents DDF Lookup'!$C:$C,'Structure Inputs'!X94,'Contents DDF Lookup'!$A:$A,'Structure Inputs'!$C94)/100,
IF('Structure Inputs'!$J94="Maximum",SUMIFS('Contents DDF Lookup'!$F:$F,'Contents DDF Lookup'!$C:$C,'Structure Inputs'!X94,'Contents DDF Lookup'!$A:$A,'Structure Inputs'!$C94)/100,))))</f>
        <v>0</v>
      </c>
      <c r="T91" s="18">
        <f>IF('Structure Inputs'!Y94="",,
IF('Structure Inputs'!$J94="Minimum",SUMIFS('Contents DDF Lookup'!$D:$D,'Contents DDF Lookup'!$C:$C,'Structure Inputs'!Y94,'Contents DDF Lookup'!$A:$A,'Structure Inputs'!$C94)/100,
IF('Structure Inputs'!$J94="Most Likely",SUMIFS('Contents DDF Lookup'!$E:$E,'Contents DDF Lookup'!$C:$C,'Structure Inputs'!Y94,'Contents DDF Lookup'!$A:$A,'Structure Inputs'!$C94)/100,
IF('Structure Inputs'!$J94="Maximum",SUMIFS('Contents DDF Lookup'!$F:$F,'Contents DDF Lookup'!$C:$C,'Structure Inputs'!Y94,'Contents DDF Lookup'!$A:$A,'Structure Inputs'!$C94)/100,))))</f>
        <v>0</v>
      </c>
      <c r="U91" s="18">
        <f>IF('Structure Inputs'!Z94="",,
IF('Structure Inputs'!$J94="Minimum",SUMIFS('Contents DDF Lookup'!$D:$D,'Contents DDF Lookup'!$C:$C,'Structure Inputs'!Z94,'Contents DDF Lookup'!$A:$A,'Structure Inputs'!$C94)/100,
IF('Structure Inputs'!$J94="Most Likely",SUMIFS('Contents DDF Lookup'!$E:$E,'Contents DDF Lookup'!$C:$C,'Structure Inputs'!Z94,'Contents DDF Lookup'!$A:$A,'Structure Inputs'!$C94)/100,
IF('Structure Inputs'!$J94="Maximum",SUMIFS('Contents DDF Lookup'!$F:$F,'Contents DDF Lookup'!$C:$C,'Structure Inputs'!Z94,'Contents DDF Lookup'!$A:$A,'Structure Inputs'!$C94)/100,))))</f>
        <v>0</v>
      </c>
      <c r="V91" s="18">
        <f>IF('Structure Inputs'!AA94="",,
IF('Structure Inputs'!$J94="Minimum",SUMIFS('Contents DDF Lookup'!$D:$D,'Contents DDF Lookup'!$C:$C,'Structure Inputs'!AA94,'Contents DDF Lookup'!$A:$A,'Structure Inputs'!$C94)/100,
IF('Structure Inputs'!$J94="Most Likely",SUMIFS('Contents DDF Lookup'!$E:$E,'Contents DDF Lookup'!$C:$C,'Structure Inputs'!AA94,'Contents DDF Lookup'!$A:$A,'Structure Inputs'!$C94)/100,
IF('Structure Inputs'!$J94="Maximum",SUMIFS('Contents DDF Lookup'!$F:$F,'Contents DDF Lookup'!$C:$C,'Structure Inputs'!AA94,'Contents DDF Lookup'!$A:$A,'Structure Inputs'!$C94)/100,))))</f>
        <v>0</v>
      </c>
      <c r="W91" s="18">
        <f>IF('Structure Inputs'!AB94="",,
IF('Structure Inputs'!$J94="Minimum",SUMIFS('Contents DDF Lookup'!$D:$D,'Contents DDF Lookup'!$C:$C,'Structure Inputs'!AB94,'Contents DDF Lookup'!$A:$A,'Structure Inputs'!$C94)/100,
IF('Structure Inputs'!$J94="Most Likely",SUMIFS('Contents DDF Lookup'!$E:$E,'Contents DDF Lookup'!$C:$C,'Structure Inputs'!AB94,'Contents DDF Lookup'!$A:$A,'Structure Inputs'!$C94)/100,
IF('Structure Inputs'!$J94="Maximum",SUMIFS('Contents DDF Lookup'!$F:$F,'Contents DDF Lookup'!$C:$C,'Structure Inputs'!AB94,'Contents DDF Lookup'!$A:$A,'Structure Inputs'!$C94)/100,))))</f>
        <v>0</v>
      </c>
      <c r="X91" s="18">
        <f>IF('Structure Inputs'!AC94="",,
IF('Structure Inputs'!$J94="Minimum",SUMIFS('Contents DDF Lookup'!$D:$D,'Contents DDF Lookup'!$C:$C,'Structure Inputs'!AC94,'Contents DDF Lookup'!$A:$A,'Structure Inputs'!$C94)/100,
IF('Structure Inputs'!$J94="Most Likely",SUMIFS('Contents DDF Lookup'!$E:$E,'Contents DDF Lookup'!$C:$C,'Structure Inputs'!AC94,'Contents DDF Lookup'!$A:$A,'Structure Inputs'!$C94)/100,
IF('Structure Inputs'!$J94="Maximum",SUMIFS('Contents DDF Lookup'!$F:$F,'Contents DDF Lookup'!$C:$C,'Structure Inputs'!AC94,'Contents DDF Lookup'!$A:$A,'Structure Inputs'!$C94)/100,))))</f>
        <v>0</v>
      </c>
      <c r="Z91" s="25">
        <f t="shared" si="26"/>
        <v>0</v>
      </c>
      <c r="AA91" s="25">
        <f t="shared" si="14"/>
        <v>0</v>
      </c>
      <c r="AB91" s="25">
        <f t="shared" si="15"/>
        <v>0</v>
      </c>
      <c r="AC91" s="25">
        <f t="shared" si="16"/>
        <v>0</v>
      </c>
      <c r="AD91" s="25">
        <f t="shared" si="17"/>
        <v>0</v>
      </c>
      <c r="AE91" s="25">
        <f t="shared" si="18"/>
        <v>0</v>
      </c>
      <c r="AF91" s="25">
        <f t="shared" si="19"/>
        <v>0</v>
      </c>
      <c r="AG91" s="25">
        <f t="shared" si="20"/>
        <v>0</v>
      </c>
      <c r="AH91" s="25">
        <f t="shared" si="21"/>
        <v>0</v>
      </c>
      <c r="AI91" s="25">
        <f t="shared" si="22"/>
        <v>0</v>
      </c>
      <c r="AJ91" s="25">
        <f t="shared" si="23"/>
        <v>0</v>
      </c>
      <c r="AK91" s="25">
        <f t="shared" si="24"/>
        <v>0</v>
      </c>
    </row>
    <row r="92" spans="1:37" x14ac:dyDescent="0.25">
      <c r="A92" s="17">
        <f t="shared" si="25"/>
        <v>91</v>
      </c>
      <c r="B92" s="27" t="str">
        <f>IF('Structure Inputs'!C95="","",'Structure Inputs'!C95)</f>
        <v/>
      </c>
      <c r="D92" s="42">
        <f>'Structure Inputs'!$D95</f>
        <v>0</v>
      </c>
      <c r="F92" s="18" t="str">
        <f>IF('Structure Inputs'!F95="","No","Yes")</f>
        <v>No</v>
      </c>
      <c r="H92" s="24">
        <f>IF($F92="Yes",'Structure Inputs'!$F95,SUMIFS('General Assumptions_Back End'!$C:$C,'General Assumptions_Back End'!$A:$A,$B92,'General Assumptions_Back End'!$B:$B,H$1))</f>
        <v>0</v>
      </c>
      <c r="J92" s="25">
        <f>SUMIFS('General Assumptions_Back End'!$C:$C,'General Assumptions_Back End'!$A:$A,$B92,'General Assumptions_Back End'!$B:$B,J$1)</f>
        <v>0</v>
      </c>
      <c r="K92" s="185">
        <f>SUMIFS('General Assumptions_Back End'!$C:$C,'General Assumptions_Back End'!$A:$A,$B92,'General Assumptions_Back End'!$B:$B,K$1)</f>
        <v>0</v>
      </c>
      <c r="M92" s="18">
        <f>IF('Structure Inputs'!R95="",,
IF('Structure Inputs'!$J95="Minimum",SUMIFS('Contents DDF Lookup'!$D:$D,'Contents DDF Lookup'!$C:$C,'Structure Inputs'!R95,'Contents DDF Lookup'!$A:$A,'Structure Inputs'!$C95)/100,
IF('Structure Inputs'!$J95="Most Likely",SUMIFS('Contents DDF Lookup'!$E:$E,'Contents DDF Lookup'!$C:$C,'Structure Inputs'!R95,'Contents DDF Lookup'!$A:$A,'Structure Inputs'!$C95)/100,
IF('Structure Inputs'!$J95="Maximum",SUMIFS('Contents DDF Lookup'!$F:$F,'Contents DDF Lookup'!$C:$C,'Structure Inputs'!R95,'Contents DDF Lookup'!$A:$A,'Structure Inputs'!$C95)/100,))))</f>
        <v>0</v>
      </c>
      <c r="N92" s="18">
        <f>IF('Structure Inputs'!S95="",,
IF('Structure Inputs'!$J95="Minimum",SUMIFS('Contents DDF Lookup'!$D:$D,'Contents DDF Lookup'!$C:$C,'Structure Inputs'!S95,'Contents DDF Lookup'!$A:$A,'Structure Inputs'!$C95)/100,
IF('Structure Inputs'!$J95="Most Likely",SUMIFS('Contents DDF Lookup'!$E:$E,'Contents DDF Lookup'!$C:$C,'Structure Inputs'!S95,'Contents DDF Lookup'!$A:$A,'Structure Inputs'!$C95)/100,
IF('Structure Inputs'!$J95="Maximum",SUMIFS('Contents DDF Lookup'!$F:$F,'Contents DDF Lookup'!$C:$C,'Structure Inputs'!S95,'Contents DDF Lookup'!$A:$A,'Structure Inputs'!$C95)/100,))))</f>
        <v>0</v>
      </c>
      <c r="O92" s="18">
        <f>IF('Structure Inputs'!T95="",,
IF('Structure Inputs'!$J95="Minimum",SUMIFS('Contents DDF Lookup'!$D:$D,'Contents DDF Lookup'!$C:$C,'Structure Inputs'!T95,'Contents DDF Lookup'!$A:$A,'Structure Inputs'!$C95)/100,
IF('Structure Inputs'!$J95="Most Likely",SUMIFS('Contents DDF Lookup'!$E:$E,'Contents DDF Lookup'!$C:$C,'Structure Inputs'!T95,'Contents DDF Lookup'!$A:$A,'Structure Inputs'!$C95)/100,
IF('Structure Inputs'!$J95="Maximum",SUMIFS('Contents DDF Lookup'!$F:$F,'Contents DDF Lookup'!$C:$C,'Structure Inputs'!T95,'Contents DDF Lookup'!$A:$A,'Structure Inputs'!$C95)/100,))))</f>
        <v>0</v>
      </c>
      <c r="P92" s="18">
        <f>IF('Structure Inputs'!U95="",,
IF('Structure Inputs'!$J95="Minimum",SUMIFS('Contents DDF Lookup'!$D:$D,'Contents DDF Lookup'!$C:$C,'Structure Inputs'!U95,'Contents DDF Lookup'!$A:$A,'Structure Inputs'!$C95)/100,
IF('Structure Inputs'!$J95="Most Likely",SUMIFS('Contents DDF Lookup'!$E:$E,'Contents DDF Lookup'!$C:$C,'Structure Inputs'!U95,'Contents DDF Lookup'!$A:$A,'Structure Inputs'!$C95)/100,
IF('Structure Inputs'!$J95="Maximum",SUMIFS('Contents DDF Lookup'!$F:$F,'Contents DDF Lookup'!$C:$C,'Structure Inputs'!U95,'Contents DDF Lookup'!$A:$A,'Structure Inputs'!$C95)/100,))))</f>
        <v>0</v>
      </c>
      <c r="Q92" s="18">
        <f>IF('Structure Inputs'!V95="",,
IF('Structure Inputs'!$J95="Minimum",SUMIFS('Contents DDF Lookup'!$D:$D,'Contents DDF Lookup'!$C:$C,'Structure Inputs'!V95,'Contents DDF Lookup'!$A:$A,'Structure Inputs'!$C95)/100,
IF('Structure Inputs'!$J95="Most Likely",SUMIFS('Contents DDF Lookup'!$E:$E,'Contents DDF Lookup'!$C:$C,'Structure Inputs'!V95,'Contents DDF Lookup'!$A:$A,'Structure Inputs'!$C95)/100,
IF('Structure Inputs'!$J95="Maximum",SUMIFS('Contents DDF Lookup'!$F:$F,'Contents DDF Lookup'!$C:$C,'Structure Inputs'!V95,'Contents DDF Lookup'!$A:$A,'Structure Inputs'!$C95)/100,))))</f>
        <v>0</v>
      </c>
      <c r="R92" s="18">
        <f>IF('Structure Inputs'!W95="",,
IF('Structure Inputs'!$J95="Minimum",SUMIFS('Contents DDF Lookup'!$D:$D,'Contents DDF Lookup'!$C:$C,'Structure Inputs'!W95,'Contents DDF Lookup'!$A:$A,'Structure Inputs'!$C95)/100,
IF('Structure Inputs'!$J95="Most Likely",SUMIFS('Contents DDF Lookup'!$E:$E,'Contents DDF Lookup'!$C:$C,'Structure Inputs'!W95,'Contents DDF Lookup'!$A:$A,'Structure Inputs'!$C95)/100,
IF('Structure Inputs'!$J95="Maximum",SUMIFS('Contents DDF Lookup'!$F:$F,'Contents DDF Lookup'!$C:$C,'Structure Inputs'!W95,'Contents DDF Lookup'!$A:$A,'Structure Inputs'!$C95)/100,))))</f>
        <v>0</v>
      </c>
      <c r="S92" s="18">
        <f>IF('Structure Inputs'!X95="",,
IF('Structure Inputs'!$J95="Minimum",SUMIFS('Contents DDF Lookup'!$D:$D,'Contents DDF Lookup'!$C:$C,'Structure Inputs'!X95,'Contents DDF Lookup'!$A:$A,'Structure Inputs'!$C95)/100,
IF('Structure Inputs'!$J95="Most Likely",SUMIFS('Contents DDF Lookup'!$E:$E,'Contents DDF Lookup'!$C:$C,'Structure Inputs'!X95,'Contents DDF Lookup'!$A:$A,'Structure Inputs'!$C95)/100,
IF('Structure Inputs'!$J95="Maximum",SUMIFS('Contents DDF Lookup'!$F:$F,'Contents DDF Lookup'!$C:$C,'Structure Inputs'!X95,'Contents DDF Lookup'!$A:$A,'Structure Inputs'!$C95)/100,))))</f>
        <v>0</v>
      </c>
      <c r="T92" s="18">
        <f>IF('Structure Inputs'!Y95="",,
IF('Structure Inputs'!$J95="Minimum",SUMIFS('Contents DDF Lookup'!$D:$D,'Contents DDF Lookup'!$C:$C,'Structure Inputs'!Y95,'Contents DDF Lookup'!$A:$A,'Structure Inputs'!$C95)/100,
IF('Structure Inputs'!$J95="Most Likely",SUMIFS('Contents DDF Lookup'!$E:$E,'Contents DDF Lookup'!$C:$C,'Structure Inputs'!Y95,'Contents DDF Lookup'!$A:$A,'Structure Inputs'!$C95)/100,
IF('Structure Inputs'!$J95="Maximum",SUMIFS('Contents DDF Lookup'!$F:$F,'Contents DDF Lookup'!$C:$C,'Structure Inputs'!Y95,'Contents DDF Lookup'!$A:$A,'Structure Inputs'!$C95)/100,))))</f>
        <v>0</v>
      </c>
      <c r="U92" s="18">
        <f>IF('Structure Inputs'!Z95="",,
IF('Structure Inputs'!$J95="Minimum",SUMIFS('Contents DDF Lookup'!$D:$D,'Contents DDF Lookup'!$C:$C,'Structure Inputs'!Z95,'Contents DDF Lookup'!$A:$A,'Structure Inputs'!$C95)/100,
IF('Structure Inputs'!$J95="Most Likely",SUMIFS('Contents DDF Lookup'!$E:$E,'Contents DDF Lookup'!$C:$C,'Structure Inputs'!Z95,'Contents DDF Lookup'!$A:$A,'Structure Inputs'!$C95)/100,
IF('Structure Inputs'!$J95="Maximum",SUMIFS('Contents DDF Lookup'!$F:$F,'Contents DDF Lookup'!$C:$C,'Structure Inputs'!Z95,'Contents DDF Lookup'!$A:$A,'Structure Inputs'!$C95)/100,))))</f>
        <v>0</v>
      </c>
      <c r="V92" s="18">
        <f>IF('Structure Inputs'!AA95="",,
IF('Structure Inputs'!$J95="Minimum",SUMIFS('Contents DDF Lookup'!$D:$D,'Contents DDF Lookup'!$C:$C,'Structure Inputs'!AA95,'Contents DDF Lookup'!$A:$A,'Structure Inputs'!$C95)/100,
IF('Structure Inputs'!$J95="Most Likely",SUMIFS('Contents DDF Lookup'!$E:$E,'Contents DDF Lookup'!$C:$C,'Structure Inputs'!AA95,'Contents DDF Lookup'!$A:$A,'Structure Inputs'!$C95)/100,
IF('Structure Inputs'!$J95="Maximum",SUMIFS('Contents DDF Lookup'!$F:$F,'Contents DDF Lookup'!$C:$C,'Structure Inputs'!AA95,'Contents DDF Lookup'!$A:$A,'Structure Inputs'!$C95)/100,))))</f>
        <v>0</v>
      </c>
      <c r="W92" s="18">
        <f>IF('Structure Inputs'!AB95="",,
IF('Structure Inputs'!$J95="Minimum",SUMIFS('Contents DDF Lookup'!$D:$D,'Contents DDF Lookup'!$C:$C,'Structure Inputs'!AB95,'Contents DDF Lookup'!$A:$A,'Structure Inputs'!$C95)/100,
IF('Structure Inputs'!$J95="Most Likely",SUMIFS('Contents DDF Lookup'!$E:$E,'Contents DDF Lookup'!$C:$C,'Structure Inputs'!AB95,'Contents DDF Lookup'!$A:$A,'Structure Inputs'!$C95)/100,
IF('Structure Inputs'!$J95="Maximum",SUMIFS('Contents DDF Lookup'!$F:$F,'Contents DDF Lookup'!$C:$C,'Structure Inputs'!AB95,'Contents DDF Lookup'!$A:$A,'Structure Inputs'!$C95)/100,))))</f>
        <v>0</v>
      </c>
      <c r="X92" s="18">
        <f>IF('Structure Inputs'!AC95="",,
IF('Structure Inputs'!$J95="Minimum",SUMIFS('Contents DDF Lookup'!$D:$D,'Contents DDF Lookup'!$C:$C,'Structure Inputs'!AC95,'Contents DDF Lookup'!$A:$A,'Structure Inputs'!$C95)/100,
IF('Structure Inputs'!$J95="Most Likely",SUMIFS('Contents DDF Lookup'!$E:$E,'Contents DDF Lookup'!$C:$C,'Structure Inputs'!AC95,'Contents DDF Lookup'!$A:$A,'Structure Inputs'!$C95)/100,
IF('Structure Inputs'!$J95="Maximum",SUMIFS('Contents DDF Lookup'!$F:$F,'Contents DDF Lookup'!$C:$C,'Structure Inputs'!AC95,'Contents DDF Lookup'!$A:$A,'Structure Inputs'!$C95)/100,))))</f>
        <v>0</v>
      </c>
      <c r="Z92" s="25">
        <f t="shared" si="26"/>
        <v>0</v>
      </c>
      <c r="AA92" s="25">
        <f t="shared" si="14"/>
        <v>0</v>
      </c>
      <c r="AB92" s="25">
        <f t="shared" si="15"/>
        <v>0</v>
      </c>
      <c r="AC92" s="25">
        <f t="shared" si="16"/>
        <v>0</v>
      </c>
      <c r="AD92" s="25">
        <f t="shared" si="17"/>
        <v>0</v>
      </c>
      <c r="AE92" s="25">
        <f t="shared" si="18"/>
        <v>0</v>
      </c>
      <c r="AF92" s="25">
        <f t="shared" si="19"/>
        <v>0</v>
      </c>
      <c r="AG92" s="25">
        <f t="shared" si="20"/>
        <v>0</v>
      </c>
      <c r="AH92" s="25">
        <f t="shared" si="21"/>
        <v>0</v>
      </c>
      <c r="AI92" s="25">
        <f t="shared" si="22"/>
        <v>0</v>
      </c>
      <c r="AJ92" s="25">
        <f t="shared" si="23"/>
        <v>0</v>
      </c>
      <c r="AK92" s="25">
        <f t="shared" si="24"/>
        <v>0</v>
      </c>
    </row>
    <row r="93" spans="1:37" x14ac:dyDescent="0.25">
      <c r="A93" s="17">
        <f t="shared" si="25"/>
        <v>92</v>
      </c>
      <c r="B93" s="27" t="str">
        <f>IF('Structure Inputs'!C96="","",'Structure Inputs'!C96)</f>
        <v/>
      </c>
      <c r="D93" s="42">
        <f>'Structure Inputs'!$D96</f>
        <v>0</v>
      </c>
      <c r="F93" s="18" t="str">
        <f>IF('Structure Inputs'!F96="","No","Yes")</f>
        <v>No</v>
      </c>
      <c r="H93" s="24">
        <f>IF($F93="Yes",'Structure Inputs'!$F96,SUMIFS('General Assumptions_Back End'!$C:$C,'General Assumptions_Back End'!$A:$A,$B93,'General Assumptions_Back End'!$B:$B,H$1))</f>
        <v>0</v>
      </c>
      <c r="J93" s="25">
        <f>SUMIFS('General Assumptions_Back End'!$C:$C,'General Assumptions_Back End'!$A:$A,$B93,'General Assumptions_Back End'!$B:$B,J$1)</f>
        <v>0</v>
      </c>
      <c r="K93" s="185">
        <f>SUMIFS('General Assumptions_Back End'!$C:$C,'General Assumptions_Back End'!$A:$A,$B93,'General Assumptions_Back End'!$B:$B,K$1)</f>
        <v>0</v>
      </c>
      <c r="M93" s="18">
        <f>IF('Structure Inputs'!R96="",,
IF('Structure Inputs'!$J96="Minimum",SUMIFS('Contents DDF Lookup'!$D:$D,'Contents DDF Lookup'!$C:$C,'Structure Inputs'!R96,'Contents DDF Lookup'!$A:$A,'Structure Inputs'!$C96)/100,
IF('Structure Inputs'!$J96="Most Likely",SUMIFS('Contents DDF Lookup'!$E:$E,'Contents DDF Lookup'!$C:$C,'Structure Inputs'!R96,'Contents DDF Lookup'!$A:$A,'Structure Inputs'!$C96)/100,
IF('Structure Inputs'!$J96="Maximum",SUMIFS('Contents DDF Lookup'!$F:$F,'Contents DDF Lookup'!$C:$C,'Structure Inputs'!R96,'Contents DDF Lookup'!$A:$A,'Structure Inputs'!$C96)/100,))))</f>
        <v>0</v>
      </c>
      <c r="N93" s="18">
        <f>IF('Structure Inputs'!S96="",,
IF('Structure Inputs'!$J96="Minimum",SUMIFS('Contents DDF Lookup'!$D:$D,'Contents DDF Lookup'!$C:$C,'Structure Inputs'!S96,'Contents DDF Lookup'!$A:$A,'Structure Inputs'!$C96)/100,
IF('Structure Inputs'!$J96="Most Likely",SUMIFS('Contents DDF Lookup'!$E:$E,'Contents DDF Lookup'!$C:$C,'Structure Inputs'!S96,'Contents DDF Lookup'!$A:$A,'Structure Inputs'!$C96)/100,
IF('Structure Inputs'!$J96="Maximum",SUMIFS('Contents DDF Lookup'!$F:$F,'Contents DDF Lookup'!$C:$C,'Structure Inputs'!S96,'Contents DDF Lookup'!$A:$A,'Structure Inputs'!$C96)/100,))))</f>
        <v>0</v>
      </c>
      <c r="O93" s="18">
        <f>IF('Structure Inputs'!T96="",,
IF('Structure Inputs'!$J96="Minimum",SUMIFS('Contents DDF Lookup'!$D:$D,'Contents DDF Lookup'!$C:$C,'Structure Inputs'!T96,'Contents DDF Lookup'!$A:$A,'Structure Inputs'!$C96)/100,
IF('Structure Inputs'!$J96="Most Likely",SUMIFS('Contents DDF Lookup'!$E:$E,'Contents DDF Lookup'!$C:$C,'Structure Inputs'!T96,'Contents DDF Lookup'!$A:$A,'Structure Inputs'!$C96)/100,
IF('Structure Inputs'!$J96="Maximum",SUMIFS('Contents DDF Lookup'!$F:$F,'Contents DDF Lookup'!$C:$C,'Structure Inputs'!T96,'Contents DDF Lookup'!$A:$A,'Structure Inputs'!$C96)/100,))))</f>
        <v>0</v>
      </c>
      <c r="P93" s="18">
        <f>IF('Structure Inputs'!U96="",,
IF('Structure Inputs'!$J96="Minimum",SUMIFS('Contents DDF Lookup'!$D:$D,'Contents DDF Lookup'!$C:$C,'Structure Inputs'!U96,'Contents DDF Lookup'!$A:$A,'Structure Inputs'!$C96)/100,
IF('Structure Inputs'!$J96="Most Likely",SUMIFS('Contents DDF Lookup'!$E:$E,'Contents DDF Lookup'!$C:$C,'Structure Inputs'!U96,'Contents DDF Lookup'!$A:$A,'Structure Inputs'!$C96)/100,
IF('Structure Inputs'!$J96="Maximum",SUMIFS('Contents DDF Lookup'!$F:$F,'Contents DDF Lookup'!$C:$C,'Structure Inputs'!U96,'Contents DDF Lookup'!$A:$A,'Structure Inputs'!$C96)/100,))))</f>
        <v>0</v>
      </c>
      <c r="Q93" s="18">
        <f>IF('Structure Inputs'!V96="",,
IF('Structure Inputs'!$J96="Minimum",SUMIFS('Contents DDF Lookup'!$D:$D,'Contents DDF Lookup'!$C:$C,'Structure Inputs'!V96,'Contents DDF Lookup'!$A:$A,'Structure Inputs'!$C96)/100,
IF('Structure Inputs'!$J96="Most Likely",SUMIFS('Contents DDF Lookup'!$E:$E,'Contents DDF Lookup'!$C:$C,'Structure Inputs'!V96,'Contents DDF Lookup'!$A:$A,'Structure Inputs'!$C96)/100,
IF('Structure Inputs'!$J96="Maximum",SUMIFS('Contents DDF Lookup'!$F:$F,'Contents DDF Lookup'!$C:$C,'Structure Inputs'!V96,'Contents DDF Lookup'!$A:$A,'Structure Inputs'!$C96)/100,))))</f>
        <v>0</v>
      </c>
      <c r="R93" s="18">
        <f>IF('Structure Inputs'!W96="",,
IF('Structure Inputs'!$J96="Minimum",SUMIFS('Contents DDF Lookup'!$D:$D,'Contents DDF Lookup'!$C:$C,'Structure Inputs'!W96,'Contents DDF Lookup'!$A:$A,'Structure Inputs'!$C96)/100,
IF('Structure Inputs'!$J96="Most Likely",SUMIFS('Contents DDF Lookup'!$E:$E,'Contents DDF Lookup'!$C:$C,'Structure Inputs'!W96,'Contents DDF Lookup'!$A:$A,'Structure Inputs'!$C96)/100,
IF('Structure Inputs'!$J96="Maximum",SUMIFS('Contents DDF Lookup'!$F:$F,'Contents DDF Lookup'!$C:$C,'Structure Inputs'!W96,'Contents DDF Lookup'!$A:$A,'Structure Inputs'!$C96)/100,))))</f>
        <v>0</v>
      </c>
      <c r="S93" s="18">
        <f>IF('Structure Inputs'!X96="",,
IF('Structure Inputs'!$J96="Minimum",SUMIFS('Contents DDF Lookup'!$D:$D,'Contents DDF Lookup'!$C:$C,'Structure Inputs'!X96,'Contents DDF Lookup'!$A:$A,'Structure Inputs'!$C96)/100,
IF('Structure Inputs'!$J96="Most Likely",SUMIFS('Contents DDF Lookup'!$E:$E,'Contents DDF Lookup'!$C:$C,'Structure Inputs'!X96,'Contents DDF Lookup'!$A:$A,'Structure Inputs'!$C96)/100,
IF('Structure Inputs'!$J96="Maximum",SUMIFS('Contents DDF Lookup'!$F:$F,'Contents DDF Lookup'!$C:$C,'Structure Inputs'!X96,'Contents DDF Lookup'!$A:$A,'Structure Inputs'!$C96)/100,))))</f>
        <v>0</v>
      </c>
      <c r="T93" s="18">
        <f>IF('Structure Inputs'!Y96="",,
IF('Structure Inputs'!$J96="Minimum",SUMIFS('Contents DDF Lookup'!$D:$D,'Contents DDF Lookup'!$C:$C,'Structure Inputs'!Y96,'Contents DDF Lookup'!$A:$A,'Structure Inputs'!$C96)/100,
IF('Structure Inputs'!$J96="Most Likely",SUMIFS('Contents DDF Lookup'!$E:$E,'Contents DDF Lookup'!$C:$C,'Structure Inputs'!Y96,'Contents DDF Lookup'!$A:$A,'Structure Inputs'!$C96)/100,
IF('Structure Inputs'!$J96="Maximum",SUMIFS('Contents DDF Lookup'!$F:$F,'Contents DDF Lookup'!$C:$C,'Structure Inputs'!Y96,'Contents DDF Lookup'!$A:$A,'Structure Inputs'!$C96)/100,))))</f>
        <v>0</v>
      </c>
      <c r="U93" s="18">
        <f>IF('Structure Inputs'!Z96="",,
IF('Structure Inputs'!$J96="Minimum",SUMIFS('Contents DDF Lookup'!$D:$D,'Contents DDF Lookup'!$C:$C,'Structure Inputs'!Z96,'Contents DDF Lookup'!$A:$A,'Structure Inputs'!$C96)/100,
IF('Structure Inputs'!$J96="Most Likely",SUMIFS('Contents DDF Lookup'!$E:$E,'Contents DDF Lookup'!$C:$C,'Structure Inputs'!Z96,'Contents DDF Lookup'!$A:$A,'Structure Inputs'!$C96)/100,
IF('Structure Inputs'!$J96="Maximum",SUMIFS('Contents DDF Lookup'!$F:$F,'Contents DDF Lookup'!$C:$C,'Structure Inputs'!Z96,'Contents DDF Lookup'!$A:$A,'Structure Inputs'!$C96)/100,))))</f>
        <v>0</v>
      </c>
      <c r="V93" s="18">
        <f>IF('Structure Inputs'!AA96="",,
IF('Structure Inputs'!$J96="Minimum",SUMIFS('Contents DDF Lookup'!$D:$D,'Contents DDF Lookup'!$C:$C,'Structure Inputs'!AA96,'Contents DDF Lookup'!$A:$A,'Structure Inputs'!$C96)/100,
IF('Structure Inputs'!$J96="Most Likely",SUMIFS('Contents DDF Lookup'!$E:$E,'Contents DDF Lookup'!$C:$C,'Structure Inputs'!AA96,'Contents DDF Lookup'!$A:$A,'Structure Inputs'!$C96)/100,
IF('Structure Inputs'!$J96="Maximum",SUMIFS('Contents DDF Lookup'!$F:$F,'Contents DDF Lookup'!$C:$C,'Structure Inputs'!AA96,'Contents DDF Lookup'!$A:$A,'Structure Inputs'!$C96)/100,))))</f>
        <v>0</v>
      </c>
      <c r="W93" s="18">
        <f>IF('Structure Inputs'!AB96="",,
IF('Structure Inputs'!$J96="Minimum",SUMIFS('Contents DDF Lookup'!$D:$D,'Contents DDF Lookup'!$C:$C,'Structure Inputs'!AB96,'Contents DDF Lookup'!$A:$A,'Structure Inputs'!$C96)/100,
IF('Structure Inputs'!$J96="Most Likely",SUMIFS('Contents DDF Lookup'!$E:$E,'Contents DDF Lookup'!$C:$C,'Structure Inputs'!AB96,'Contents DDF Lookup'!$A:$A,'Structure Inputs'!$C96)/100,
IF('Structure Inputs'!$J96="Maximum",SUMIFS('Contents DDF Lookup'!$F:$F,'Contents DDF Lookup'!$C:$C,'Structure Inputs'!AB96,'Contents DDF Lookup'!$A:$A,'Structure Inputs'!$C96)/100,))))</f>
        <v>0</v>
      </c>
      <c r="X93" s="18">
        <f>IF('Structure Inputs'!AC96="",,
IF('Structure Inputs'!$J96="Minimum",SUMIFS('Contents DDF Lookup'!$D:$D,'Contents DDF Lookup'!$C:$C,'Structure Inputs'!AC96,'Contents DDF Lookup'!$A:$A,'Structure Inputs'!$C96)/100,
IF('Structure Inputs'!$J96="Most Likely",SUMIFS('Contents DDF Lookup'!$E:$E,'Contents DDF Lookup'!$C:$C,'Structure Inputs'!AC96,'Contents DDF Lookup'!$A:$A,'Structure Inputs'!$C96)/100,
IF('Structure Inputs'!$J96="Maximum",SUMIFS('Contents DDF Lookup'!$F:$F,'Contents DDF Lookup'!$C:$C,'Structure Inputs'!AC96,'Contents DDF Lookup'!$A:$A,'Structure Inputs'!$C96)/100,))))</f>
        <v>0</v>
      </c>
      <c r="Z93" s="25">
        <f t="shared" si="26"/>
        <v>0</v>
      </c>
      <c r="AA93" s="25">
        <f t="shared" si="14"/>
        <v>0</v>
      </c>
      <c r="AB93" s="25">
        <f t="shared" si="15"/>
        <v>0</v>
      </c>
      <c r="AC93" s="25">
        <f t="shared" si="16"/>
        <v>0</v>
      </c>
      <c r="AD93" s="25">
        <f t="shared" si="17"/>
        <v>0</v>
      </c>
      <c r="AE93" s="25">
        <f t="shared" si="18"/>
        <v>0</v>
      </c>
      <c r="AF93" s="25">
        <f t="shared" si="19"/>
        <v>0</v>
      </c>
      <c r="AG93" s="25">
        <f t="shared" si="20"/>
        <v>0</v>
      </c>
      <c r="AH93" s="25">
        <f t="shared" si="21"/>
        <v>0</v>
      </c>
      <c r="AI93" s="25">
        <f t="shared" si="22"/>
        <v>0</v>
      </c>
      <c r="AJ93" s="25">
        <f t="shared" si="23"/>
        <v>0</v>
      </c>
      <c r="AK93" s="25">
        <f t="shared" si="24"/>
        <v>0</v>
      </c>
    </row>
    <row r="94" spans="1:37" x14ac:dyDescent="0.25">
      <c r="A94" s="17">
        <f t="shared" si="25"/>
        <v>93</v>
      </c>
      <c r="B94" s="27" t="str">
        <f>IF('Structure Inputs'!C97="","",'Structure Inputs'!C97)</f>
        <v/>
      </c>
      <c r="D94" s="42">
        <f>'Structure Inputs'!$D97</f>
        <v>0</v>
      </c>
      <c r="F94" s="18" t="str">
        <f>IF('Structure Inputs'!F97="","No","Yes")</f>
        <v>No</v>
      </c>
      <c r="H94" s="24">
        <f>IF($F94="Yes",'Structure Inputs'!$F97,SUMIFS('General Assumptions_Back End'!$C:$C,'General Assumptions_Back End'!$A:$A,$B94,'General Assumptions_Back End'!$B:$B,H$1))</f>
        <v>0</v>
      </c>
      <c r="J94" s="25">
        <f>SUMIFS('General Assumptions_Back End'!$C:$C,'General Assumptions_Back End'!$A:$A,$B94,'General Assumptions_Back End'!$B:$B,J$1)</f>
        <v>0</v>
      </c>
      <c r="K94" s="185">
        <f>SUMIFS('General Assumptions_Back End'!$C:$C,'General Assumptions_Back End'!$A:$A,$B94,'General Assumptions_Back End'!$B:$B,K$1)</f>
        <v>0</v>
      </c>
      <c r="M94" s="18">
        <f>IF('Structure Inputs'!R97="",,
IF('Structure Inputs'!$J97="Minimum",SUMIFS('Contents DDF Lookup'!$D:$D,'Contents DDF Lookup'!$C:$C,'Structure Inputs'!R97,'Contents DDF Lookup'!$A:$A,'Structure Inputs'!$C97)/100,
IF('Structure Inputs'!$J97="Most Likely",SUMIFS('Contents DDF Lookup'!$E:$E,'Contents DDF Lookup'!$C:$C,'Structure Inputs'!R97,'Contents DDF Lookup'!$A:$A,'Structure Inputs'!$C97)/100,
IF('Structure Inputs'!$J97="Maximum",SUMIFS('Contents DDF Lookup'!$F:$F,'Contents DDF Lookup'!$C:$C,'Structure Inputs'!R97,'Contents DDF Lookup'!$A:$A,'Structure Inputs'!$C97)/100,))))</f>
        <v>0</v>
      </c>
      <c r="N94" s="18">
        <f>IF('Structure Inputs'!S97="",,
IF('Structure Inputs'!$J97="Minimum",SUMIFS('Contents DDF Lookup'!$D:$D,'Contents DDF Lookup'!$C:$C,'Structure Inputs'!S97,'Contents DDF Lookup'!$A:$A,'Structure Inputs'!$C97)/100,
IF('Structure Inputs'!$J97="Most Likely",SUMIFS('Contents DDF Lookup'!$E:$E,'Contents DDF Lookup'!$C:$C,'Structure Inputs'!S97,'Contents DDF Lookup'!$A:$A,'Structure Inputs'!$C97)/100,
IF('Structure Inputs'!$J97="Maximum",SUMIFS('Contents DDF Lookup'!$F:$F,'Contents DDF Lookup'!$C:$C,'Structure Inputs'!S97,'Contents DDF Lookup'!$A:$A,'Structure Inputs'!$C97)/100,))))</f>
        <v>0</v>
      </c>
      <c r="O94" s="18">
        <f>IF('Structure Inputs'!T97="",,
IF('Structure Inputs'!$J97="Minimum",SUMIFS('Contents DDF Lookup'!$D:$D,'Contents DDF Lookup'!$C:$C,'Structure Inputs'!T97,'Contents DDF Lookup'!$A:$A,'Structure Inputs'!$C97)/100,
IF('Structure Inputs'!$J97="Most Likely",SUMIFS('Contents DDF Lookup'!$E:$E,'Contents DDF Lookup'!$C:$C,'Structure Inputs'!T97,'Contents DDF Lookup'!$A:$A,'Structure Inputs'!$C97)/100,
IF('Structure Inputs'!$J97="Maximum",SUMIFS('Contents DDF Lookup'!$F:$F,'Contents DDF Lookup'!$C:$C,'Structure Inputs'!T97,'Contents DDF Lookup'!$A:$A,'Structure Inputs'!$C97)/100,))))</f>
        <v>0</v>
      </c>
      <c r="P94" s="18">
        <f>IF('Structure Inputs'!U97="",,
IF('Structure Inputs'!$J97="Minimum",SUMIFS('Contents DDF Lookup'!$D:$D,'Contents DDF Lookup'!$C:$C,'Structure Inputs'!U97,'Contents DDF Lookup'!$A:$A,'Structure Inputs'!$C97)/100,
IF('Structure Inputs'!$J97="Most Likely",SUMIFS('Contents DDF Lookup'!$E:$E,'Contents DDF Lookup'!$C:$C,'Structure Inputs'!U97,'Contents DDF Lookup'!$A:$A,'Structure Inputs'!$C97)/100,
IF('Structure Inputs'!$J97="Maximum",SUMIFS('Contents DDF Lookup'!$F:$F,'Contents DDF Lookup'!$C:$C,'Structure Inputs'!U97,'Contents DDF Lookup'!$A:$A,'Structure Inputs'!$C97)/100,))))</f>
        <v>0</v>
      </c>
      <c r="Q94" s="18">
        <f>IF('Structure Inputs'!V97="",,
IF('Structure Inputs'!$J97="Minimum",SUMIFS('Contents DDF Lookup'!$D:$D,'Contents DDF Lookup'!$C:$C,'Structure Inputs'!V97,'Contents DDF Lookup'!$A:$A,'Structure Inputs'!$C97)/100,
IF('Structure Inputs'!$J97="Most Likely",SUMIFS('Contents DDF Lookup'!$E:$E,'Contents DDF Lookup'!$C:$C,'Structure Inputs'!V97,'Contents DDF Lookup'!$A:$A,'Structure Inputs'!$C97)/100,
IF('Structure Inputs'!$J97="Maximum",SUMIFS('Contents DDF Lookup'!$F:$F,'Contents DDF Lookup'!$C:$C,'Structure Inputs'!V97,'Contents DDF Lookup'!$A:$A,'Structure Inputs'!$C97)/100,))))</f>
        <v>0</v>
      </c>
      <c r="R94" s="18">
        <f>IF('Structure Inputs'!W97="",,
IF('Structure Inputs'!$J97="Minimum",SUMIFS('Contents DDF Lookup'!$D:$D,'Contents DDF Lookup'!$C:$C,'Structure Inputs'!W97,'Contents DDF Lookup'!$A:$A,'Structure Inputs'!$C97)/100,
IF('Structure Inputs'!$J97="Most Likely",SUMIFS('Contents DDF Lookup'!$E:$E,'Contents DDF Lookup'!$C:$C,'Structure Inputs'!W97,'Contents DDF Lookup'!$A:$A,'Structure Inputs'!$C97)/100,
IF('Structure Inputs'!$J97="Maximum",SUMIFS('Contents DDF Lookup'!$F:$F,'Contents DDF Lookup'!$C:$C,'Structure Inputs'!W97,'Contents DDF Lookup'!$A:$A,'Structure Inputs'!$C97)/100,))))</f>
        <v>0</v>
      </c>
      <c r="S94" s="18">
        <f>IF('Structure Inputs'!X97="",,
IF('Structure Inputs'!$J97="Minimum",SUMIFS('Contents DDF Lookup'!$D:$D,'Contents DDF Lookup'!$C:$C,'Structure Inputs'!X97,'Contents DDF Lookup'!$A:$A,'Structure Inputs'!$C97)/100,
IF('Structure Inputs'!$J97="Most Likely",SUMIFS('Contents DDF Lookup'!$E:$E,'Contents DDF Lookup'!$C:$C,'Structure Inputs'!X97,'Contents DDF Lookup'!$A:$A,'Structure Inputs'!$C97)/100,
IF('Structure Inputs'!$J97="Maximum",SUMIFS('Contents DDF Lookup'!$F:$F,'Contents DDF Lookup'!$C:$C,'Structure Inputs'!X97,'Contents DDF Lookup'!$A:$A,'Structure Inputs'!$C97)/100,))))</f>
        <v>0</v>
      </c>
      <c r="T94" s="18">
        <f>IF('Structure Inputs'!Y97="",,
IF('Structure Inputs'!$J97="Minimum",SUMIFS('Contents DDF Lookup'!$D:$D,'Contents DDF Lookup'!$C:$C,'Structure Inputs'!Y97,'Contents DDF Lookup'!$A:$A,'Structure Inputs'!$C97)/100,
IF('Structure Inputs'!$J97="Most Likely",SUMIFS('Contents DDF Lookup'!$E:$E,'Contents DDF Lookup'!$C:$C,'Structure Inputs'!Y97,'Contents DDF Lookup'!$A:$A,'Structure Inputs'!$C97)/100,
IF('Structure Inputs'!$J97="Maximum",SUMIFS('Contents DDF Lookup'!$F:$F,'Contents DDF Lookup'!$C:$C,'Structure Inputs'!Y97,'Contents DDF Lookup'!$A:$A,'Structure Inputs'!$C97)/100,))))</f>
        <v>0</v>
      </c>
      <c r="U94" s="18">
        <f>IF('Structure Inputs'!Z97="",,
IF('Structure Inputs'!$J97="Minimum",SUMIFS('Contents DDF Lookup'!$D:$D,'Contents DDF Lookup'!$C:$C,'Structure Inputs'!Z97,'Contents DDF Lookup'!$A:$A,'Structure Inputs'!$C97)/100,
IF('Structure Inputs'!$J97="Most Likely",SUMIFS('Contents DDF Lookup'!$E:$E,'Contents DDF Lookup'!$C:$C,'Structure Inputs'!Z97,'Contents DDF Lookup'!$A:$A,'Structure Inputs'!$C97)/100,
IF('Structure Inputs'!$J97="Maximum",SUMIFS('Contents DDF Lookup'!$F:$F,'Contents DDF Lookup'!$C:$C,'Structure Inputs'!Z97,'Contents DDF Lookup'!$A:$A,'Structure Inputs'!$C97)/100,))))</f>
        <v>0</v>
      </c>
      <c r="V94" s="18">
        <f>IF('Structure Inputs'!AA97="",,
IF('Structure Inputs'!$J97="Minimum",SUMIFS('Contents DDF Lookup'!$D:$D,'Contents DDF Lookup'!$C:$C,'Structure Inputs'!AA97,'Contents DDF Lookup'!$A:$A,'Structure Inputs'!$C97)/100,
IF('Structure Inputs'!$J97="Most Likely",SUMIFS('Contents DDF Lookup'!$E:$E,'Contents DDF Lookup'!$C:$C,'Structure Inputs'!AA97,'Contents DDF Lookup'!$A:$A,'Structure Inputs'!$C97)/100,
IF('Structure Inputs'!$J97="Maximum",SUMIFS('Contents DDF Lookup'!$F:$F,'Contents DDF Lookup'!$C:$C,'Structure Inputs'!AA97,'Contents DDF Lookup'!$A:$A,'Structure Inputs'!$C97)/100,))))</f>
        <v>0</v>
      </c>
      <c r="W94" s="18">
        <f>IF('Structure Inputs'!AB97="",,
IF('Structure Inputs'!$J97="Minimum",SUMIFS('Contents DDF Lookup'!$D:$D,'Contents DDF Lookup'!$C:$C,'Structure Inputs'!AB97,'Contents DDF Lookup'!$A:$A,'Structure Inputs'!$C97)/100,
IF('Structure Inputs'!$J97="Most Likely",SUMIFS('Contents DDF Lookup'!$E:$E,'Contents DDF Lookup'!$C:$C,'Structure Inputs'!AB97,'Contents DDF Lookup'!$A:$A,'Structure Inputs'!$C97)/100,
IF('Structure Inputs'!$J97="Maximum",SUMIFS('Contents DDF Lookup'!$F:$F,'Contents DDF Lookup'!$C:$C,'Structure Inputs'!AB97,'Contents DDF Lookup'!$A:$A,'Structure Inputs'!$C97)/100,))))</f>
        <v>0</v>
      </c>
      <c r="X94" s="18">
        <f>IF('Structure Inputs'!AC97="",,
IF('Structure Inputs'!$J97="Minimum",SUMIFS('Contents DDF Lookup'!$D:$D,'Contents DDF Lookup'!$C:$C,'Structure Inputs'!AC97,'Contents DDF Lookup'!$A:$A,'Structure Inputs'!$C97)/100,
IF('Structure Inputs'!$J97="Most Likely",SUMIFS('Contents DDF Lookup'!$E:$E,'Contents DDF Lookup'!$C:$C,'Structure Inputs'!AC97,'Contents DDF Lookup'!$A:$A,'Structure Inputs'!$C97)/100,
IF('Structure Inputs'!$J97="Maximum",SUMIFS('Contents DDF Lookup'!$F:$F,'Contents DDF Lookup'!$C:$C,'Structure Inputs'!AC97,'Contents DDF Lookup'!$A:$A,'Structure Inputs'!$C97)/100,))))</f>
        <v>0</v>
      </c>
      <c r="Z94" s="25">
        <f t="shared" si="26"/>
        <v>0</v>
      </c>
      <c r="AA94" s="25">
        <f t="shared" si="14"/>
        <v>0</v>
      </c>
      <c r="AB94" s="25">
        <f t="shared" si="15"/>
        <v>0</v>
      </c>
      <c r="AC94" s="25">
        <f t="shared" si="16"/>
        <v>0</v>
      </c>
      <c r="AD94" s="25">
        <f t="shared" si="17"/>
        <v>0</v>
      </c>
      <c r="AE94" s="25">
        <f t="shared" si="18"/>
        <v>0</v>
      </c>
      <c r="AF94" s="25">
        <f t="shared" si="19"/>
        <v>0</v>
      </c>
      <c r="AG94" s="25">
        <f t="shared" si="20"/>
        <v>0</v>
      </c>
      <c r="AH94" s="25">
        <f t="shared" si="21"/>
        <v>0</v>
      </c>
      <c r="AI94" s="25">
        <f t="shared" si="22"/>
        <v>0</v>
      </c>
      <c r="AJ94" s="25">
        <f t="shared" si="23"/>
        <v>0</v>
      </c>
      <c r="AK94" s="25">
        <f t="shared" si="24"/>
        <v>0</v>
      </c>
    </row>
    <row r="95" spans="1:37" x14ac:dyDescent="0.25">
      <c r="A95" s="17">
        <f t="shared" si="25"/>
        <v>94</v>
      </c>
      <c r="B95" s="27" t="str">
        <f>IF('Structure Inputs'!C98="","",'Structure Inputs'!C98)</f>
        <v/>
      </c>
      <c r="D95" s="42">
        <f>'Structure Inputs'!$D98</f>
        <v>0</v>
      </c>
      <c r="F95" s="18" t="str">
        <f>IF('Structure Inputs'!F98="","No","Yes")</f>
        <v>No</v>
      </c>
      <c r="H95" s="24">
        <f>IF($F95="Yes",'Structure Inputs'!$F98,SUMIFS('General Assumptions_Back End'!$C:$C,'General Assumptions_Back End'!$A:$A,$B95,'General Assumptions_Back End'!$B:$B,H$1))</f>
        <v>0</v>
      </c>
      <c r="J95" s="25">
        <f>SUMIFS('General Assumptions_Back End'!$C:$C,'General Assumptions_Back End'!$A:$A,$B95,'General Assumptions_Back End'!$B:$B,J$1)</f>
        <v>0</v>
      </c>
      <c r="K95" s="185">
        <f>SUMIFS('General Assumptions_Back End'!$C:$C,'General Assumptions_Back End'!$A:$A,$B95,'General Assumptions_Back End'!$B:$B,K$1)</f>
        <v>0</v>
      </c>
      <c r="M95" s="18">
        <f>IF('Structure Inputs'!R98="",,
IF('Structure Inputs'!$J98="Minimum",SUMIFS('Contents DDF Lookup'!$D:$D,'Contents DDF Lookup'!$C:$C,'Structure Inputs'!R98,'Contents DDF Lookup'!$A:$A,'Structure Inputs'!$C98)/100,
IF('Structure Inputs'!$J98="Most Likely",SUMIFS('Contents DDF Lookup'!$E:$E,'Contents DDF Lookup'!$C:$C,'Structure Inputs'!R98,'Contents DDF Lookup'!$A:$A,'Structure Inputs'!$C98)/100,
IF('Structure Inputs'!$J98="Maximum",SUMIFS('Contents DDF Lookup'!$F:$F,'Contents DDF Lookup'!$C:$C,'Structure Inputs'!R98,'Contents DDF Lookup'!$A:$A,'Structure Inputs'!$C98)/100,))))</f>
        <v>0</v>
      </c>
      <c r="N95" s="18">
        <f>IF('Structure Inputs'!S98="",,
IF('Structure Inputs'!$J98="Minimum",SUMIFS('Contents DDF Lookup'!$D:$D,'Contents DDF Lookup'!$C:$C,'Structure Inputs'!S98,'Contents DDF Lookup'!$A:$A,'Structure Inputs'!$C98)/100,
IF('Structure Inputs'!$J98="Most Likely",SUMIFS('Contents DDF Lookup'!$E:$E,'Contents DDF Lookup'!$C:$C,'Structure Inputs'!S98,'Contents DDF Lookup'!$A:$A,'Structure Inputs'!$C98)/100,
IF('Structure Inputs'!$J98="Maximum",SUMIFS('Contents DDF Lookup'!$F:$F,'Contents DDF Lookup'!$C:$C,'Structure Inputs'!S98,'Contents DDF Lookup'!$A:$A,'Structure Inputs'!$C98)/100,))))</f>
        <v>0</v>
      </c>
      <c r="O95" s="18">
        <f>IF('Structure Inputs'!T98="",,
IF('Structure Inputs'!$J98="Minimum",SUMIFS('Contents DDF Lookup'!$D:$D,'Contents DDF Lookup'!$C:$C,'Structure Inputs'!T98,'Contents DDF Lookup'!$A:$A,'Structure Inputs'!$C98)/100,
IF('Structure Inputs'!$J98="Most Likely",SUMIFS('Contents DDF Lookup'!$E:$E,'Contents DDF Lookup'!$C:$C,'Structure Inputs'!T98,'Contents DDF Lookup'!$A:$A,'Structure Inputs'!$C98)/100,
IF('Structure Inputs'!$J98="Maximum",SUMIFS('Contents DDF Lookup'!$F:$F,'Contents DDF Lookup'!$C:$C,'Structure Inputs'!T98,'Contents DDF Lookup'!$A:$A,'Structure Inputs'!$C98)/100,))))</f>
        <v>0</v>
      </c>
      <c r="P95" s="18">
        <f>IF('Structure Inputs'!U98="",,
IF('Structure Inputs'!$J98="Minimum",SUMIFS('Contents DDF Lookup'!$D:$D,'Contents DDF Lookup'!$C:$C,'Structure Inputs'!U98,'Contents DDF Lookup'!$A:$A,'Structure Inputs'!$C98)/100,
IF('Structure Inputs'!$J98="Most Likely",SUMIFS('Contents DDF Lookup'!$E:$E,'Contents DDF Lookup'!$C:$C,'Structure Inputs'!U98,'Contents DDF Lookup'!$A:$A,'Structure Inputs'!$C98)/100,
IF('Structure Inputs'!$J98="Maximum",SUMIFS('Contents DDF Lookup'!$F:$F,'Contents DDF Lookup'!$C:$C,'Structure Inputs'!U98,'Contents DDF Lookup'!$A:$A,'Structure Inputs'!$C98)/100,))))</f>
        <v>0</v>
      </c>
      <c r="Q95" s="18">
        <f>IF('Structure Inputs'!V98="",,
IF('Structure Inputs'!$J98="Minimum",SUMIFS('Contents DDF Lookup'!$D:$D,'Contents DDF Lookup'!$C:$C,'Structure Inputs'!V98,'Contents DDF Lookup'!$A:$A,'Structure Inputs'!$C98)/100,
IF('Structure Inputs'!$J98="Most Likely",SUMIFS('Contents DDF Lookup'!$E:$E,'Contents DDF Lookup'!$C:$C,'Structure Inputs'!V98,'Contents DDF Lookup'!$A:$A,'Structure Inputs'!$C98)/100,
IF('Structure Inputs'!$J98="Maximum",SUMIFS('Contents DDF Lookup'!$F:$F,'Contents DDF Lookup'!$C:$C,'Structure Inputs'!V98,'Contents DDF Lookup'!$A:$A,'Structure Inputs'!$C98)/100,))))</f>
        <v>0</v>
      </c>
      <c r="R95" s="18">
        <f>IF('Structure Inputs'!W98="",,
IF('Structure Inputs'!$J98="Minimum",SUMIFS('Contents DDF Lookup'!$D:$D,'Contents DDF Lookup'!$C:$C,'Structure Inputs'!W98,'Contents DDF Lookup'!$A:$A,'Structure Inputs'!$C98)/100,
IF('Structure Inputs'!$J98="Most Likely",SUMIFS('Contents DDF Lookup'!$E:$E,'Contents DDF Lookup'!$C:$C,'Structure Inputs'!W98,'Contents DDF Lookup'!$A:$A,'Structure Inputs'!$C98)/100,
IF('Structure Inputs'!$J98="Maximum",SUMIFS('Contents DDF Lookup'!$F:$F,'Contents DDF Lookup'!$C:$C,'Structure Inputs'!W98,'Contents DDF Lookup'!$A:$A,'Structure Inputs'!$C98)/100,))))</f>
        <v>0</v>
      </c>
      <c r="S95" s="18">
        <f>IF('Structure Inputs'!X98="",,
IF('Structure Inputs'!$J98="Minimum",SUMIFS('Contents DDF Lookup'!$D:$D,'Contents DDF Lookup'!$C:$C,'Structure Inputs'!X98,'Contents DDF Lookup'!$A:$A,'Structure Inputs'!$C98)/100,
IF('Structure Inputs'!$J98="Most Likely",SUMIFS('Contents DDF Lookup'!$E:$E,'Contents DDF Lookup'!$C:$C,'Structure Inputs'!X98,'Contents DDF Lookup'!$A:$A,'Structure Inputs'!$C98)/100,
IF('Structure Inputs'!$J98="Maximum",SUMIFS('Contents DDF Lookup'!$F:$F,'Contents DDF Lookup'!$C:$C,'Structure Inputs'!X98,'Contents DDF Lookup'!$A:$A,'Structure Inputs'!$C98)/100,))))</f>
        <v>0</v>
      </c>
      <c r="T95" s="18">
        <f>IF('Structure Inputs'!Y98="",,
IF('Structure Inputs'!$J98="Minimum",SUMIFS('Contents DDF Lookup'!$D:$D,'Contents DDF Lookup'!$C:$C,'Structure Inputs'!Y98,'Contents DDF Lookup'!$A:$A,'Structure Inputs'!$C98)/100,
IF('Structure Inputs'!$J98="Most Likely",SUMIFS('Contents DDF Lookup'!$E:$E,'Contents DDF Lookup'!$C:$C,'Structure Inputs'!Y98,'Contents DDF Lookup'!$A:$A,'Structure Inputs'!$C98)/100,
IF('Structure Inputs'!$J98="Maximum",SUMIFS('Contents DDF Lookup'!$F:$F,'Contents DDF Lookup'!$C:$C,'Structure Inputs'!Y98,'Contents DDF Lookup'!$A:$A,'Structure Inputs'!$C98)/100,))))</f>
        <v>0</v>
      </c>
      <c r="U95" s="18">
        <f>IF('Structure Inputs'!Z98="",,
IF('Structure Inputs'!$J98="Minimum",SUMIFS('Contents DDF Lookup'!$D:$D,'Contents DDF Lookup'!$C:$C,'Structure Inputs'!Z98,'Contents DDF Lookup'!$A:$A,'Structure Inputs'!$C98)/100,
IF('Structure Inputs'!$J98="Most Likely",SUMIFS('Contents DDF Lookup'!$E:$E,'Contents DDF Lookup'!$C:$C,'Structure Inputs'!Z98,'Contents DDF Lookup'!$A:$A,'Structure Inputs'!$C98)/100,
IF('Structure Inputs'!$J98="Maximum",SUMIFS('Contents DDF Lookup'!$F:$F,'Contents DDF Lookup'!$C:$C,'Structure Inputs'!Z98,'Contents DDF Lookup'!$A:$A,'Structure Inputs'!$C98)/100,))))</f>
        <v>0</v>
      </c>
      <c r="V95" s="18">
        <f>IF('Structure Inputs'!AA98="",,
IF('Structure Inputs'!$J98="Minimum",SUMIFS('Contents DDF Lookup'!$D:$D,'Contents DDF Lookup'!$C:$C,'Structure Inputs'!AA98,'Contents DDF Lookup'!$A:$A,'Structure Inputs'!$C98)/100,
IF('Structure Inputs'!$J98="Most Likely",SUMIFS('Contents DDF Lookup'!$E:$E,'Contents DDF Lookup'!$C:$C,'Structure Inputs'!AA98,'Contents DDF Lookup'!$A:$A,'Structure Inputs'!$C98)/100,
IF('Structure Inputs'!$J98="Maximum",SUMIFS('Contents DDF Lookup'!$F:$F,'Contents DDF Lookup'!$C:$C,'Structure Inputs'!AA98,'Contents DDF Lookup'!$A:$A,'Structure Inputs'!$C98)/100,))))</f>
        <v>0</v>
      </c>
      <c r="W95" s="18">
        <f>IF('Structure Inputs'!AB98="",,
IF('Structure Inputs'!$J98="Minimum",SUMIFS('Contents DDF Lookup'!$D:$D,'Contents DDF Lookup'!$C:$C,'Structure Inputs'!AB98,'Contents DDF Lookup'!$A:$A,'Structure Inputs'!$C98)/100,
IF('Structure Inputs'!$J98="Most Likely",SUMIFS('Contents DDF Lookup'!$E:$E,'Contents DDF Lookup'!$C:$C,'Structure Inputs'!AB98,'Contents DDF Lookup'!$A:$A,'Structure Inputs'!$C98)/100,
IF('Structure Inputs'!$J98="Maximum",SUMIFS('Contents DDF Lookup'!$F:$F,'Contents DDF Lookup'!$C:$C,'Structure Inputs'!AB98,'Contents DDF Lookup'!$A:$A,'Structure Inputs'!$C98)/100,))))</f>
        <v>0</v>
      </c>
      <c r="X95" s="18">
        <f>IF('Structure Inputs'!AC98="",,
IF('Structure Inputs'!$J98="Minimum",SUMIFS('Contents DDF Lookup'!$D:$D,'Contents DDF Lookup'!$C:$C,'Structure Inputs'!AC98,'Contents DDF Lookup'!$A:$A,'Structure Inputs'!$C98)/100,
IF('Structure Inputs'!$J98="Most Likely",SUMIFS('Contents DDF Lookup'!$E:$E,'Contents DDF Lookup'!$C:$C,'Structure Inputs'!AC98,'Contents DDF Lookup'!$A:$A,'Structure Inputs'!$C98)/100,
IF('Structure Inputs'!$J98="Maximum",SUMIFS('Contents DDF Lookup'!$F:$F,'Contents DDF Lookup'!$C:$C,'Structure Inputs'!AC98,'Contents DDF Lookup'!$A:$A,'Structure Inputs'!$C98)/100,))))</f>
        <v>0</v>
      </c>
      <c r="Z95" s="25">
        <f t="shared" si="26"/>
        <v>0</v>
      </c>
      <c r="AA95" s="25">
        <f t="shared" si="14"/>
        <v>0</v>
      </c>
      <c r="AB95" s="25">
        <f t="shared" si="15"/>
        <v>0</v>
      </c>
      <c r="AC95" s="25">
        <f t="shared" si="16"/>
        <v>0</v>
      </c>
      <c r="AD95" s="25">
        <f t="shared" si="17"/>
        <v>0</v>
      </c>
      <c r="AE95" s="25">
        <f t="shared" si="18"/>
        <v>0</v>
      </c>
      <c r="AF95" s="25">
        <f t="shared" si="19"/>
        <v>0</v>
      </c>
      <c r="AG95" s="25">
        <f t="shared" si="20"/>
        <v>0</v>
      </c>
      <c r="AH95" s="25">
        <f t="shared" si="21"/>
        <v>0</v>
      </c>
      <c r="AI95" s="25">
        <f t="shared" si="22"/>
        <v>0</v>
      </c>
      <c r="AJ95" s="25">
        <f t="shared" si="23"/>
        <v>0</v>
      </c>
      <c r="AK95" s="25">
        <f t="shared" si="24"/>
        <v>0</v>
      </c>
    </row>
    <row r="96" spans="1:37" x14ac:dyDescent="0.25">
      <c r="A96" s="17">
        <f t="shared" si="25"/>
        <v>95</v>
      </c>
      <c r="B96" s="27" t="str">
        <f>IF('Structure Inputs'!C99="","",'Structure Inputs'!C99)</f>
        <v/>
      </c>
      <c r="D96" s="42">
        <f>'Structure Inputs'!$D99</f>
        <v>0</v>
      </c>
      <c r="F96" s="18" t="str">
        <f>IF('Structure Inputs'!F99="","No","Yes")</f>
        <v>No</v>
      </c>
      <c r="H96" s="24">
        <f>IF($F96="Yes",'Structure Inputs'!$F99,SUMIFS('General Assumptions_Back End'!$C:$C,'General Assumptions_Back End'!$A:$A,$B96,'General Assumptions_Back End'!$B:$B,H$1))</f>
        <v>0</v>
      </c>
      <c r="J96" s="25">
        <f>SUMIFS('General Assumptions_Back End'!$C:$C,'General Assumptions_Back End'!$A:$A,$B96,'General Assumptions_Back End'!$B:$B,J$1)</f>
        <v>0</v>
      </c>
      <c r="K96" s="185">
        <f>SUMIFS('General Assumptions_Back End'!$C:$C,'General Assumptions_Back End'!$A:$A,$B96,'General Assumptions_Back End'!$B:$B,K$1)</f>
        <v>0</v>
      </c>
      <c r="M96" s="18">
        <f>IF('Structure Inputs'!R99="",,
IF('Structure Inputs'!$J99="Minimum",SUMIFS('Contents DDF Lookup'!$D:$D,'Contents DDF Lookup'!$C:$C,'Structure Inputs'!R99,'Contents DDF Lookup'!$A:$A,'Structure Inputs'!$C99)/100,
IF('Structure Inputs'!$J99="Most Likely",SUMIFS('Contents DDF Lookup'!$E:$E,'Contents DDF Lookup'!$C:$C,'Structure Inputs'!R99,'Contents DDF Lookup'!$A:$A,'Structure Inputs'!$C99)/100,
IF('Structure Inputs'!$J99="Maximum",SUMIFS('Contents DDF Lookup'!$F:$F,'Contents DDF Lookup'!$C:$C,'Structure Inputs'!R99,'Contents DDF Lookup'!$A:$A,'Structure Inputs'!$C99)/100,))))</f>
        <v>0</v>
      </c>
      <c r="N96" s="18">
        <f>IF('Structure Inputs'!S99="",,
IF('Structure Inputs'!$J99="Minimum",SUMIFS('Contents DDF Lookup'!$D:$D,'Contents DDF Lookup'!$C:$C,'Structure Inputs'!S99,'Contents DDF Lookup'!$A:$A,'Structure Inputs'!$C99)/100,
IF('Structure Inputs'!$J99="Most Likely",SUMIFS('Contents DDF Lookup'!$E:$E,'Contents DDF Lookup'!$C:$C,'Structure Inputs'!S99,'Contents DDF Lookup'!$A:$A,'Structure Inputs'!$C99)/100,
IF('Structure Inputs'!$J99="Maximum",SUMIFS('Contents DDF Lookup'!$F:$F,'Contents DDF Lookup'!$C:$C,'Structure Inputs'!S99,'Contents DDF Lookup'!$A:$A,'Structure Inputs'!$C99)/100,))))</f>
        <v>0</v>
      </c>
      <c r="O96" s="18">
        <f>IF('Structure Inputs'!T99="",,
IF('Structure Inputs'!$J99="Minimum",SUMIFS('Contents DDF Lookup'!$D:$D,'Contents DDF Lookup'!$C:$C,'Structure Inputs'!T99,'Contents DDF Lookup'!$A:$A,'Structure Inputs'!$C99)/100,
IF('Structure Inputs'!$J99="Most Likely",SUMIFS('Contents DDF Lookup'!$E:$E,'Contents DDF Lookup'!$C:$C,'Structure Inputs'!T99,'Contents DDF Lookup'!$A:$A,'Structure Inputs'!$C99)/100,
IF('Structure Inputs'!$J99="Maximum",SUMIFS('Contents DDF Lookup'!$F:$F,'Contents DDF Lookup'!$C:$C,'Structure Inputs'!T99,'Contents DDF Lookup'!$A:$A,'Structure Inputs'!$C99)/100,))))</f>
        <v>0</v>
      </c>
      <c r="P96" s="18">
        <f>IF('Structure Inputs'!U99="",,
IF('Structure Inputs'!$J99="Minimum",SUMIFS('Contents DDF Lookup'!$D:$D,'Contents DDF Lookup'!$C:$C,'Structure Inputs'!U99,'Contents DDF Lookup'!$A:$A,'Structure Inputs'!$C99)/100,
IF('Structure Inputs'!$J99="Most Likely",SUMIFS('Contents DDF Lookup'!$E:$E,'Contents DDF Lookup'!$C:$C,'Structure Inputs'!U99,'Contents DDF Lookup'!$A:$A,'Structure Inputs'!$C99)/100,
IF('Structure Inputs'!$J99="Maximum",SUMIFS('Contents DDF Lookup'!$F:$F,'Contents DDF Lookup'!$C:$C,'Structure Inputs'!U99,'Contents DDF Lookup'!$A:$A,'Structure Inputs'!$C99)/100,))))</f>
        <v>0</v>
      </c>
      <c r="Q96" s="18">
        <f>IF('Structure Inputs'!V99="",,
IF('Structure Inputs'!$J99="Minimum",SUMIFS('Contents DDF Lookup'!$D:$D,'Contents DDF Lookup'!$C:$C,'Structure Inputs'!V99,'Contents DDF Lookup'!$A:$A,'Structure Inputs'!$C99)/100,
IF('Structure Inputs'!$J99="Most Likely",SUMIFS('Contents DDF Lookup'!$E:$E,'Contents DDF Lookup'!$C:$C,'Structure Inputs'!V99,'Contents DDF Lookup'!$A:$A,'Structure Inputs'!$C99)/100,
IF('Structure Inputs'!$J99="Maximum",SUMIFS('Contents DDF Lookup'!$F:$F,'Contents DDF Lookup'!$C:$C,'Structure Inputs'!V99,'Contents DDF Lookup'!$A:$A,'Structure Inputs'!$C99)/100,))))</f>
        <v>0</v>
      </c>
      <c r="R96" s="18">
        <f>IF('Structure Inputs'!W99="",,
IF('Structure Inputs'!$J99="Minimum",SUMIFS('Contents DDF Lookup'!$D:$D,'Contents DDF Lookup'!$C:$C,'Structure Inputs'!W99,'Contents DDF Lookup'!$A:$A,'Structure Inputs'!$C99)/100,
IF('Structure Inputs'!$J99="Most Likely",SUMIFS('Contents DDF Lookup'!$E:$E,'Contents DDF Lookup'!$C:$C,'Structure Inputs'!W99,'Contents DDF Lookup'!$A:$A,'Structure Inputs'!$C99)/100,
IF('Structure Inputs'!$J99="Maximum",SUMIFS('Contents DDF Lookup'!$F:$F,'Contents DDF Lookup'!$C:$C,'Structure Inputs'!W99,'Contents DDF Lookup'!$A:$A,'Structure Inputs'!$C99)/100,))))</f>
        <v>0</v>
      </c>
      <c r="S96" s="18">
        <f>IF('Structure Inputs'!X99="",,
IF('Structure Inputs'!$J99="Minimum",SUMIFS('Contents DDF Lookup'!$D:$D,'Contents DDF Lookup'!$C:$C,'Structure Inputs'!X99,'Contents DDF Lookup'!$A:$A,'Structure Inputs'!$C99)/100,
IF('Structure Inputs'!$J99="Most Likely",SUMIFS('Contents DDF Lookup'!$E:$E,'Contents DDF Lookup'!$C:$C,'Structure Inputs'!X99,'Contents DDF Lookup'!$A:$A,'Structure Inputs'!$C99)/100,
IF('Structure Inputs'!$J99="Maximum",SUMIFS('Contents DDF Lookup'!$F:$F,'Contents DDF Lookup'!$C:$C,'Structure Inputs'!X99,'Contents DDF Lookup'!$A:$A,'Structure Inputs'!$C99)/100,))))</f>
        <v>0</v>
      </c>
      <c r="T96" s="18">
        <f>IF('Structure Inputs'!Y99="",,
IF('Structure Inputs'!$J99="Minimum",SUMIFS('Contents DDF Lookup'!$D:$D,'Contents DDF Lookup'!$C:$C,'Structure Inputs'!Y99,'Contents DDF Lookup'!$A:$A,'Structure Inputs'!$C99)/100,
IF('Structure Inputs'!$J99="Most Likely",SUMIFS('Contents DDF Lookup'!$E:$E,'Contents DDF Lookup'!$C:$C,'Structure Inputs'!Y99,'Contents DDF Lookup'!$A:$A,'Structure Inputs'!$C99)/100,
IF('Structure Inputs'!$J99="Maximum",SUMIFS('Contents DDF Lookup'!$F:$F,'Contents DDF Lookup'!$C:$C,'Structure Inputs'!Y99,'Contents DDF Lookup'!$A:$A,'Structure Inputs'!$C99)/100,))))</f>
        <v>0</v>
      </c>
      <c r="U96" s="18">
        <f>IF('Structure Inputs'!Z99="",,
IF('Structure Inputs'!$J99="Minimum",SUMIFS('Contents DDF Lookup'!$D:$D,'Contents DDF Lookup'!$C:$C,'Structure Inputs'!Z99,'Contents DDF Lookup'!$A:$A,'Structure Inputs'!$C99)/100,
IF('Structure Inputs'!$J99="Most Likely",SUMIFS('Contents DDF Lookup'!$E:$E,'Contents DDF Lookup'!$C:$C,'Structure Inputs'!Z99,'Contents DDF Lookup'!$A:$A,'Structure Inputs'!$C99)/100,
IF('Structure Inputs'!$J99="Maximum",SUMIFS('Contents DDF Lookup'!$F:$F,'Contents DDF Lookup'!$C:$C,'Structure Inputs'!Z99,'Contents DDF Lookup'!$A:$A,'Structure Inputs'!$C99)/100,))))</f>
        <v>0</v>
      </c>
      <c r="V96" s="18">
        <f>IF('Structure Inputs'!AA99="",,
IF('Structure Inputs'!$J99="Minimum",SUMIFS('Contents DDF Lookup'!$D:$D,'Contents DDF Lookup'!$C:$C,'Structure Inputs'!AA99,'Contents DDF Lookup'!$A:$A,'Structure Inputs'!$C99)/100,
IF('Structure Inputs'!$J99="Most Likely",SUMIFS('Contents DDF Lookup'!$E:$E,'Contents DDF Lookup'!$C:$C,'Structure Inputs'!AA99,'Contents DDF Lookup'!$A:$A,'Structure Inputs'!$C99)/100,
IF('Structure Inputs'!$J99="Maximum",SUMIFS('Contents DDF Lookup'!$F:$F,'Contents DDF Lookup'!$C:$C,'Structure Inputs'!AA99,'Contents DDF Lookup'!$A:$A,'Structure Inputs'!$C99)/100,))))</f>
        <v>0</v>
      </c>
      <c r="W96" s="18">
        <f>IF('Structure Inputs'!AB99="",,
IF('Structure Inputs'!$J99="Minimum",SUMIFS('Contents DDF Lookup'!$D:$D,'Contents DDF Lookup'!$C:$C,'Structure Inputs'!AB99,'Contents DDF Lookup'!$A:$A,'Structure Inputs'!$C99)/100,
IF('Structure Inputs'!$J99="Most Likely",SUMIFS('Contents DDF Lookup'!$E:$E,'Contents DDF Lookup'!$C:$C,'Structure Inputs'!AB99,'Contents DDF Lookup'!$A:$A,'Structure Inputs'!$C99)/100,
IF('Structure Inputs'!$J99="Maximum",SUMIFS('Contents DDF Lookup'!$F:$F,'Contents DDF Lookup'!$C:$C,'Structure Inputs'!AB99,'Contents DDF Lookup'!$A:$A,'Structure Inputs'!$C99)/100,))))</f>
        <v>0</v>
      </c>
      <c r="X96" s="18">
        <f>IF('Structure Inputs'!AC99="",,
IF('Structure Inputs'!$J99="Minimum",SUMIFS('Contents DDF Lookup'!$D:$D,'Contents DDF Lookup'!$C:$C,'Structure Inputs'!AC99,'Contents DDF Lookup'!$A:$A,'Structure Inputs'!$C99)/100,
IF('Structure Inputs'!$J99="Most Likely",SUMIFS('Contents DDF Lookup'!$E:$E,'Contents DDF Lookup'!$C:$C,'Structure Inputs'!AC99,'Contents DDF Lookup'!$A:$A,'Structure Inputs'!$C99)/100,
IF('Structure Inputs'!$J99="Maximum",SUMIFS('Contents DDF Lookup'!$F:$F,'Contents DDF Lookup'!$C:$C,'Structure Inputs'!AC99,'Contents DDF Lookup'!$A:$A,'Structure Inputs'!$C99)/100,))))</f>
        <v>0</v>
      </c>
      <c r="Z96" s="25">
        <f t="shared" si="26"/>
        <v>0</v>
      </c>
      <c r="AA96" s="25">
        <f t="shared" si="14"/>
        <v>0</v>
      </c>
      <c r="AB96" s="25">
        <f t="shared" si="15"/>
        <v>0</v>
      </c>
      <c r="AC96" s="25">
        <f t="shared" si="16"/>
        <v>0</v>
      </c>
      <c r="AD96" s="25">
        <f t="shared" si="17"/>
        <v>0</v>
      </c>
      <c r="AE96" s="25">
        <f t="shared" si="18"/>
        <v>0</v>
      </c>
      <c r="AF96" s="25">
        <f t="shared" si="19"/>
        <v>0</v>
      </c>
      <c r="AG96" s="25">
        <f t="shared" si="20"/>
        <v>0</v>
      </c>
      <c r="AH96" s="25">
        <f t="shared" si="21"/>
        <v>0</v>
      </c>
      <c r="AI96" s="25">
        <f t="shared" si="22"/>
        <v>0</v>
      </c>
      <c r="AJ96" s="25">
        <f t="shared" si="23"/>
        <v>0</v>
      </c>
      <c r="AK96" s="25">
        <f t="shared" si="24"/>
        <v>0</v>
      </c>
    </row>
    <row r="97" spans="1:37" x14ac:dyDescent="0.25">
      <c r="A97" s="17">
        <f t="shared" si="25"/>
        <v>96</v>
      </c>
      <c r="B97" s="27" t="str">
        <f>IF('Structure Inputs'!C100="","",'Structure Inputs'!C100)</f>
        <v/>
      </c>
      <c r="D97" s="42">
        <f>'Structure Inputs'!$D100</f>
        <v>0</v>
      </c>
      <c r="F97" s="18" t="str">
        <f>IF('Structure Inputs'!F100="","No","Yes")</f>
        <v>No</v>
      </c>
      <c r="H97" s="24">
        <f>IF($F97="Yes",'Structure Inputs'!$F100,SUMIFS('General Assumptions_Back End'!$C:$C,'General Assumptions_Back End'!$A:$A,$B97,'General Assumptions_Back End'!$B:$B,H$1))</f>
        <v>0</v>
      </c>
      <c r="J97" s="25">
        <f>SUMIFS('General Assumptions_Back End'!$C:$C,'General Assumptions_Back End'!$A:$A,$B97,'General Assumptions_Back End'!$B:$B,J$1)</f>
        <v>0</v>
      </c>
      <c r="K97" s="185">
        <f>SUMIFS('General Assumptions_Back End'!$C:$C,'General Assumptions_Back End'!$A:$A,$B97,'General Assumptions_Back End'!$B:$B,K$1)</f>
        <v>0</v>
      </c>
      <c r="M97" s="18">
        <f>IF('Structure Inputs'!R100="",,
IF('Structure Inputs'!$J100="Minimum",SUMIFS('Contents DDF Lookup'!$D:$D,'Contents DDF Lookup'!$C:$C,'Structure Inputs'!R100,'Contents DDF Lookup'!$A:$A,'Structure Inputs'!$C100)/100,
IF('Structure Inputs'!$J100="Most Likely",SUMIFS('Contents DDF Lookup'!$E:$E,'Contents DDF Lookup'!$C:$C,'Structure Inputs'!R100,'Contents DDF Lookup'!$A:$A,'Structure Inputs'!$C100)/100,
IF('Structure Inputs'!$J100="Maximum",SUMIFS('Contents DDF Lookup'!$F:$F,'Contents DDF Lookup'!$C:$C,'Structure Inputs'!R100,'Contents DDF Lookup'!$A:$A,'Structure Inputs'!$C100)/100,))))</f>
        <v>0</v>
      </c>
      <c r="N97" s="18">
        <f>IF('Structure Inputs'!S100="",,
IF('Structure Inputs'!$J100="Minimum",SUMIFS('Contents DDF Lookup'!$D:$D,'Contents DDF Lookup'!$C:$C,'Structure Inputs'!S100,'Contents DDF Lookup'!$A:$A,'Structure Inputs'!$C100)/100,
IF('Structure Inputs'!$J100="Most Likely",SUMIFS('Contents DDF Lookup'!$E:$E,'Contents DDF Lookup'!$C:$C,'Structure Inputs'!S100,'Contents DDF Lookup'!$A:$A,'Structure Inputs'!$C100)/100,
IF('Structure Inputs'!$J100="Maximum",SUMIFS('Contents DDF Lookup'!$F:$F,'Contents DDF Lookup'!$C:$C,'Structure Inputs'!S100,'Contents DDF Lookup'!$A:$A,'Structure Inputs'!$C100)/100,))))</f>
        <v>0</v>
      </c>
      <c r="O97" s="18">
        <f>IF('Structure Inputs'!T100="",,
IF('Structure Inputs'!$J100="Minimum",SUMIFS('Contents DDF Lookup'!$D:$D,'Contents DDF Lookup'!$C:$C,'Structure Inputs'!T100,'Contents DDF Lookup'!$A:$A,'Structure Inputs'!$C100)/100,
IF('Structure Inputs'!$J100="Most Likely",SUMIFS('Contents DDF Lookup'!$E:$E,'Contents DDF Lookup'!$C:$C,'Structure Inputs'!T100,'Contents DDF Lookup'!$A:$A,'Structure Inputs'!$C100)/100,
IF('Structure Inputs'!$J100="Maximum",SUMIFS('Contents DDF Lookup'!$F:$F,'Contents DDF Lookup'!$C:$C,'Structure Inputs'!T100,'Contents DDF Lookup'!$A:$A,'Structure Inputs'!$C100)/100,))))</f>
        <v>0</v>
      </c>
      <c r="P97" s="18">
        <f>IF('Structure Inputs'!U100="",,
IF('Structure Inputs'!$J100="Minimum",SUMIFS('Contents DDF Lookup'!$D:$D,'Contents DDF Lookup'!$C:$C,'Structure Inputs'!U100,'Contents DDF Lookup'!$A:$A,'Structure Inputs'!$C100)/100,
IF('Structure Inputs'!$J100="Most Likely",SUMIFS('Contents DDF Lookup'!$E:$E,'Contents DDF Lookup'!$C:$C,'Structure Inputs'!U100,'Contents DDF Lookup'!$A:$A,'Structure Inputs'!$C100)/100,
IF('Structure Inputs'!$J100="Maximum",SUMIFS('Contents DDF Lookup'!$F:$F,'Contents DDF Lookup'!$C:$C,'Structure Inputs'!U100,'Contents DDF Lookup'!$A:$A,'Structure Inputs'!$C100)/100,))))</f>
        <v>0</v>
      </c>
      <c r="Q97" s="18">
        <f>IF('Structure Inputs'!V100="",,
IF('Structure Inputs'!$J100="Minimum",SUMIFS('Contents DDF Lookup'!$D:$D,'Contents DDF Lookup'!$C:$C,'Structure Inputs'!V100,'Contents DDF Lookup'!$A:$A,'Structure Inputs'!$C100)/100,
IF('Structure Inputs'!$J100="Most Likely",SUMIFS('Contents DDF Lookup'!$E:$E,'Contents DDF Lookup'!$C:$C,'Structure Inputs'!V100,'Contents DDF Lookup'!$A:$A,'Structure Inputs'!$C100)/100,
IF('Structure Inputs'!$J100="Maximum",SUMIFS('Contents DDF Lookup'!$F:$F,'Contents DDF Lookup'!$C:$C,'Structure Inputs'!V100,'Contents DDF Lookup'!$A:$A,'Structure Inputs'!$C100)/100,))))</f>
        <v>0</v>
      </c>
      <c r="R97" s="18">
        <f>IF('Structure Inputs'!W100="",,
IF('Structure Inputs'!$J100="Minimum",SUMIFS('Contents DDF Lookup'!$D:$D,'Contents DDF Lookup'!$C:$C,'Structure Inputs'!W100,'Contents DDF Lookup'!$A:$A,'Structure Inputs'!$C100)/100,
IF('Structure Inputs'!$J100="Most Likely",SUMIFS('Contents DDF Lookup'!$E:$E,'Contents DDF Lookup'!$C:$C,'Structure Inputs'!W100,'Contents DDF Lookup'!$A:$A,'Structure Inputs'!$C100)/100,
IF('Structure Inputs'!$J100="Maximum",SUMIFS('Contents DDF Lookup'!$F:$F,'Contents DDF Lookup'!$C:$C,'Structure Inputs'!W100,'Contents DDF Lookup'!$A:$A,'Structure Inputs'!$C100)/100,))))</f>
        <v>0</v>
      </c>
      <c r="S97" s="18">
        <f>IF('Structure Inputs'!X100="",,
IF('Structure Inputs'!$J100="Minimum",SUMIFS('Contents DDF Lookup'!$D:$D,'Contents DDF Lookup'!$C:$C,'Structure Inputs'!X100,'Contents DDF Lookup'!$A:$A,'Structure Inputs'!$C100)/100,
IF('Structure Inputs'!$J100="Most Likely",SUMIFS('Contents DDF Lookup'!$E:$E,'Contents DDF Lookup'!$C:$C,'Structure Inputs'!X100,'Contents DDF Lookup'!$A:$A,'Structure Inputs'!$C100)/100,
IF('Structure Inputs'!$J100="Maximum",SUMIFS('Contents DDF Lookup'!$F:$F,'Contents DDF Lookup'!$C:$C,'Structure Inputs'!X100,'Contents DDF Lookup'!$A:$A,'Structure Inputs'!$C100)/100,))))</f>
        <v>0</v>
      </c>
      <c r="T97" s="18">
        <f>IF('Structure Inputs'!Y100="",,
IF('Structure Inputs'!$J100="Minimum",SUMIFS('Contents DDF Lookup'!$D:$D,'Contents DDF Lookup'!$C:$C,'Structure Inputs'!Y100,'Contents DDF Lookup'!$A:$A,'Structure Inputs'!$C100)/100,
IF('Structure Inputs'!$J100="Most Likely",SUMIFS('Contents DDF Lookup'!$E:$E,'Contents DDF Lookup'!$C:$C,'Structure Inputs'!Y100,'Contents DDF Lookup'!$A:$A,'Structure Inputs'!$C100)/100,
IF('Structure Inputs'!$J100="Maximum",SUMIFS('Contents DDF Lookup'!$F:$F,'Contents DDF Lookup'!$C:$C,'Structure Inputs'!Y100,'Contents DDF Lookup'!$A:$A,'Structure Inputs'!$C100)/100,))))</f>
        <v>0</v>
      </c>
      <c r="U97" s="18">
        <f>IF('Structure Inputs'!Z100="",,
IF('Structure Inputs'!$J100="Minimum",SUMIFS('Contents DDF Lookup'!$D:$D,'Contents DDF Lookup'!$C:$C,'Structure Inputs'!Z100,'Contents DDF Lookup'!$A:$A,'Structure Inputs'!$C100)/100,
IF('Structure Inputs'!$J100="Most Likely",SUMIFS('Contents DDF Lookup'!$E:$E,'Contents DDF Lookup'!$C:$C,'Structure Inputs'!Z100,'Contents DDF Lookup'!$A:$A,'Structure Inputs'!$C100)/100,
IF('Structure Inputs'!$J100="Maximum",SUMIFS('Contents DDF Lookup'!$F:$F,'Contents DDF Lookup'!$C:$C,'Structure Inputs'!Z100,'Contents DDF Lookup'!$A:$A,'Structure Inputs'!$C100)/100,))))</f>
        <v>0</v>
      </c>
      <c r="V97" s="18">
        <f>IF('Structure Inputs'!AA100="",,
IF('Structure Inputs'!$J100="Minimum",SUMIFS('Contents DDF Lookup'!$D:$D,'Contents DDF Lookup'!$C:$C,'Structure Inputs'!AA100,'Contents DDF Lookup'!$A:$A,'Structure Inputs'!$C100)/100,
IF('Structure Inputs'!$J100="Most Likely",SUMIFS('Contents DDF Lookup'!$E:$E,'Contents DDF Lookup'!$C:$C,'Structure Inputs'!AA100,'Contents DDF Lookup'!$A:$A,'Structure Inputs'!$C100)/100,
IF('Structure Inputs'!$J100="Maximum",SUMIFS('Contents DDF Lookup'!$F:$F,'Contents DDF Lookup'!$C:$C,'Structure Inputs'!AA100,'Contents DDF Lookup'!$A:$A,'Structure Inputs'!$C100)/100,))))</f>
        <v>0</v>
      </c>
      <c r="W97" s="18">
        <f>IF('Structure Inputs'!AB100="",,
IF('Structure Inputs'!$J100="Minimum",SUMIFS('Contents DDF Lookup'!$D:$D,'Contents DDF Lookup'!$C:$C,'Structure Inputs'!AB100,'Contents DDF Lookup'!$A:$A,'Structure Inputs'!$C100)/100,
IF('Structure Inputs'!$J100="Most Likely",SUMIFS('Contents DDF Lookup'!$E:$E,'Contents DDF Lookup'!$C:$C,'Structure Inputs'!AB100,'Contents DDF Lookup'!$A:$A,'Structure Inputs'!$C100)/100,
IF('Structure Inputs'!$J100="Maximum",SUMIFS('Contents DDF Lookup'!$F:$F,'Contents DDF Lookup'!$C:$C,'Structure Inputs'!AB100,'Contents DDF Lookup'!$A:$A,'Structure Inputs'!$C100)/100,))))</f>
        <v>0</v>
      </c>
      <c r="X97" s="18">
        <f>IF('Structure Inputs'!AC100="",,
IF('Structure Inputs'!$J100="Minimum",SUMIFS('Contents DDF Lookup'!$D:$D,'Contents DDF Lookup'!$C:$C,'Structure Inputs'!AC100,'Contents DDF Lookup'!$A:$A,'Structure Inputs'!$C100)/100,
IF('Structure Inputs'!$J100="Most Likely",SUMIFS('Contents DDF Lookup'!$E:$E,'Contents DDF Lookup'!$C:$C,'Structure Inputs'!AC100,'Contents DDF Lookup'!$A:$A,'Structure Inputs'!$C100)/100,
IF('Structure Inputs'!$J100="Maximum",SUMIFS('Contents DDF Lookup'!$F:$F,'Contents DDF Lookup'!$C:$C,'Structure Inputs'!AC100,'Contents DDF Lookup'!$A:$A,'Structure Inputs'!$C100)/100,))))</f>
        <v>0</v>
      </c>
      <c r="Z97" s="25">
        <f t="shared" si="26"/>
        <v>0</v>
      </c>
      <c r="AA97" s="25">
        <f t="shared" si="14"/>
        <v>0</v>
      </c>
      <c r="AB97" s="25">
        <f t="shared" si="15"/>
        <v>0</v>
      </c>
      <c r="AC97" s="25">
        <f t="shared" si="16"/>
        <v>0</v>
      </c>
      <c r="AD97" s="25">
        <f t="shared" si="17"/>
        <v>0</v>
      </c>
      <c r="AE97" s="25">
        <f t="shared" si="18"/>
        <v>0</v>
      </c>
      <c r="AF97" s="25">
        <f t="shared" si="19"/>
        <v>0</v>
      </c>
      <c r="AG97" s="25">
        <f t="shared" si="20"/>
        <v>0</v>
      </c>
      <c r="AH97" s="25">
        <f t="shared" si="21"/>
        <v>0</v>
      </c>
      <c r="AI97" s="25">
        <f t="shared" si="22"/>
        <v>0</v>
      </c>
      <c r="AJ97" s="25">
        <f t="shared" si="23"/>
        <v>0</v>
      </c>
      <c r="AK97" s="25">
        <f t="shared" si="24"/>
        <v>0</v>
      </c>
    </row>
    <row r="98" spans="1:37" x14ac:dyDescent="0.25">
      <c r="A98" s="17">
        <f t="shared" si="25"/>
        <v>97</v>
      </c>
      <c r="B98" s="27" t="str">
        <f>IF('Structure Inputs'!C101="","",'Structure Inputs'!C101)</f>
        <v/>
      </c>
      <c r="D98" s="42">
        <f>'Structure Inputs'!$D101</f>
        <v>0</v>
      </c>
      <c r="F98" s="18" t="str">
        <f>IF('Structure Inputs'!F101="","No","Yes")</f>
        <v>No</v>
      </c>
      <c r="H98" s="24">
        <f>IF($F98="Yes",'Structure Inputs'!$F101,SUMIFS('General Assumptions_Back End'!$C:$C,'General Assumptions_Back End'!$A:$A,$B98,'General Assumptions_Back End'!$B:$B,H$1))</f>
        <v>0</v>
      </c>
      <c r="J98" s="25">
        <f>SUMIFS('General Assumptions_Back End'!$C:$C,'General Assumptions_Back End'!$A:$A,$B98,'General Assumptions_Back End'!$B:$B,J$1)</f>
        <v>0</v>
      </c>
      <c r="K98" s="185">
        <f>SUMIFS('General Assumptions_Back End'!$C:$C,'General Assumptions_Back End'!$A:$A,$B98,'General Assumptions_Back End'!$B:$B,K$1)</f>
        <v>0</v>
      </c>
      <c r="M98" s="18">
        <f>IF('Structure Inputs'!R101="",,
IF('Structure Inputs'!$J101="Minimum",SUMIFS('Contents DDF Lookup'!$D:$D,'Contents DDF Lookup'!$C:$C,'Structure Inputs'!R101,'Contents DDF Lookup'!$A:$A,'Structure Inputs'!$C101)/100,
IF('Structure Inputs'!$J101="Most Likely",SUMIFS('Contents DDF Lookup'!$E:$E,'Contents DDF Lookup'!$C:$C,'Structure Inputs'!R101,'Contents DDF Lookup'!$A:$A,'Structure Inputs'!$C101)/100,
IF('Structure Inputs'!$J101="Maximum",SUMIFS('Contents DDF Lookup'!$F:$F,'Contents DDF Lookup'!$C:$C,'Structure Inputs'!R101,'Contents DDF Lookup'!$A:$A,'Structure Inputs'!$C101)/100,))))</f>
        <v>0</v>
      </c>
      <c r="N98" s="18">
        <f>IF('Structure Inputs'!S101="",,
IF('Structure Inputs'!$J101="Minimum",SUMIFS('Contents DDF Lookup'!$D:$D,'Contents DDF Lookup'!$C:$C,'Structure Inputs'!S101,'Contents DDF Lookup'!$A:$A,'Structure Inputs'!$C101)/100,
IF('Structure Inputs'!$J101="Most Likely",SUMIFS('Contents DDF Lookup'!$E:$E,'Contents DDF Lookup'!$C:$C,'Structure Inputs'!S101,'Contents DDF Lookup'!$A:$A,'Structure Inputs'!$C101)/100,
IF('Structure Inputs'!$J101="Maximum",SUMIFS('Contents DDF Lookup'!$F:$F,'Contents DDF Lookup'!$C:$C,'Structure Inputs'!S101,'Contents DDF Lookup'!$A:$A,'Structure Inputs'!$C101)/100,))))</f>
        <v>0</v>
      </c>
      <c r="O98" s="18">
        <f>IF('Structure Inputs'!T101="",,
IF('Structure Inputs'!$J101="Minimum",SUMIFS('Contents DDF Lookup'!$D:$D,'Contents DDF Lookup'!$C:$C,'Structure Inputs'!T101,'Contents DDF Lookup'!$A:$A,'Structure Inputs'!$C101)/100,
IF('Structure Inputs'!$J101="Most Likely",SUMIFS('Contents DDF Lookup'!$E:$E,'Contents DDF Lookup'!$C:$C,'Structure Inputs'!T101,'Contents DDF Lookup'!$A:$A,'Structure Inputs'!$C101)/100,
IF('Structure Inputs'!$J101="Maximum",SUMIFS('Contents DDF Lookup'!$F:$F,'Contents DDF Lookup'!$C:$C,'Structure Inputs'!T101,'Contents DDF Lookup'!$A:$A,'Structure Inputs'!$C101)/100,))))</f>
        <v>0</v>
      </c>
      <c r="P98" s="18">
        <f>IF('Structure Inputs'!U101="",,
IF('Structure Inputs'!$J101="Minimum",SUMIFS('Contents DDF Lookup'!$D:$D,'Contents DDF Lookup'!$C:$C,'Structure Inputs'!U101,'Contents DDF Lookup'!$A:$A,'Structure Inputs'!$C101)/100,
IF('Structure Inputs'!$J101="Most Likely",SUMIFS('Contents DDF Lookup'!$E:$E,'Contents DDF Lookup'!$C:$C,'Structure Inputs'!U101,'Contents DDF Lookup'!$A:$A,'Structure Inputs'!$C101)/100,
IF('Structure Inputs'!$J101="Maximum",SUMIFS('Contents DDF Lookup'!$F:$F,'Contents DDF Lookup'!$C:$C,'Structure Inputs'!U101,'Contents DDF Lookup'!$A:$A,'Structure Inputs'!$C101)/100,))))</f>
        <v>0</v>
      </c>
      <c r="Q98" s="18">
        <f>IF('Structure Inputs'!V101="",,
IF('Structure Inputs'!$J101="Minimum",SUMIFS('Contents DDF Lookup'!$D:$D,'Contents DDF Lookup'!$C:$C,'Structure Inputs'!V101,'Contents DDF Lookup'!$A:$A,'Structure Inputs'!$C101)/100,
IF('Structure Inputs'!$J101="Most Likely",SUMIFS('Contents DDF Lookup'!$E:$E,'Contents DDF Lookup'!$C:$C,'Structure Inputs'!V101,'Contents DDF Lookup'!$A:$A,'Structure Inputs'!$C101)/100,
IF('Structure Inputs'!$J101="Maximum",SUMIFS('Contents DDF Lookup'!$F:$F,'Contents DDF Lookup'!$C:$C,'Structure Inputs'!V101,'Contents DDF Lookup'!$A:$A,'Structure Inputs'!$C101)/100,))))</f>
        <v>0</v>
      </c>
      <c r="R98" s="18">
        <f>IF('Structure Inputs'!W101="",,
IF('Structure Inputs'!$J101="Minimum",SUMIFS('Contents DDF Lookup'!$D:$D,'Contents DDF Lookup'!$C:$C,'Structure Inputs'!W101,'Contents DDF Lookup'!$A:$A,'Structure Inputs'!$C101)/100,
IF('Structure Inputs'!$J101="Most Likely",SUMIFS('Contents DDF Lookup'!$E:$E,'Contents DDF Lookup'!$C:$C,'Structure Inputs'!W101,'Contents DDF Lookup'!$A:$A,'Structure Inputs'!$C101)/100,
IF('Structure Inputs'!$J101="Maximum",SUMIFS('Contents DDF Lookup'!$F:$F,'Contents DDF Lookup'!$C:$C,'Structure Inputs'!W101,'Contents DDF Lookup'!$A:$A,'Structure Inputs'!$C101)/100,))))</f>
        <v>0</v>
      </c>
      <c r="S98" s="18">
        <f>IF('Structure Inputs'!X101="",,
IF('Structure Inputs'!$J101="Minimum",SUMIFS('Contents DDF Lookup'!$D:$D,'Contents DDF Lookup'!$C:$C,'Structure Inputs'!X101,'Contents DDF Lookup'!$A:$A,'Structure Inputs'!$C101)/100,
IF('Structure Inputs'!$J101="Most Likely",SUMIFS('Contents DDF Lookup'!$E:$E,'Contents DDF Lookup'!$C:$C,'Structure Inputs'!X101,'Contents DDF Lookup'!$A:$A,'Structure Inputs'!$C101)/100,
IF('Structure Inputs'!$J101="Maximum",SUMIFS('Contents DDF Lookup'!$F:$F,'Contents DDF Lookup'!$C:$C,'Structure Inputs'!X101,'Contents DDF Lookup'!$A:$A,'Structure Inputs'!$C101)/100,))))</f>
        <v>0</v>
      </c>
      <c r="T98" s="18">
        <f>IF('Structure Inputs'!Y101="",,
IF('Structure Inputs'!$J101="Minimum",SUMIFS('Contents DDF Lookup'!$D:$D,'Contents DDF Lookup'!$C:$C,'Structure Inputs'!Y101,'Contents DDF Lookup'!$A:$A,'Structure Inputs'!$C101)/100,
IF('Structure Inputs'!$J101="Most Likely",SUMIFS('Contents DDF Lookup'!$E:$E,'Contents DDF Lookup'!$C:$C,'Structure Inputs'!Y101,'Contents DDF Lookup'!$A:$A,'Structure Inputs'!$C101)/100,
IF('Structure Inputs'!$J101="Maximum",SUMIFS('Contents DDF Lookup'!$F:$F,'Contents DDF Lookup'!$C:$C,'Structure Inputs'!Y101,'Contents DDF Lookup'!$A:$A,'Structure Inputs'!$C101)/100,))))</f>
        <v>0</v>
      </c>
      <c r="U98" s="18">
        <f>IF('Structure Inputs'!Z101="",,
IF('Structure Inputs'!$J101="Minimum",SUMIFS('Contents DDF Lookup'!$D:$D,'Contents DDF Lookup'!$C:$C,'Structure Inputs'!Z101,'Contents DDF Lookup'!$A:$A,'Structure Inputs'!$C101)/100,
IF('Structure Inputs'!$J101="Most Likely",SUMIFS('Contents DDF Lookup'!$E:$E,'Contents DDF Lookup'!$C:$C,'Structure Inputs'!Z101,'Contents DDF Lookup'!$A:$A,'Structure Inputs'!$C101)/100,
IF('Structure Inputs'!$J101="Maximum",SUMIFS('Contents DDF Lookup'!$F:$F,'Contents DDF Lookup'!$C:$C,'Structure Inputs'!Z101,'Contents DDF Lookup'!$A:$A,'Structure Inputs'!$C101)/100,))))</f>
        <v>0</v>
      </c>
      <c r="V98" s="18">
        <f>IF('Structure Inputs'!AA101="",,
IF('Structure Inputs'!$J101="Minimum",SUMIFS('Contents DDF Lookup'!$D:$D,'Contents DDF Lookup'!$C:$C,'Structure Inputs'!AA101,'Contents DDF Lookup'!$A:$A,'Structure Inputs'!$C101)/100,
IF('Structure Inputs'!$J101="Most Likely",SUMIFS('Contents DDF Lookup'!$E:$E,'Contents DDF Lookup'!$C:$C,'Structure Inputs'!AA101,'Contents DDF Lookup'!$A:$A,'Structure Inputs'!$C101)/100,
IF('Structure Inputs'!$J101="Maximum",SUMIFS('Contents DDF Lookup'!$F:$F,'Contents DDF Lookup'!$C:$C,'Structure Inputs'!AA101,'Contents DDF Lookup'!$A:$A,'Structure Inputs'!$C101)/100,))))</f>
        <v>0</v>
      </c>
      <c r="W98" s="18">
        <f>IF('Structure Inputs'!AB101="",,
IF('Structure Inputs'!$J101="Minimum",SUMIFS('Contents DDF Lookup'!$D:$D,'Contents DDF Lookup'!$C:$C,'Structure Inputs'!AB101,'Contents DDF Lookup'!$A:$A,'Structure Inputs'!$C101)/100,
IF('Structure Inputs'!$J101="Most Likely",SUMIFS('Contents DDF Lookup'!$E:$E,'Contents DDF Lookup'!$C:$C,'Structure Inputs'!AB101,'Contents DDF Lookup'!$A:$A,'Structure Inputs'!$C101)/100,
IF('Structure Inputs'!$J101="Maximum",SUMIFS('Contents DDF Lookup'!$F:$F,'Contents DDF Lookup'!$C:$C,'Structure Inputs'!AB101,'Contents DDF Lookup'!$A:$A,'Structure Inputs'!$C101)/100,))))</f>
        <v>0</v>
      </c>
      <c r="X98" s="18">
        <f>IF('Structure Inputs'!AC101="",,
IF('Structure Inputs'!$J101="Minimum",SUMIFS('Contents DDF Lookup'!$D:$D,'Contents DDF Lookup'!$C:$C,'Structure Inputs'!AC101,'Contents DDF Lookup'!$A:$A,'Structure Inputs'!$C101)/100,
IF('Structure Inputs'!$J101="Most Likely",SUMIFS('Contents DDF Lookup'!$E:$E,'Contents DDF Lookup'!$C:$C,'Structure Inputs'!AC101,'Contents DDF Lookup'!$A:$A,'Structure Inputs'!$C101)/100,
IF('Structure Inputs'!$J101="Maximum",SUMIFS('Contents DDF Lookup'!$F:$F,'Contents DDF Lookup'!$C:$C,'Structure Inputs'!AC101,'Contents DDF Lookup'!$A:$A,'Structure Inputs'!$C101)/100,))))</f>
        <v>0</v>
      </c>
      <c r="Z98" s="25">
        <f t="shared" si="26"/>
        <v>0</v>
      </c>
      <c r="AA98" s="25">
        <f t="shared" si="14"/>
        <v>0</v>
      </c>
      <c r="AB98" s="25">
        <f t="shared" si="15"/>
        <v>0</v>
      </c>
      <c r="AC98" s="25">
        <f t="shared" si="16"/>
        <v>0</v>
      </c>
      <c r="AD98" s="25">
        <f t="shared" si="17"/>
        <v>0</v>
      </c>
      <c r="AE98" s="25">
        <f t="shared" si="18"/>
        <v>0</v>
      </c>
      <c r="AF98" s="25">
        <f t="shared" si="19"/>
        <v>0</v>
      </c>
      <c r="AG98" s="25">
        <f t="shared" si="20"/>
        <v>0</v>
      </c>
      <c r="AH98" s="25">
        <f t="shared" si="21"/>
        <v>0</v>
      </c>
      <c r="AI98" s="25">
        <f t="shared" si="22"/>
        <v>0</v>
      </c>
      <c r="AJ98" s="25">
        <f t="shared" si="23"/>
        <v>0</v>
      </c>
      <c r="AK98" s="25">
        <f t="shared" si="24"/>
        <v>0</v>
      </c>
    </row>
    <row r="99" spans="1:37" x14ac:dyDescent="0.25">
      <c r="A99" s="17">
        <f t="shared" si="25"/>
        <v>98</v>
      </c>
      <c r="B99" s="27" t="str">
        <f>IF('Structure Inputs'!C102="","",'Structure Inputs'!C102)</f>
        <v/>
      </c>
      <c r="D99" s="42">
        <f>'Structure Inputs'!$D102</f>
        <v>0</v>
      </c>
      <c r="F99" s="18" t="str">
        <f>IF('Structure Inputs'!F102="","No","Yes")</f>
        <v>No</v>
      </c>
      <c r="H99" s="24">
        <f>IF($F99="Yes",'Structure Inputs'!$F102,SUMIFS('General Assumptions_Back End'!$C:$C,'General Assumptions_Back End'!$A:$A,$B99,'General Assumptions_Back End'!$B:$B,H$1))</f>
        <v>0</v>
      </c>
      <c r="J99" s="25">
        <f>SUMIFS('General Assumptions_Back End'!$C:$C,'General Assumptions_Back End'!$A:$A,$B99,'General Assumptions_Back End'!$B:$B,J$1)</f>
        <v>0</v>
      </c>
      <c r="K99" s="185">
        <f>SUMIFS('General Assumptions_Back End'!$C:$C,'General Assumptions_Back End'!$A:$A,$B99,'General Assumptions_Back End'!$B:$B,K$1)</f>
        <v>0</v>
      </c>
      <c r="M99" s="18">
        <f>IF('Structure Inputs'!R102="",,
IF('Structure Inputs'!$J102="Minimum",SUMIFS('Contents DDF Lookup'!$D:$D,'Contents DDF Lookup'!$C:$C,'Structure Inputs'!R102,'Contents DDF Lookup'!$A:$A,'Structure Inputs'!$C102)/100,
IF('Structure Inputs'!$J102="Most Likely",SUMIFS('Contents DDF Lookup'!$E:$E,'Contents DDF Lookup'!$C:$C,'Structure Inputs'!R102,'Contents DDF Lookup'!$A:$A,'Structure Inputs'!$C102)/100,
IF('Structure Inputs'!$J102="Maximum",SUMIFS('Contents DDF Lookup'!$F:$F,'Contents DDF Lookup'!$C:$C,'Structure Inputs'!R102,'Contents DDF Lookup'!$A:$A,'Structure Inputs'!$C102)/100,))))</f>
        <v>0</v>
      </c>
      <c r="N99" s="18">
        <f>IF('Structure Inputs'!S102="",,
IF('Structure Inputs'!$J102="Minimum",SUMIFS('Contents DDF Lookup'!$D:$D,'Contents DDF Lookup'!$C:$C,'Structure Inputs'!S102,'Contents DDF Lookup'!$A:$A,'Structure Inputs'!$C102)/100,
IF('Structure Inputs'!$J102="Most Likely",SUMIFS('Contents DDF Lookup'!$E:$E,'Contents DDF Lookup'!$C:$C,'Structure Inputs'!S102,'Contents DDF Lookup'!$A:$A,'Structure Inputs'!$C102)/100,
IF('Structure Inputs'!$J102="Maximum",SUMIFS('Contents DDF Lookup'!$F:$F,'Contents DDF Lookup'!$C:$C,'Structure Inputs'!S102,'Contents DDF Lookup'!$A:$A,'Structure Inputs'!$C102)/100,))))</f>
        <v>0</v>
      </c>
      <c r="O99" s="18">
        <f>IF('Structure Inputs'!T102="",,
IF('Structure Inputs'!$J102="Minimum",SUMIFS('Contents DDF Lookup'!$D:$D,'Contents DDF Lookup'!$C:$C,'Structure Inputs'!T102,'Contents DDF Lookup'!$A:$A,'Structure Inputs'!$C102)/100,
IF('Structure Inputs'!$J102="Most Likely",SUMIFS('Contents DDF Lookup'!$E:$E,'Contents DDF Lookup'!$C:$C,'Structure Inputs'!T102,'Contents DDF Lookup'!$A:$A,'Structure Inputs'!$C102)/100,
IF('Structure Inputs'!$J102="Maximum",SUMIFS('Contents DDF Lookup'!$F:$F,'Contents DDF Lookup'!$C:$C,'Structure Inputs'!T102,'Contents DDF Lookup'!$A:$A,'Structure Inputs'!$C102)/100,))))</f>
        <v>0</v>
      </c>
      <c r="P99" s="18">
        <f>IF('Structure Inputs'!U102="",,
IF('Structure Inputs'!$J102="Minimum",SUMIFS('Contents DDF Lookup'!$D:$D,'Contents DDF Lookup'!$C:$C,'Structure Inputs'!U102,'Contents DDF Lookup'!$A:$A,'Structure Inputs'!$C102)/100,
IF('Structure Inputs'!$J102="Most Likely",SUMIFS('Contents DDF Lookup'!$E:$E,'Contents DDF Lookup'!$C:$C,'Structure Inputs'!U102,'Contents DDF Lookup'!$A:$A,'Structure Inputs'!$C102)/100,
IF('Structure Inputs'!$J102="Maximum",SUMIFS('Contents DDF Lookup'!$F:$F,'Contents DDF Lookup'!$C:$C,'Structure Inputs'!U102,'Contents DDF Lookup'!$A:$A,'Structure Inputs'!$C102)/100,))))</f>
        <v>0</v>
      </c>
      <c r="Q99" s="18">
        <f>IF('Structure Inputs'!V102="",,
IF('Structure Inputs'!$J102="Minimum",SUMIFS('Contents DDF Lookup'!$D:$D,'Contents DDF Lookup'!$C:$C,'Structure Inputs'!V102,'Contents DDF Lookup'!$A:$A,'Structure Inputs'!$C102)/100,
IF('Structure Inputs'!$J102="Most Likely",SUMIFS('Contents DDF Lookup'!$E:$E,'Contents DDF Lookup'!$C:$C,'Structure Inputs'!V102,'Contents DDF Lookup'!$A:$A,'Structure Inputs'!$C102)/100,
IF('Structure Inputs'!$J102="Maximum",SUMIFS('Contents DDF Lookup'!$F:$F,'Contents DDF Lookup'!$C:$C,'Structure Inputs'!V102,'Contents DDF Lookup'!$A:$A,'Structure Inputs'!$C102)/100,))))</f>
        <v>0</v>
      </c>
      <c r="R99" s="18">
        <f>IF('Structure Inputs'!W102="",,
IF('Structure Inputs'!$J102="Minimum",SUMIFS('Contents DDF Lookup'!$D:$D,'Contents DDF Lookup'!$C:$C,'Structure Inputs'!W102,'Contents DDF Lookup'!$A:$A,'Structure Inputs'!$C102)/100,
IF('Structure Inputs'!$J102="Most Likely",SUMIFS('Contents DDF Lookup'!$E:$E,'Contents DDF Lookup'!$C:$C,'Structure Inputs'!W102,'Contents DDF Lookup'!$A:$A,'Structure Inputs'!$C102)/100,
IF('Structure Inputs'!$J102="Maximum",SUMIFS('Contents DDF Lookup'!$F:$F,'Contents DDF Lookup'!$C:$C,'Structure Inputs'!W102,'Contents DDF Lookup'!$A:$A,'Structure Inputs'!$C102)/100,))))</f>
        <v>0</v>
      </c>
      <c r="S99" s="18">
        <f>IF('Structure Inputs'!X102="",,
IF('Structure Inputs'!$J102="Minimum",SUMIFS('Contents DDF Lookup'!$D:$D,'Contents DDF Lookup'!$C:$C,'Structure Inputs'!X102,'Contents DDF Lookup'!$A:$A,'Structure Inputs'!$C102)/100,
IF('Structure Inputs'!$J102="Most Likely",SUMIFS('Contents DDF Lookup'!$E:$E,'Contents DDF Lookup'!$C:$C,'Structure Inputs'!X102,'Contents DDF Lookup'!$A:$A,'Structure Inputs'!$C102)/100,
IF('Structure Inputs'!$J102="Maximum",SUMIFS('Contents DDF Lookup'!$F:$F,'Contents DDF Lookup'!$C:$C,'Structure Inputs'!X102,'Contents DDF Lookup'!$A:$A,'Structure Inputs'!$C102)/100,))))</f>
        <v>0</v>
      </c>
      <c r="T99" s="18">
        <f>IF('Structure Inputs'!Y102="",,
IF('Structure Inputs'!$J102="Minimum",SUMIFS('Contents DDF Lookup'!$D:$D,'Contents DDF Lookup'!$C:$C,'Structure Inputs'!Y102,'Contents DDF Lookup'!$A:$A,'Structure Inputs'!$C102)/100,
IF('Structure Inputs'!$J102="Most Likely",SUMIFS('Contents DDF Lookup'!$E:$E,'Contents DDF Lookup'!$C:$C,'Structure Inputs'!Y102,'Contents DDF Lookup'!$A:$A,'Structure Inputs'!$C102)/100,
IF('Structure Inputs'!$J102="Maximum",SUMIFS('Contents DDF Lookup'!$F:$F,'Contents DDF Lookup'!$C:$C,'Structure Inputs'!Y102,'Contents DDF Lookup'!$A:$A,'Structure Inputs'!$C102)/100,))))</f>
        <v>0</v>
      </c>
      <c r="U99" s="18">
        <f>IF('Structure Inputs'!Z102="",,
IF('Structure Inputs'!$J102="Minimum",SUMIFS('Contents DDF Lookup'!$D:$D,'Contents DDF Lookup'!$C:$C,'Structure Inputs'!Z102,'Contents DDF Lookup'!$A:$A,'Structure Inputs'!$C102)/100,
IF('Structure Inputs'!$J102="Most Likely",SUMIFS('Contents DDF Lookup'!$E:$E,'Contents DDF Lookup'!$C:$C,'Structure Inputs'!Z102,'Contents DDF Lookup'!$A:$A,'Structure Inputs'!$C102)/100,
IF('Structure Inputs'!$J102="Maximum",SUMIFS('Contents DDF Lookup'!$F:$F,'Contents DDF Lookup'!$C:$C,'Structure Inputs'!Z102,'Contents DDF Lookup'!$A:$A,'Structure Inputs'!$C102)/100,))))</f>
        <v>0</v>
      </c>
      <c r="V99" s="18">
        <f>IF('Structure Inputs'!AA102="",,
IF('Structure Inputs'!$J102="Minimum",SUMIFS('Contents DDF Lookup'!$D:$D,'Contents DDF Lookup'!$C:$C,'Structure Inputs'!AA102,'Contents DDF Lookup'!$A:$A,'Structure Inputs'!$C102)/100,
IF('Structure Inputs'!$J102="Most Likely",SUMIFS('Contents DDF Lookup'!$E:$E,'Contents DDF Lookup'!$C:$C,'Structure Inputs'!AA102,'Contents DDF Lookup'!$A:$A,'Structure Inputs'!$C102)/100,
IF('Structure Inputs'!$J102="Maximum",SUMIFS('Contents DDF Lookup'!$F:$F,'Contents DDF Lookup'!$C:$C,'Structure Inputs'!AA102,'Contents DDF Lookup'!$A:$A,'Structure Inputs'!$C102)/100,))))</f>
        <v>0</v>
      </c>
      <c r="W99" s="18">
        <f>IF('Structure Inputs'!AB102="",,
IF('Structure Inputs'!$J102="Minimum",SUMIFS('Contents DDF Lookup'!$D:$D,'Contents DDF Lookup'!$C:$C,'Structure Inputs'!AB102,'Contents DDF Lookup'!$A:$A,'Structure Inputs'!$C102)/100,
IF('Structure Inputs'!$J102="Most Likely",SUMIFS('Contents DDF Lookup'!$E:$E,'Contents DDF Lookup'!$C:$C,'Structure Inputs'!AB102,'Contents DDF Lookup'!$A:$A,'Structure Inputs'!$C102)/100,
IF('Structure Inputs'!$J102="Maximum",SUMIFS('Contents DDF Lookup'!$F:$F,'Contents DDF Lookup'!$C:$C,'Structure Inputs'!AB102,'Contents DDF Lookup'!$A:$A,'Structure Inputs'!$C102)/100,))))</f>
        <v>0</v>
      </c>
      <c r="X99" s="18">
        <f>IF('Structure Inputs'!AC102="",,
IF('Structure Inputs'!$J102="Minimum",SUMIFS('Contents DDF Lookup'!$D:$D,'Contents DDF Lookup'!$C:$C,'Structure Inputs'!AC102,'Contents DDF Lookup'!$A:$A,'Structure Inputs'!$C102)/100,
IF('Structure Inputs'!$J102="Most Likely",SUMIFS('Contents DDF Lookup'!$E:$E,'Contents DDF Lookup'!$C:$C,'Structure Inputs'!AC102,'Contents DDF Lookup'!$A:$A,'Structure Inputs'!$C102)/100,
IF('Structure Inputs'!$J102="Maximum",SUMIFS('Contents DDF Lookup'!$F:$F,'Contents DDF Lookup'!$C:$C,'Structure Inputs'!AC102,'Contents DDF Lookup'!$A:$A,'Structure Inputs'!$C102)/100,))))</f>
        <v>0</v>
      </c>
      <c r="Z99" s="25">
        <f t="shared" si="26"/>
        <v>0</v>
      </c>
      <c r="AA99" s="25">
        <f t="shared" si="14"/>
        <v>0</v>
      </c>
      <c r="AB99" s="25">
        <f t="shared" si="15"/>
        <v>0</v>
      </c>
      <c r="AC99" s="25">
        <f t="shared" si="16"/>
        <v>0</v>
      </c>
      <c r="AD99" s="25">
        <f t="shared" si="17"/>
        <v>0</v>
      </c>
      <c r="AE99" s="25">
        <f t="shared" si="18"/>
        <v>0</v>
      </c>
      <c r="AF99" s="25">
        <f t="shared" si="19"/>
        <v>0</v>
      </c>
      <c r="AG99" s="25">
        <f t="shared" si="20"/>
        <v>0</v>
      </c>
      <c r="AH99" s="25">
        <f t="shared" si="21"/>
        <v>0</v>
      </c>
      <c r="AI99" s="25">
        <f t="shared" si="22"/>
        <v>0</v>
      </c>
      <c r="AJ99" s="25">
        <f t="shared" si="23"/>
        <v>0</v>
      </c>
      <c r="AK99" s="25">
        <f t="shared" si="24"/>
        <v>0</v>
      </c>
    </row>
    <row r="100" spans="1:37" x14ac:dyDescent="0.25">
      <c r="A100" s="17">
        <f t="shared" si="25"/>
        <v>99</v>
      </c>
      <c r="B100" s="27" t="str">
        <f>IF('Structure Inputs'!C103="","",'Structure Inputs'!C103)</f>
        <v/>
      </c>
      <c r="D100" s="42">
        <f>'Structure Inputs'!$D103</f>
        <v>0</v>
      </c>
      <c r="F100" s="18" t="str">
        <f>IF('Structure Inputs'!F103="","No","Yes")</f>
        <v>No</v>
      </c>
      <c r="H100" s="24">
        <f>IF($F100="Yes",'Structure Inputs'!$F103,SUMIFS('General Assumptions_Back End'!$C:$C,'General Assumptions_Back End'!$A:$A,$B100,'General Assumptions_Back End'!$B:$B,H$1))</f>
        <v>0</v>
      </c>
      <c r="J100" s="25">
        <f>SUMIFS('General Assumptions_Back End'!$C:$C,'General Assumptions_Back End'!$A:$A,$B100,'General Assumptions_Back End'!$B:$B,J$1)</f>
        <v>0</v>
      </c>
      <c r="K100" s="185">
        <f>SUMIFS('General Assumptions_Back End'!$C:$C,'General Assumptions_Back End'!$A:$A,$B100,'General Assumptions_Back End'!$B:$B,K$1)</f>
        <v>0</v>
      </c>
      <c r="M100" s="18">
        <f>IF('Structure Inputs'!R103="",,
IF('Structure Inputs'!$J103="Minimum",SUMIFS('Contents DDF Lookup'!$D:$D,'Contents DDF Lookup'!$C:$C,'Structure Inputs'!R103,'Contents DDF Lookup'!$A:$A,'Structure Inputs'!$C103)/100,
IF('Structure Inputs'!$J103="Most Likely",SUMIFS('Contents DDF Lookup'!$E:$E,'Contents DDF Lookup'!$C:$C,'Structure Inputs'!R103,'Contents DDF Lookup'!$A:$A,'Structure Inputs'!$C103)/100,
IF('Structure Inputs'!$J103="Maximum",SUMIFS('Contents DDF Lookup'!$F:$F,'Contents DDF Lookup'!$C:$C,'Structure Inputs'!R103,'Contents DDF Lookup'!$A:$A,'Structure Inputs'!$C103)/100,))))</f>
        <v>0</v>
      </c>
      <c r="N100" s="18">
        <f>IF('Structure Inputs'!S103="",,
IF('Structure Inputs'!$J103="Minimum",SUMIFS('Contents DDF Lookup'!$D:$D,'Contents DDF Lookup'!$C:$C,'Structure Inputs'!S103,'Contents DDF Lookup'!$A:$A,'Structure Inputs'!$C103)/100,
IF('Structure Inputs'!$J103="Most Likely",SUMIFS('Contents DDF Lookup'!$E:$E,'Contents DDF Lookup'!$C:$C,'Structure Inputs'!S103,'Contents DDF Lookup'!$A:$A,'Structure Inputs'!$C103)/100,
IF('Structure Inputs'!$J103="Maximum",SUMIFS('Contents DDF Lookup'!$F:$F,'Contents DDF Lookup'!$C:$C,'Structure Inputs'!S103,'Contents DDF Lookup'!$A:$A,'Structure Inputs'!$C103)/100,))))</f>
        <v>0</v>
      </c>
      <c r="O100" s="18">
        <f>IF('Structure Inputs'!T103="",,
IF('Structure Inputs'!$J103="Minimum",SUMIFS('Contents DDF Lookup'!$D:$D,'Contents DDF Lookup'!$C:$C,'Structure Inputs'!T103,'Contents DDF Lookup'!$A:$A,'Structure Inputs'!$C103)/100,
IF('Structure Inputs'!$J103="Most Likely",SUMIFS('Contents DDF Lookup'!$E:$E,'Contents DDF Lookup'!$C:$C,'Structure Inputs'!T103,'Contents DDF Lookup'!$A:$A,'Structure Inputs'!$C103)/100,
IF('Structure Inputs'!$J103="Maximum",SUMIFS('Contents DDF Lookup'!$F:$F,'Contents DDF Lookup'!$C:$C,'Structure Inputs'!T103,'Contents DDF Lookup'!$A:$A,'Structure Inputs'!$C103)/100,))))</f>
        <v>0</v>
      </c>
      <c r="P100" s="18">
        <f>IF('Structure Inputs'!U103="",,
IF('Structure Inputs'!$J103="Minimum",SUMIFS('Contents DDF Lookup'!$D:$D,'Contents DDF Lookup'!$C:$C,'Structure Inputs'!U103,'Contents DDF Lookup'!$A:$A,'Structure Inputs'!$C103)/100,
IF('Structure Inputs'!$J103="Most Likely",SUMIFS('Contents DDF Lookup'!$E:$E,'Contents DDF Lookup'!$C:$C,'Structure Inputs'!U103,'Contents DDF Lookup'!$A:$A,'Structure Inputs'!$C103)/100,
IF('Structure Inputs'!$J103="Maximum",SUMIFS('Contents DDF Lookup'!$F:$F,'Contents DDF Lookup'!$C:$C,'Structure Inputs'!U103,'Contents DDF Lookup'!$A:$A,'Structure Inputs'!$C103)/100,))))</f>
        <v>0</v>
      </c>
      <c r="Q100" s="18">
        <f>IF('Structure Inputs'!V103="",,
IF('Structure Inputs'!$J103="Minimum",SUMIFS('Contents DDF Lookup'!$D:$D,'Contents DDF Lookup'!$C:$C,'Structure Inputs'!V103,'Contents DDF Lookup'!$A:$A,'Structure Inputs'!$C103)/100,
IF('Structure Inputs'!$J103="Most Likely",SUMIFS('Contents DDF Lookup'!$E:$E,'Contents DDF Lookup'!$C:$C,'Structure Inputs'!V103,'Contents DDF Lookup'!$A:$A,'Structure Inputs'!$C103)/100,
IF('Structure Inputs'!$J103="Maximum",SUMIFS('Contents DDF Lookup'!$F:$F,'Contents DDF Lookup'!$C:$C,'Structure Inputs'!V103,'Contents DDF Lookup'!$A:$A,'Structure Inputs'!$C103)/100,))))</f>
        <v>0</v>
      </c>
      <c r="R100" s="18">
        <f>IF('Structure Inputs'!W103="",,
IF('Structure Inputs'!$J103="Minimum",SUMIFS('Contents DDF Lookup'!$D:$D,'Contents DDF Lookup'!$C:$C,'Structure Inputs'!W103,'Contents DDF Lookup'!$A:$A,'Structure Inputs'!$C103)/100,
IF('Structure Inputs'!$J103="Most Likely",SUMIFS('Contents DDF Lookup'!$E:$E,'Contents DDF Lookup'!$C:$C,'Structure Inputs'!W103,'Contents DDF Lookup'!$A:$A,'Structure Inputs'!$C103)/100,
IF('Structure Inputs'!$J103="Maximum",SUMIFS('Contents DDF Lookup'!$F:$F,'Contents DDF Lookup'!$C:$C,'Structure Inputs'!W103,'Contents DDF Lookup'!$A:$A,'Structure Inputs'!$C103)/100,))))</f>
        <v>0</v>
      </c>
      <c r="S100" s="18">
        <f>IF('Structure Inputs'!X103="",,
IF('Structure Inputs'!$J103="Minimum",SUMIFS('Contents DDF Lookup'!$D:$D,'Contents DDF Lookup'!$C:$C,'Structure Inputs'!X103,'Contents DDF Lookup'!$A:$A,'Structure Inputs'!$C103)/100,
IF('Structure Inputs'!$J103="Most Likely",SUMIFS('Contents DDF Lookup'!$E:$E,'Contents DDF Lookup'!$C:$C,'Structure Inputs'!X103,'Contents DDF Lookup'!$A:$A,'Structure Inputs'!$C103)/100,
IF('Structure Inputs'!$J103="Maximum",SUMIFS('Contents DDF Lookup'!$F:$F,'Contents DDF Lookup'!$C:$C,'Structure Inputs'!X103,'Contents DDF Lookup'!$A:$A,'Structure Inputs'!$C103)/100,))))</f>
        <v>0</v>
      </c>
      <c r="T100" s="18">
        <f>IF('Structure Inputs'!Y103="",,
IF('Structure Inputs'!$J103="Minimum",SUMIFS('Contents DDF Lookup'!$D:$D,'Contents DDF Lookup'!$C:$C,'Structure Inputs'!Y103,'Contents DDF Lookup'!$A:$A,'Structure Inputs'!$C103)/100,
IF('Structure Inputs'!$J103="Most Likely",SUMIFS('Contents DDF Lookup'!$E:$E,'Contents DDF Lookup'!$C:$C,'Structure Inputs'!Y103,'Contents DDF Lookup'!$A:$A,'Structure Inputs'!$C103)/100,
IF('Structure Inputs'!$J103="Maximum",SUMIFS('Contents DDF Lookup'!$F:$F,'Contents DDF Lookup'!$C:$C,'Structure Inputs'!Y103,'Contents DDF Lookup'!$A:$A,'Structure Inputs'!$C103)/100,))))</f>
        <v>0</v>
      </c>
      <c r="U100" s="18">
        <f>IF('Structure Inputs'!Z103="",,
IF('Structure Inputs'!$J103="Minimum",SUMIFS('Contents DDF Lookup'!$D:$D,'Contents DDF Lookup'!$C:$C,'Structure Inputs'!Z103,'Contents DDF Lookup'!$A:$A,'Structure Inputs'!$C103)/100,
IF('Structure Inputs'!$J103="Most Likely",SUMIFS('Contents DDF Lookup'!$E:$E,'Contents DDF Lookup'!$C:$C,'Structure Inputs'!Z103,'Contents DDF Lookup'!$A:$A,'Structure Inputs'!$C103)/100,
IF('Structure Inputs'!$J103="Maximum",SUMIFS('Contents DDF Lookup'!$F:$F,'Contents DDF Lookup'!$C:$C,'Structure Inputs'!Z103,'Contents DDF Lookup'!$A:$A,'Structure Inputs'!$C103)/100,))))</f>
        <v>0</v>
      </c>
      <c r="V100" s="18">
        <f>IF('Structure Inputs'!AA103="",,
IF('Structure Inputs'!$J103="Minimum",SUMIFS('Contents DDF Lookup'!$D:$D,'Contents DDF Lookup'!$C:$C,'Structure Inputs'!AA103,'Contents DDF Lookup'!$A:$A,'Structure Inputs'!$C103)/100,
IF('Structure Inputs'!$J103="Most Likely",SUMIFS('Contents DDF Lookup'!$E:$E,'Contents DDF Lookup'!$C:$C,'Structure Inputs'!AA103,'Contents DDF Lookup'!$A:$A,'Structure Inputs'!$C103)/100,
IF('Structure Inputs'!$J103="Maximum",SUMIFS('Contents DDF Lookup'!$F:$F,'Contents DDF Lookup'!$C:$C,'Structure Inputs'!AA103,'Contents DDF Lookup'!$A:$A,'Structure Inputs'!$C103)/100,))))</f>
        <v>0</v>
      </c>
      <c r="W100" s="18">
        <f>IF('Structure Inputs'!AB103="",,
IF('Structure Inputs'!$J103="Minimum",SUMIFS('Contents DDF Lookup'!$D:$D,'Contents DDF Lookup'!$C:$C,'Structure Inputs'!AB103,'Contents DDF Lookup'!$A:$A,'Structure Inputs'!$C103)/100,
IF('Structure Inputs'!$J103="Most Likely",SUMIFS('Contents DDF Lookup'!$E:$E,'Contents DDF Lookup'!$C:$C,'Structure Inputs'!AB103,'Contents DDF Lookup'!$A:$A,'Structure Inputs'!$C103)/100,
IF('Structure Inputs'!$J103="Maximum",SUMIFS('Contents DDF Lookup'!$F:$F,'Contents DDF Lookup'!$C:$C,'Structure Inputs'!AB103,'Contents DDF Lookup'!$A:$A,'Structure Inputs'!$C103)/100,))))</f>
        <v>0</v>
      </c>
      <c r="X100" s="18">
        <f>IF('Structure Inputs'!AC103="",,
IF('Structure Inputs'!$J103="Minimum",SUMIFS('Contents DDF Lookup'!$D:$D,'Contents DDF Lookup'!$C:$C,'Structure Inputs'!AC103,'Contents DDF Lookup'!$A:$A,'Structure Inputs'!$C103)/100,
IF('Structure Inputs'!$J103="Most Likely",SUMIFS('Contents DDF Lookup'!$E:$E,'Contents DDF Lookup'!$C:$C,'Structure Inputs'!AC103,'Contents DDF Lookup'!$A:$A,'Structure Inputs'!$C103)/100,
IF('Structure Inputs'!$J103="Maximum",SUMIFS('Contents DDF Lookup'!$F:$F,'Contents DDF Lookup'!$C:$C,'Structure Inputs'!AC103,'Contents DDF Lookup'!$A:$A,'Structure Inputs'!$C103)/100,))))</f>
        <v>0</v>
      </c>
      <c r="Z100" s="25">
        <f t="shared" si="26"/>
        <v>0</v>
      </c>
      <c r="AA100" s="25">
        <f t="shared" si="14"/>
        <v>0</v>
      </c>
      <c r="AB100" s="25">
        <f t="shared" si="15"/>
        <v>0</v>
      </c>
      <c r="AC100" s="25">
        <f t="shared" si="16"/>
        <v>0</v>
      </c>
      <c r="AD100" s="25">
        <f t="shared" si="17"/>
        <v>0</v>
      </c>
      <c r="AE100" s="25">
        <f t="shared" si="18"/>
        <v>0</v>
      </c>
      <c r="AF100" s="25">
        <f t="shared" si="19"/>
        <v>0</v>
      </c>
      <c r="AG100" s="25">
        <f t="shared" si="20"/>
        <v>0</v>
      </c>
      <c r="AH100" s="25">
        <f t="shared" si="21"/>
        <v>0</v>
      </c>
      <c r="AI100" s="25">
        <f t="shared" si="22"/>
        <v>0</v>
      </c>
      <c r="AJ100" s="25">
        <f t="shared" si="23"/>
        <v>0</v>
      </c>
      <c r="AK100" s="25">
        <f t="shared" si="24"/>
        <v>0</v>
      </c>
    </row>
    <row r="101" spans="1:37" x14ac:dyDescent="0.25">
      <c r="A101" s="17">
        <f t="shared" si="25"/>
        <v>100</v>
      </c>
      <c r="B101" s="27" t="str">
        <f>IF('Structure Inputs'!C104="","",'Structure Inputs'!C104)</f>
        <v/>
      </c>
      <c r="D101" s="42">
        <f>'Structure Inputs'!$D104</f>
        <v>0</v>
      </c>
      <c r="F101" s="18" t="str">
        <f>IF('Structure Inputs'!F104="","No","Yes")</f>
        <v>No</v>
      </c>
      <c r="H101" s="24">
        <f>IF($F101="Yes",'Structure Inputs'!$F104,SUMIFS('General Assumptions_Back End'!$C:$C,'General Assumptions_Back End'!$A:$A,$B101,'General Assumptions_Back End'!$B:$B,H$1))</f>
        <v>0</v>
      </c>
      <c r="J101" s="25">
        <f>SUMIFS('General Assumptions_Back End'!$C:$C,'General Assumptions_Back End'!$A:$A,$B101,'General Assumptions_Back End'!$B:$B,J$1)</f>
        <v>0</v>
      </c>
      <c r="K101" s="185">
        <f>SUMIFS('General Assumptions_Back End'!$C:$C,'General Assumptions_Back End'!$A:$A,$B101,'General Assumptions_Back End'!$B:$B,K$1)</f>
        <v>0</v>
      </c>
      <c r="M101" s="18">
        <f>IF('Structure Inputs'!R104="",,
IF('Structure Inputs'!$J104="Minimum",SUMIFS('Contents DDF Lookup'!$D:$D,'Contents DDF Lookup'!$C:$C,'Structure Inputs'!R104,'Contents DDF Lookup'!$A:$A,'Structure Inputs'!$C104)/100,
IF('Structure Inputs'!$J104="Most Likely",SUMIFS('Contents DDF Lookup'!$E:$E,'Contents DDF Lookup'!$C:$C,'Structure Inputs'!R104,'Contents DDF Lookup'!$A:$A,'Structure Inputs'!$C104)/100,
IF('Structure Inputs'!$J104="Maximum",SUMIFS('Contents DDF Lookup'!$F:$F,'Contents DDF Lookup'!$C:$C,'Structure Inputs'!R104,'Contents DDF Lookup'!$A:$A,'Structure Inputs'!$C104)/100,))))</f>
        <v>0</v>
      </c>
      <c r="N101" s="18">
        <f>IF('Structure Inputs'!S104="",,
IF('Structure Inputs'!$J104="Minimum",SUMIFS('Contents DDF Lookup'!$D:$D,'Contents DDF Lookup'!$C:$C,'Structure Inputs'!S104,'Contents DDF Lookup'!$A:$A,'Structure Inputs'!$C104)/100,
IF('Structure Inputs'!$J104="Most Likely",SUMIFS('Contents DDF Lookup'!$E:$E,'Contents DDF Lookup'!$C:$C,'Structure Inputs'!S104,'Contents DDF Lookup'!$A:$A,'Structure Inputs'!$C104)/100,
IF('Structure Inputs'!$J104="Maximum",SUMIFS('Contents DDF Lookup'!$F:$F,'Contents DDF Lookup'!$C:$C,'Structure Inputs'!S104,'Contents DDF Lookup'!$A:$A,'Structure Inputs'!$C104)/100,))))</f>
        <v>0</v>
      </c>
      <c r="O101" s="18">
        <f>IF('Structure Inputs'!T104="",,
IF('Structure Inputs'!$J104="Minimum",SUMIFS('Contents DDF Lookup'!$D:$D,'Contents DDF Lookup'!$C:$C,'Structure Inputs'!T104,'Contents DDF Lookup'!$A:$A,'Structure Inputs'!$C104)/100,
IF('Structure Inputs'!$J104="Most Likely",SUMIFS('Contents DDF Lookup'!$E:$E,'Contents DDF Lookup'!$C:$C,'Structure Inputs'!T104,'Contents DDF Lookup'!$A:$A,'Structure Inputs'!$C104)/100,
IF('Structure Inputs'!$J104="Maximum",SUMIFS('Contents DDF Lookup'!$F:$F,'Contents DDF Lookup'!$C:$C,'Structure Inputs'!T104,'Contents DDF Lookup'!$A:$A,'Structure Inputs'!$C104)/100,))))</f>
        <v>0</v>
      </c>
      <c r="P101" s="18">
        <f>IF('Structure Inputs'!U104="",,
IF('Structure Inputs'!$J104="Minimum",SUMIFS('Contents DDF Lookup'!$D:$D,'Contents DDF Lookup'!$C:$C,'Structure Inputs'!U104,'Contents DDF Lookup'!$A:$A,'Structure Inputs'!$C104)/100,
IF('Structure Inputs'!$J104="Most Likely",SUMIFS('Contents DDF Lookup'!$E:$E,'Contents DDF Lookup'!$C:$C,'Structure Inputs'!U104,'Contents DDF Lookup'!$A:$A,'Structure Inputs'!$C104)/100,
IF('Structure Inputs'!$J104="Maximum",SUMIFS('Contents DDF Lookup'!$F:$F,'Contents DDF Lookup'!$C:$C,'Structure Inputs'!U104,'Contents DDF Lookup'!$A:$A,'Structure Inputs'!$C104)/100,))))</f>
        <v>0</v>
      </c>
      <c r="Q101" s="18">
        <f>IF('Structure Inputs'!V104="",,
IF('Structure Inputs'!$J104="Minimum",SUMIFS('Contents DDF Lookup'!$D:$D,'Contents DDF Lookup'!$C:$C,'Structure Inputs'!V104,'Contents DDF Lookup'!$A:$A,'Structure Inputs'!$C104)/100,
IF('Structure Inputs'!$J104="Most Likely",SUMIFS('Contents DDF Lookup'!$E:$E,'Contents DDF Lookup'!$C:$C,'Structure Inputs'!V104,'Contents DDF Lookup'!$A:$A,'Structure Inputs'!$C104)/100,
IF('Structure Inputs'!$J104="Maximum",SUMIFS('Contents DDF Lookup'!$F:$F,'Contents DDF Lookup'!$C:$C,'Structure Inputs'!V104,'Contents DDF Lookup'!$A:$A,'Structure Inputs'!$C104)/100,))))</f>
        <v>0</v>
      </c>
      <c r="R101" s="18">
        <f>IF('Structure Inputs'!W104="",,
IF('Structure Inputs'!$J104="Minimum",SUMIFS('Contents DDF Lookup'!$D:$D,'Contents DDF Lookup'!$C:$C,'Structure Inputs'!W104,'Contents DDF Lookup'!$A:$A,'Structure Inputs'!$C104)/100,
IF('Structure Inputs'!$J104="Most Likely",SUMIFS('Contents DDF Lookup'!$E:$E,'Contents DDF Lookup'!$C:$C,'Structure Inputs'!W104,'Contents DDF Lookup'!$A:$A,'Structure Inputs'!$C104)/100,
IF('Structure Inputs'!$J104="Maximum",SUMIFS('Contents DDF Lookup'!$F:$F,'Contents DDF Lookup'!$C:$C,'Structure Inputs'!W104,'Contents DDF Lookup'!$A:$A,'Structure Inputs'!$C104)/100,))))</f>
        <v>0</v>
      </c>
      <c r="S101" s="18">
        <f>IF('Structure Inputs'!X104="",,
IF('Structure Inputs'!$J104="Minimum",SUMIFS('Contents DDF Lookup'!$D:$D,'Contents DDF Lookup'!$C:$C,'Structure Inputs'!X104,'Contents DDF Lookup'!$A:$A,'Structure Inputs'!$C104)/100,
IF('Structure Inputs'!$J104="Most Likely",SUMIFS('Contents DDF Lookup'!$E:$E,'Contents DDF Lookup'!$C:$C,'Structure Inputs'!X104,'Contents DDF Lookup'!$A:$A,'Structure Inputs'!$C104)/100,
IF('Structure Inputs'!$J104="Maximum",SUMIFS('Contents DDF Lookup'!$F:$F,'Contents DDF Lookup'!$C:$C,'Structure Inputs'!X104,'Contents DDF Lookup'!$A:$A,'Structure Inputs'!$C104)/100,))))</f>
        <v>0</v>
      </c>
      <c r="T101" s="18">
        <f>IF('Structure Inputs'!Y104="",,
IF('Structure Inputs'!$J104="Minimum",SUMIFS('Contents DDF Lookup'!$D:$D,'Contents DDF Lookup'!$C:$C,'Structure Inputs'!Y104,'Contents DDF Lookup'!$A:$A,'Structure Inputs'!$C104)/100,
IF('Structure Inputs'!$J104="Most Likely",SUMIFS('Contents DDF Lookup'!$E:$E,'Contents DDF Lookup'!$C:$C,'Structure Inputs'!Y104,'Contents DDF Lookup'!$A:$A,'Structure Inputs'!$C104)/100,
IF('Structure Inputs'!$J104="Maximum",SUMIFS('Contents DDF Lookup'!$F:$F,'Contents DDF Lookup'!$C:$C,'Structure Inputs'!Y104,'Contents DDF Lookup'!$A:$A,'Structure Inputs'!$C104)/100,))))</f>
        <v>0</v>
      </c>
      <c r="U101" s="18">
        <f>IF('Structure Inputs'!Z104="",,
IF('Structure Inputs'!$J104="Minimum",SUMIFS('Contents DDF Lookup'!$D:$D,'Contents DDF Lookup'!$C:$C,'Structure Inputs'!Z104,'Contents DDF Lookup'!$A:$A,'Structure Inputs'!$C104)/100,
IF('Structure Inputs'!$J104="Most Likely",SUMIFS('Contents DDF Lookup'!$E:$E,'Contents DDF Lookup'!$C:$C,'Structure Inputs'!Z104,'Contents DDF Lookup'!$A:$A,'Structure Inputs'!$C104)/100,
IF('Structure Inputs'!$J104="Maximum",SUMIFS('Contents DDF Lookup'!$F:$F,'Contents DDF Lookup'!$C:$C,'Structure Inputs'!Z104,'Contents DDF Lookup'!$A:$A,'Structure Inputs'!$C104)/100,))))</f>
        <v>0</v>
      </c>
      <c r="V101" s="18">
        <f>IF('Structure Inputs'!AA104="",,
IF('Structure Inputs'!$J104="Minimum",SUMIFS('Contents DDF Lookup'!$D:$D,'Contents DDF Lookup'!$C:$C,'Structure Inputs'!AA104,'Contents DDF Lookup'!$A:$A,'Structure Inputs'!$C104)/100,
IF('Structure Inputs'!$J104="Most Likely",SUMIFS('Contents DDF Lookup'!$E:$E,'Contents DDF Lookup'!$C:$C,'Structure Inputs'!AA104,'Contents DDF Lookup'!$A:$A,'Structure Inputs'!$C104)/100,
IF('Structure Inputs'!$J104="Maximum",SUMIFS('Contents DDF Lookup'!$F:$F,'Contents DDF Lookup'!$C:$C,'Structure Inputs'!AA104,'Contents DDF Lookup'!$A:$A,'Structure Inputs'!$C104)/100,))))</f>
        <v>0</v>
      </c>
      <c r="W101" s="18">
        <f>IF('Structure Inputs'!AB104="",,
IF('Structure Inputs'!$J104="Minimum",SUMIFS('Contents DDF Lookup'!$D:$D,'Contents DDF Lookup'!$C:$C,'Structure Inputs'!AB104,'Contents DDF Lookup'!$A:$A,'Structure Inputs'!$C104)/100,
IF('Structure Inputs'!$J104="Most Likely",SUMIFS('Contents DDF Lookup'!$E:$E,'Contents DDF Lookup'!$C:$C,'Structure Inputs'!AB104,'Contents DDF Lookup'!$A:$A,'Structure Inputs'!$C104)/100,
IF('Structure Inputs'!$J104="Maximum",SUMIFS('Contents DDF Lookup'!$F:$F,'Contents DDF Lookup'!$C:$C,'Structure Inputs'!AB104,'Contents DDF Lookup'!$A:$A,'Structure Inputs'!$C104)/100,))))</f>
        <v>0</v>
      </c>
      <c r="X101" s="18">
        <f>IF('Structure Inputs'!AC104="",,
IF('Structure Inputs'!$J104="Minimum",SUMIFS('Contents DDF Lookup'!$D:$D,'Contents DDF Lookup'!$C:$C,'Structure Inputs'!AC104,'Contents DDF Lookup'!$A:$A,'Structure Inputs'!$C104)/100,
IF('Structure Inputs'!$J104="Most Likely",SUMIFS('Contents DDF Lookup'!$E:$E,'Contents DDF Lookup'!$C:$C,'Structure Inputs'!AC104,'Contents DDF Lookup'!$A:$A,'Structure Inputs'!$C104)/100,
IF('Structure Inputs'!$J104="Maximum",SUMIFS('Contents DDF Lookup'!$F:$F,'Contents DDF Lookup'!$C:$C,'Structure Inputs'!AC104,'Contents DDF Lookup'!$A:$A,'Structure Inputs'!$C104)/100,))))</f>
        <v>0</v>
      </c>
      <c r="Z101" s="25">
        <f t="shared" si="26"/>
        <v>0</v>
      </c>
      <c r="AA101" s="25">
        <f t="shared" si="14"/>
        <v>0</v>
      </c>
      <c r="AB101" s="25">
        <f t="shared" si="15"/>
        <v>0</v>
      </c>
      <c r="AC101" s="25">
        <f t="shared" si="16"/>
        <v>0</v>
      </c>
      <c r="AD101" s="25">
        <f t="shared" si="17"/>
        <v>0</v>
      </c>
      <c r="AE101" s="25">
        <f t="shared" si="18"/>
        <v>0</v>
      </c>
      <c r="AF101" s="25">
        <f t="shared" si="19"/>
        <v>0</v>
      </c>
      <c r="AG101" s="25">
        <f t="shared" si="20"/>
        <v>0</v>
      </c>
      <c r="AH101" s="25">
        <f t="shared" si="21"/>
        <v>0</v>
      </c>
      <c r="AI101" s="25">
        <f t="shared" si="22"/>
        <v>0</v>
      </c>
      <c r="AJ101" s="25">
        <f t="shared" si="23"/>
        <v>0</v>
      </c>
      <c r="AK101" s="25">
        <f t="shared" si="24"/>
        <v>0</v>
      </c>
    </row>
  </sheetData>
  <sheetProtection algorithmName="SHA-512" hashValue="GY9J8Te9Eot4N3us+7l6hKXA/l/SM5wxJqBL/8h8GGsALPmkZgRiAnlLvjICNMN9pEVwbg1EYrT0Hcu9KuF4Lw==" saltValue="tqYogYz+FfesX10Y/Dztjg==" spinCount="100000" sheet="1" objects="1" scenarios="1"/>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56647-0745-4FD2-8F80-78E6EF9C172E}">
  <sheetPr codeName="Sheet12">
    <tabColor theme="9" tint="0.79998168889431442"/>
    <pageSetUpPr autoPageBreaks="0"/>
  </sheetPr>
  <dimension ref="A1:AM101"/>
  <sheetViews>
    <sheetView workbookViewId="0"/>
  </sheetViews>
  <sheetFormatPr defaultColWidth="0" defaultRowHeight="15" zeroHeight="1" x14ac:dyDescent="0.25"/>
  <cols>
    <col min="1" max="1" width="3.5703125" bestFit="1" customWidth="1"/>
    <col min="2" max="2" width="31.42578125" bestFit="1" customWidth="1"/>
    <col min="3" max="3" width="2.5703125" style="187" customWidth="1"/>
    <col min="4" max="4" width="10.42578125" customWidth="1"/>
    <col min="5" max="5" width="2.5703125" style="187" customWidth="1"/>
    <col min="6" max="6" width="10.42578125" customWidth="1"/>
    <col min="7" max="7" width="2.5703125" style="187" customWidth="1"/>
    <col min="8" max="8" width="10.42578125" customWidth="1"/>
    <col min="9" max="9" width="2.5703125" style="187" customWidth="1"/>
    <col min="10" max="12" width="10.42578125" customWidth="1"/>
    <col min="13" max="13" width="2.5703125" style="187" customWidth="1"/>
    <col min="14" max="25" width="10.42578125" customWidth="1"/>
    <col min="26" max="26" width="2.5703125" style="187" customWidth="1"/>
    <col min="27" max="38" width="10.42578125" customWidth="1"/>
    <col min="39" max="39" width="2.5703125" style="187" customWidth="1"/>
    <col min="40" max="16384" width="8.5703125" hidden="1"/>
  </cols>
  <sheetData>
    <row r="1" spans="1:38" ht="88.5" x14ac:dyDescent="0.25">
      <c r="A1" s="15" t="s">
        <v>211</v>
      </c>
      <c r="B1" s="14" t="s">
        <v>397</v>
      </c>
      <c r="D1" s="16" t="s">
        <v>214</v>
      </c>
      <c r="F1" s="16" t="s">
        <v>398</v>
      </c>
      <c r="H1" s="16" t="s">
        <v>399</v>
      </c>
      <c r="J1" s="16" t="s">
        <v>426</v>
      </c>
      <c r="K1" s="16" t="s">
        <v>427</v>
      </c>
      <c r="L1" s="16" t="s">
        <v>428</v>
      </c>
      <c r="N1" s="16" t="s">
        <v>429</v>
      </c>
      <c r="O1" s="16" t="s">
        <v>430</v>
      </c>
      <c r="P1" s="16" t="s">
        <v>431</v>
      </c>
      <c r="Q1" s="16" t="s">
        <v>432</v>
      </c>
      <c r="R1" s="16" t="s">
        <v>433</v>
      </c>
      <c r="S1" s="16" t="s">
        <v>434</v>
      </c>
      <c r="T1" s="16" t="s">
        <v>435</v>
      </c>
      <c r="U1" s="16" t="s">
        <v>436</v>
      </c>
      <c r="V1" s="16" t="s">
        <v>437</v>
      </c>
      <c r="W1" s="16" t="s">
        <v>438</v>
      </c>
      <c r="X1" s="16" t="s">
        <v>439</v>
      </c>
      <c r="Y1" s="16" t="s">
        <v>440</v>
      </c>
      <c r="AA1" s="16" t="s">
        <v>441</v>
      </c>
      <c r="AB1" s="16" t="s">
        <v>442</v>
      </c>
      <c r="AC1" s="16" t="s">
        <v>443</v>
      </c>
      <c r="AD1" s="16" t="s">
        <v>444</v>
      </c>
      <c r="AE1" s="16" t="s">
        <v>445</v>
      </c>
      <c r="AF1" s="16" t="s">
        <v>446</v>
      </c>
      <c r="AG1" s="16" t="s">
        <v>447</v>
      </c>
      <c r="AH1" s="16" t="s">
        <v>448</v>
      </c>
      <c r="AI1" s="16" t="s">
        <v>449</v>
      </c>
      <c r="AJ1" s="16" t="s">
        <v>450</v>
      </c>
      <c r="AK1" s="16" t="s">
        <v>451</v>
      </c>
      <c r="AL1" s="16" t="s">
        <v>452</v>
      </c>
    </row>
    <row r="2" spans="1:38" x14ac:dyDescent="0.25">
      <c r="A2" s="17">
        <v>1</v>
      </c>
      <c r="B2" s="27" t="str">
        <f>IF('Structure Inputs'!C5="","",'Structure Inputs'!C5)</f>
        <v/>
      </c>
      <c r="D2" s="422">
        <f>'Structure Inputs'!$D5</f>
        <v>0</v>
      </c>
      <c r="F2" s="18" t="str">
        <f>IF('Structure Inputs'!F5="","No","Yes")</f>
        <v>No</v>
      </c>
      <c r="H2" s="24">
        <f>IF($F2="Yes",'Structure Inputs'!$F5,SUMIFS('General Assumptions_Back End'!$C:$C,'General Assumptions_Back End'!$A:$A,$B2,'General Assumptions_Back End'!$B:$B,H$1))</f>
        <v>0</v>
      </c>
      <c r="J2" s="24" t="str">
        <f>'Structure Inputs'!I5</f>
        <v/>
      </c>
      <c r="K2" s="416">
        <f t="shared" ref="K2:K33" si="0">IF(ISERROR(H2/J2), 0, H2/J2)</f>
        <v>0</v>
      </c>
      <c r="L2" s="420">
        <f>'General User Inputs'!$F$34</f>
        <v>1.1000000000000001</v>
      </c>
      <c r="N2" s="42">
        <f>IF(AND('Structure Inputs'!R5&gt;0, ISNUMBER('Structure Inputs'!R5)), ((('Structure Inputs'!R5+2)*$K2*0.33*$L2)/27)/'Debris Costs Lookup'!$B$2, 0)</f>
        <v>0</v>
      </c>
      <c r="O2" s="42">
        <f>IF(AND('Structure Inputs'!S5&gt;0, ISNUMBER('Structure Inputs'!S5)), ((('Structure Inputs'!S5+2)*$K2*0.33*$L2)/27)/'Debris Costs Lookup'!$B$2, 0)</f>
        <v>0</v>
      </c>
      <c r="P2" s="42">
        <f>IF(AND('Structure Inputs'!T5&gt;0, ISNUMBER('Structure Inputs'!T5)), ((('Structure Inputs'!T5+2)*$K2*0.33*$L2)/27)/'Debris Costs Lookup'!$B$2, 0)</f>
        <v>0</v>
      </c>
      <c r="Q2" s="42">
        <f>IF(AND('Structure Inputs'!U5&gt;0, ISNUMBER('Structure Inputs'!U5)), ((('Structure Inputs'!U5+2)*$K2*0.33*$L2)/27)/'Debris Costs Lookup'!$B$2, 0)</f>
        <v>0</v>
      </c>
      <c r="R2" s="42">
        <f>IF(AND('Structure Inputs'!V5&gt;0, ISNUMBER('Structure Inputs'!V5)), ((('Structure Inputs'!V5+2)*$K2*0.33*$L2)/27)/'Debris Costs Lookup'!$B$2, 0)</f>
        <v>0</v>
      </c>
      <c r="S2" s="42">
        <f>IF(AND('Structure Inputs'!W5&gt;0, ISNUMBER('Structure Inputs'!W5)), ((('Structure Inputs'!W5+2)*$K2*0.33*$L2)/27)/'Debris Costs Lookup'!$B$2, 0)</f>
        <v>0</v>
      </c>
      <c r="T2" s="42">
        <f>IF(AND('Structure Inputs'!X5&gt;0, ISNUMBER('Structure Inputs'!X5)), ((('Structure Inputs'!X5+2)*$K2*0.33*$L2)/27)/'Debris Costs Lookup'!$B$2, 0)</f>
        <v>0</v>
      </c>
      <c r="U2" s="42">
        <f>IF(AND('Structure Inputs'!Y5&gt;0, ISNUMBER('Structure Inputs'!Y5)), ((('Structure Inputs'!Y5+2)*$K2*0.33*$L2)/27)/'Debris Costs Lookup'!$B$2, 0)</f>
        <v>0</v>
      </c>
      <c r="V2" s="42">
        <f>IF(AND('Structure Inputs'!Z5&gt;0, ISNUMBER('Structure Inputs'!Z5)), ((('Structure Inputs'!Z5+2)*$K2*0.33*$L2)/27)/'Debris Costs Lookup'!$B$2, 0)</f>
        <v>0</v>
      </c>
      <c r="W2" s="42">
        <f>IF(AND('Structure Inputs'!AA5&gt;0, ISNUMBER('Structure Inputs'!AA5)), ((('Structure Inputs'!AA5+2)*$K2*0.33*$L2)/27)/'Debris Costs Lookup'!$B$2, 0)</f>
        <v>0</v>
      </c>
      <c r="X2" s="42">
        <f>IF(AND('Structure Inputs'!AB5&gt;0, ISNUMBER('Structure Inputs'!AB5)), ((('Structure Inputs'!AB5+2)*$K2*0.33*$L2)/27)/'Debris Costs Lookup'!$B$2, 0)</f>
        <v>0</v>
      </c>
      <c r="Y2" s="42">
        <f>IF(AND('Structure Inputs'!AC5&gt;0, ISNUMBER('Structure Inputs'!AC5)), ((('Structure Inputs'!AC5+2)*$K2*0.33*$L2)/27)/'Debris Costs Lookup'!$B$2, 0)</f>
        <v>0</v>
      </c>
      <c r="AA2" s="25">
        <f>N2*'Debris Costs Lookup'!$B$8*$D2</f>
        <v>0</v>
      </c>
      <c r="AB2" s="25">
        <f>O2*'Debris Costs Lookup'!$B$8*$D2</f>
        <v>0</v>
      </c>
      <c r="AC2" s="25">
        <f>P2*'Debris Costs Lookup'!$B$8*$D2</f>
        <v>0</v>
      </c>
      <c r="AD2" s="25">
        <f>Q2*'Debris Costs Lookup'!$B$8*$D2</f>
        <v>0</v>
      </c>
      <c r="AE2" s="25">
        <f>R2*'Debris Costs Lookup'!$B$8*$D2</f>
        <v>0</v>
      </c>
      <c r="AF2" s="25">
        <f>S2*'Debris Costs Lookup'!$B$8*$D2</f>
        <v>0</v>
      </c>
      <c r="AG2" s="25">
        <f>T2*'Debris Costs Lookup'!$B$8*$D2</f>
        <v>0</v>
      </c>
      <c r="AH2" s="25">
        <f>U2*'Debris Costs Lookup'!$B$8*$D2</f>
        <v>0</v>
      </c>
      <c r="AI2" s="25">
        <f>V2*'Debris Costs Lookup'!$B$8*$D2</f>
        <v>0</v>
      </c>
      <c r="AJ2" s="25">
        <f>W2*'Debris Costs Lookup'!$B$8*$D2</f>
        <v>0</v>
      </c>
      <c r="AK2" s="25">
        <f>X2*'Debris Costs Lookup'!$B$8*$D2</f>
        <v>0</v>
      </c>
      <c r="AL2" s="25">
        <f>Y2*'Debris Costs Lookup'!$B$8*$D2</f>
        <v>0</v>
      </c>
    </row>
    <row r="3" spans="1:38" x14ac:dyDescent="0.25">
      <c r="A3" s="17">
        <f t="shared" ref="A3:A34" si="1">A2+1</f>
        <v>2</v>
      </c>
      <c r="B3" s="27" t="str">
        <f>IF('Structure Inputs'!C6="","",'Structure Inputs'!C6)</f>
        <v/>
      </c>
      <c r="D3" s="42">
        <f>'Structure Inputs'!$D6</f>
        <v>0</v>
      </c>
      <c r="F3" s="18" t="str">
        <f>IF('Structure Inputs'!F6="","No","Yes")</f>
        <v>No</v>
      </c>
      <c r="H3" s="24">
        <f>IF($F3="Yes",'Structure Inputs'!$F6,SUMIFS('General Assumptions_Back End'!$C:$C,'General Assumptions_Back End'!$A:$A,$B3,'General Assumptions_Back End'!$B:$B,H$1))</f>
        <v>0</v>
      </c>
      <c r="J3" s="24" t="str">
        <f>'Structure Inputs'!I6</f>
        <v/>
      </c>
      <c r="K3" s="416">
        <f t="shared" si="0"/>
        <v>0</v>
      </c>
      <c r="L3" s="420">
        <f>'General User Inputs'!$F$34</f>
        <v>1.1000000000000001</v>
      </c>
      <c r="N3" s="42">
        <f>IF(AND('Structure Inputs'!R6&gt;0, ISNUMBER('Structure Inputs'!R6)), ((('Structure Inputs'!R6+2)*$K3*0.33*$L3)/27)/'Debris Costs Lookup'!$B$2, 0)</f>
        <v>0</v>
      </c>
      <c r="O3" s="42">
        <f>IF(AND('Structure Inputs'!S6&gt;0, ISNUMBER('Structure Inputs'!S6)), ((('Structure Inputs'!S6+2)*$K3*0.33*$L3)/27)/'Debris Costs Lookup'!$B$2, 0)</f>
        <v>0</v>
      </c>
      <c r="P3" s="42">
        <f>IF(AND('Structure Inputs'!T6&gt;0, ISNUMBER('Structure Inputs'!T6)), ((('Structure Inputs'!T6+2)*$K3*0.33*$L3)/27)/'Debris Costs Lookup'!$B$2, 0)</f>
        <v>0</v>
      </c>
      <c r="Q3" s="42">
        <f>IF(AND('Structure Inputs'!U6&gt;0, ISNUMBER('Structure Inputs'!U6)), ((('Structure Inputs'!U6+2)*$K3*0.33*$L3)/27)/'Debris Costs Lookup'!$B$2, 0)</f>
        <v>0</v>
      </c>
      <c r="R3" s="42">
        <f>IF(AND('Structure Inputs'!V6&gt;0, ISNUMBER('Structure Inputs'!V6)), ((('Structure Inputs'!V6+2)*$K3*0.33*$L3)/27)/'Debris Costs Lookup'!$B$2, 0)</f>
        <v>0</v>
      </c>
      <c r="S3" s="42">
        <f>IF(AND('Structure Inputs'!W6&gt;0, ISNUMBER('Structure Inputs'!W6)), ((('Structure Inputs'!W6+2)*$K3*0.33*$L3)/27)/'Debris Costs Lookup'!$B$2, 0)</f>
        <v>0</v>
      </c>
      <c r="T3" s="42">
        <f>IF(AND('Structure Inputs'!X6&gt;0, ISNUMBER('Structure Inputs'!X6)), ((('Structure Inputs'!X6+2)*$K3*0.33*$L3)/27)/'Debris Costs Lookup'!$B$2, 0)</f>
        <v>0</v>
      </c>
      <c r="U3" s="42">
        <f>IF(AND('Structure Inputs'!Y6&gt;0, ISNUMBER('Structure Inputs'!Y6)), ((('Structure Inputs'!Y6+2)*$K3*0.33*$L3)/27)/'Debris Costs Lookup'!$B$2, 0)</f>
        <v>0</v>
      </c>
      <c r="V3" s="42">
        <f>IF(AND('Structure Inputs'!Z6&gt;0, ISNUMBER('Structure Inputs'!Z6)), ((('Structure Inputs'!Z6+2)*$K3*0.33*$L3)/27)/'Debris Costs Lookup'!$B$2, 0)</f>
        <v>0</v>
      </c>
      <c r="W3" s="42">
        <f>IF(AND('Structure Inputs'!AA6&gt;0, ISNUMBER('Structure Inputs'!AA6)), ((('Structure Inputs'!AA6+2)*$K3*0.33*$L3)/27)/'Debris Costs Lookup'!$B$2, 0)</f>
        <v>0</v>
      </c>
      <c r="X3" s="42">
        <f>IF(AND('Structure Inputs'!AB6&gt;0, ISNUMBER('Structure Inputs'!AB6)), ((('Structure Inputs'!AB6+2)*$K3*0.33*$L3)/27)/'Debris Costs Lookup'!$B$2, 0)</f>
        <v>0</v>
      </c>
      <c r="Y3" s="42">
        <f>IF(AND('Structure Inputs'!AC6&gt;0, ISNUMBER('Structure Inputs'!AC6)), ((('Structure Inputs'!AC6+2)*$K3*0.33*$L3)/27)/'Debris Costs Lookup'!$B$2, 0)</f>
        <v>0</v>
      </c>
      <c r="AA3" s="25">
        <f>N3*'Debris Costs Lookup'!$B$8*$D3</f>
        <v>0</v>
      </c>
      <c r="AB3" s="25">
        <f>O3*'Debris Costs Lookup'!$B$8*$D3</f>
        <v>0</v>
      </c>
      <c r="AC3" s="25">
        <f>P3*'Debris Costs Lookup'!$B$8*$D3</f>
        <v>0</v>
      </c>
      <c r="AD3" s="25">
        <f>Q3*'Debris Costs Lookup'!$B$8*$D3</f>
        <v>0</v>
      </c>
      <c r="AE3" s="25">
        <f>R3*'Debris Costs Lookup'!$B$8*$D3</f>
        <v>0</v>
      </c>
      <c r="AF3" s="25">
        <f>S3*'Debris Costs Lookup'!$B$8*$D3</f>
        <v>0</v>
      </c>
      <c r="AG3" s="25">
        <f>T3*'Debris Costs Lookup'!$B$8*$D3</f>
        <v>0</v>
      </c>
      <c r="AH3" s="25">
        <f>U3*'Debris Costs Lookup'!$B$8*$D3</f>
        <v>0</v>
      </c>
      <c r="AI3" s="25">
        <f>V3*'Debris Costs Lookup'!$B$8*$D3</f>
        <v>0</v>
      </c>
      <c r="AJ3" s="25">
        <f>W3*'Debris Costs Lookup'!$B$8*$D3</f>
        <v>0</v>
      </c>
      <c r="AK3" s="25">
        <f>X3*'Debris Costs Lookup'!$B$8*$D3</f>
        <v>0</v>
      </c>
      <c r="AL3" s="25">
        <f>Y3*'Debris Costs Lookup'!$B$8*$D3</f>
        <v>0</v>
      </c>
    </row>
    <row r="4" spans="1:38" x14ac:dyDescent="0.25">
      <c r="A4" s="17">
        <f t="shared" si="1"/>
        <v>3</v>
      </c>
      <c r="B4" s="27" t="str">
        <f>IF('Structure Inputs'!C7="","",'Structure Inputs'!C7)</f>
        <v/>
      </c>
      <c r="D4" s="42">
        <f>'Structure Inputs'!$D7</f>
        <v>0</v>
      </c>
      <c r="F4" s="18" t="str">
        <f>IF('Structure Inputs'!F7="","No","Yes")</f>
        <v>No</v>
      </c>
      <c r="H4" s="24">
        <f>IF($F4="Yes",'Structure Inputs'!$F7,SUMIFS('General Assumptions_Back End'!$C:$C,'General Assumptions_Back End'!$A:$A,$B4,'General Assumptions_Back End'!$B:$B,H$1))</f>
        <v>0</v>
      </c>
      <c r="J4" s="24" t="str">
        <f>'Structure Inputs'!I7</f>
        <v/>
      </c>
      <c r="K4" s="416">
        <f t="shared" si="0"/>
        <v>0</v>
      </c>
      <c r="L4" s="420">
        <f>'General User Inputs'!$F$34</f>
        <v>1.1000000000000001</v>
      </c>
      <c r="N4" s="42">
        <f>IF(AND('Structure Inputs'!R7&gt;0, ISNUMBER('Structure Inputs'!R7)), ((('Structure Inputs'!R7+2)*$K4*0.33*$L4)/27)/'Debris Costs Lookup'!$B$2, 0)</f>
        <v>0</v>
      </c>
      <c r="O4" s="42">
        <f>IF(AND('Structure Inputs'!S7&gt;0, ISNUMBER('Structure Inputs'!S7)), ((('Structure Inputs'!S7+2)*$K4*0.33*$L4)/27)/'Debris Costs Lookup'!$B$2, 0)</f>
        <v>0</v>
      </c>
      <c r="P4" s="42">
        <f>IF(AND('Structure Inputs'!T7&gt;0, ISNUMBER('Structure Inputs'!T7)), ((('Structure Inputs'!T7+2)*$K4*0.33*$L4)/27)/'Debris Costs Lookup'!$B$2, 0)</f>
        <v>0</v>
      </c>
      <c r="Q4" s="42">
        <f>IF(AND('Structure Inputs'!U7&gt;0, ISNUMBER('Structure Inputs'!U7)), ((('Structure Inputs'!U7+2)*$K4*0.33*$L4)/27)/'Debris Costs Lookup'!$B$2, 0)</f>
        <v>0</v>
      </c>
      <c r="R4" s="42">
        <f>IF(AND('Structure Inputs'!V7&gt;0, ISNUMBER('Structure Inputs'!V7)), ((('Structure Inputs'!V7+2)*$K4*0.33*$L4)/27)/'Debris Costs Lookup'!$B$2, 0)</f>
        <v>0</v>
      </c>
      <c r="S4" s="42">
        <f>IF(AND('Structure Inputs'!W7&gt;0, ISNUMBER('Structure Inputs'!W7)), ((('Structure Inputs'!W7+2)*$K4*0.33*$L4)/27)/'Debris Costs Lookup'!$B$2, 0)</f>
        <v>0</v>
      </c>
      <c r="T4" s="42">
        <f>IF(AND('Structure Inputs'!X7&gt;0, ISNUMBER('Structure Inputs'!X7)), ((('Structure Inputs'!X7+2)*$K4*0.33*$L4)/27)/'Debris Costs Lookup'!$B$2, 0)</f>
        <v>0</v>
      </c>
      <c r="U4" s="42">
        <f>IF(AND('Structure Inputs'!Y7&gt;0, ISNUMBER('Structure Inputs'!Y7)), ((('Structure Inputs'!Y7+2)*$K4*0.33*$L4)/27)/'Debris Costs Lookup'!$B$2, 0)</f>
        <v>0</v>
      </c>
      <c r="V4" s="42">
        <f>IF(AND('Structure Inputs'!Z7&gt;0, ISNUMBER('Structure Inputs'!Z7)), ((('Structure Inputs'!Z7+2)*$K4*0.33*$L4)/27)/'Debris Costs Lookup'!$B$2, 0)</f>
        <v>0</v>
      </c>
      <c r="W4" s="42">
        <f>IF(AND('Structure Inputs'!AA7&gt;0, ISNUMBER('Structure Inputs'!AA7)), ((('Structure Inputs'!AA7+2)*$K4*0.33*$L4)/27)/'Debris Costs Lookup'!$B$2, 0)</f>
        <v>0</v>
      </c>
      <c r="X4" s="42">
        <f>IF(AND('Structure Inputs'!AB7&gt;0, ISNUMBER('Structure Inputs'!AB7)), ((('Structure Inputs'!AB7+2)*$K4*0.33*$L4)/27)/'Debris Costs Lookup'!$B$2, 0)</f>
        <v>0</v>
      </c>
      <c r="Y4" s="42">
        <f>IF(AND('Structure Inputs'!AC7&gt;0, ISNUMBER('Structure Inputs'!AC7)), ((('Structure Inputs'!AC7+2)*$K4*0.33*$L4)/27)/'Debris Costs Lookup'!$B$2, 0)</f>
        <v>0</v>
      </c>
      <c r="AA4" s="25">
        <f>N4*'Debris Costs Lookup'!$B$8*$D4</f>
        <v>0</v>
      </c>
      <c r="AB4" s="25">
        <f>O4*'Debris Costs Lookup'!$B$8*$D4</f>
        <v>0</v>
      </c>
      <c r="AC4" s="25">
        <f>P4*'Debris Costs Lookup'!$B$8*$D4</f>
        <v>0</v>
      </c>
      <c r="AD4" s="25">
        <f>Q4*'Debris Costs Lookup'!$B$8*$D4</f>
        <v>0</v>
      </c>
      <c r="AE4" s="25">
        <f>R4*'Debris Costs Lookup'!$B$8*$D4</f>
        <v>0</v>
      </c>
      <c r="AF4" s="25">
        <f>S4*'Debris Costs Lookup'!$B$8*$D4</f>
        <v>0</v>
      </c>
      <c r="AG4" s="25">
        <f>T4*'Debris Costs Lookup'!$B$8*$D4</f>
        <v>0</v>
      </c>
      <c r="AH4" s="25">
        <f>U4*'Debris Costs Lookup'!$B$8*$D4</f>
        <v>0</v>
      </c>
      <c r="AI4" s="25">
        <f>V4*'Debris Costs Lookup'!$B$8*$D4</f>
        <v>0</v>
      </c>
      <c r="AJ4" s="25">
        <f>W4*'Debris Costs Lookup'!$B$8*$D4</f>
        <v>0</v>
      </c>
      <c r="AK4" s="25">
        <f>X4*'Debris Costs Lookup'!$B$8*$D4</f>
        <v>0</v>
      </c>
      <c r="AL4" s="25">
        <f>Y4*'Debris Costs Lookup'!$B$8*$D4</f>
        <v>0</v>
      </c>
    </row>
    <row r="5" spans="1:38" x14ac:dyDescent="0.25">
      <c r="A5" s="17">
        <f t="shared" si="1"/>
        <v>4</v>
      </c>
      <c r="B5" s="27" t="str">
        <f>IF('Structure Inputs'!C8="","",'Structure Inputs'!C8)</f>
        <v/>
      </c>
      <c r="D5" s="42">
        <f>'Structure Inputs'!$D8</f>
        <v>0</v>
      </c>
      <c r="F5" s="18" t="str">
        <f>IF('Structure Inputs'!F8="","No","Yes")</f>
        <v>No</v>
      </c>
      <c r="H5" s="24">
        <f>IF($F5="Yes",'Structure Inputs'!$F8,SUMIFS('General Assumptions_Back End'!$C:$C,'General Assumptions_Back End'!$A:$A,$B5,'General Assumptions_Back End'!$B:$B,H$1))</f>
        <v>0</v>
      </c>
      <c r="J5" s="24" t="str">
        <f>'Structure Inputs'!I8</f>
        <v/>
      </c>
      <c r="K5" s="416">
        <f t="shared" si="0"/>
        <v>0</v>
      </c>
      <c r="L5" s="420">
        <f>'General User Inputs'!$F$34</f>
        <v>1.1000000000000001</v>
      </c>
      <c r="N5" s="42">
        <f>IF(AND('Structure Inputs'!R8&gt;0, ISNUMBER('Structure Inputs'!R8)), ((('Structure Inputs'!R8+2)*$K5*0.33*$L5)/27)/'Debris Costs Lookup'!$B$2, 0)</f>
        <v>0</v>
      </c>
      <c r="O5" s="42">
        <f>IF(AND('Structure Inputs'!S8&gt;0, ISNUMBER('Structure Inputs'!S8)), ((('Structure Inputs'!S8+2)*$K5*0.33*$L5)/27)/'Debris Costs Lookup'!$B$2, 0)</f>
        <v>0</v>
      </c>
      <c r="P5" s="42">
        <f>IF(AND('Structure Inputs'!T8&gt;0, ISNUMBER('Structure Inputs'!T8)), ((('Structure Inputs'!T8+2)*$K5*0.33*$L5)/27)/'Debris Costs Lookup'!$B$2, 0)</f>
        <v>0</v>
      </c>
      <c r="Q5" s="42">
        <f>IF(AND('Structure Inputs'!U8&gt;0, ISNUMBER('Structure Inputs'!U8)), ((('Structure Inputs'!U8+2)*$K5*0.33*$L5)/27)/'Debris Costs Lookup'!$B$2, 0)</f>
        <v>0</v>
      </c>
      <c r="R5" s="42">
        <f>IF(AND('Structure Inputs'!V8&gt;0, ISNUMBER('Structure Inputs'!V8)), ((('Structure Inputs'!V8+2)*$K5*0.33*$L5)/27)/'Debris Costs Lookup'!$B$2, 0)</f>
        <v>0</v>
      </c>
      <c r="S5" s="42">
        <f>IF(AND('Structure Inputs'!W8&gt;0, ISNUMBER('Structure Inputs'!W8)), ((('Structure Inputs'!W8+2)*$K5*0.33*$L5)/27)/'Debris Costs Lookup'!$B$2, 0)</f>
        <v>0</v>
      </c>
      <c r="T5" s="42">
        <f>IF(AND('Structure Inputs'!X8&gt;0, ISNUMBER('Structure Inputs'!X8)), ((('Structure Inputs'!X8+2)*$K5*0.33*$L5)/27)/'Debris Costs Lookup'!$B$2, 0)</f>
        <v>0</v>
      </c>
      <c r="U5" s="42">
        <f>IF(AND('Structure Inputs'!Y8&gt;0, ISNUMBER('Structure Inputs'!Y8)), ((('Structure Inputs'!Y8+2)*$K5*0.33*$L5)/27)/'Debris Costs Lookup'!$B$2, 0)</f>
        <v>0</v>
      </c>
      <c r="V5" s="42">
        <f>IF(AND('Structure Inputs'!Z8&gt;0, ISNUMBER('Structure Inputs'!Z8)), ((('Structure Inputs'!Z8+2)*$K5*0.33*$L5)/27)/'Debris Costs Lookup'!$B$2, 0)</f>
        <v>0</v>
      </c>
      <c r="W5" s="42">
        <f>IF(AND('Structure Inputs'!AA8&gt;0, ISNUMBER('Structure Inputs'!AA8)), ((('Structure Inputs'!AA8+2)*$K5*0.33*$L5)/27)/'Debris Costs Lookup'!$B$2, 0)</f>
        <v>0</v>
      </c>
      <c r="X5" s="42">
        <f>IF(AND('Structure Inputs'!AB8&gt;0, ISNUMBER('Structure Inputs'!AB8)), ((('Structure Inputs'!AB8+2)*$K5*0.33*$L5)/27)/'Debris Costs Lookup'!$B$2, 0)</f>
        <v>0</v>
      </c>
      <c r="Y5" s="42">
        <f>IF(AND('Structure Inputs'!AC8&gt;0, ISNUMBER('Structure Inputs'!AC8)), ((('Structure Inputs'!AC8+2)*$K5*0.33*$L5)/27)/'Debris Costs Lookup'!$B$2, 0)</f>
        <v>0</v>
      </c>
      <c r="AA5" s="25">
        <f>N5*'Debris Costs Lookup'!$B$8*$D5</f>
        <v>0</v>
      </c>
      <c r="AB5" s="25">
        <f>O5*'Debris Costs Lookup'!$B$8*$D5</f>
        <v>0</v>
      </c>
      <c r="AC5" s="25">
        <f>P5*'Debris Costs Lookup'!$B$8*$D5</f>
        <v>0</v>
      </c>
      <c r="AD5" s="25">
        <f>Q5*'Debris Costs Lookup'!$B$8*$D5</f>
        <v>0</v>
      </c>
      <c r="AE5" s="25">
        <f>R5*'Debris Costs Lookup'!$B$8*$D5</f>
        <v>0</v>
      </c>
      <c r="AF5" s="25">
        <f>S5*'Debris Costs Lookup'!$B$8*$D5</f>
        <v>0</v>
      </c>
      <c r="AG5" s="25">
        <f>T5*'Debris Costs Lookup'!$B$8*$D5</f>
        <v>0</v>
      </c>
      <c r="AH5" s="25">
        <f>U5*'Debris Costs Lookup'!$B$8*$D5</f>
        <v>0</v>
      </c>
      <c r="AI5" s="25">
        <f>V5*'Debris Costs Lookup'!$B$8*$D5</f>
        <v>0</v>
      </c>
      <c r="AJ5" s="25">
        <f>W5*'Debris Costs Lookup'!$B$8*$D5</f>
        <v>0</v>
      </c>
      <c r="AK5" s="25">
        <f>X5*'Debris Costs Lookup'!$B$8*$D5</f>
        <v>0</v>
      </c>
      <c r="AL5" s="25">
        <f>Y5*'Debris Costs Lookup'!$B$8*$D5</f>
        <v>0</v>
      </c>
    </row>
    <row r="6" spans="1:38" x14ac:dyDescent="0.25">
      <c r="A6" s="17">
        <f t="shared" si="1"/>
        <v>5</v>
      </c>
      <c r="B6" s="27" t="str">
        <f>IF('Structure Inputs'!C9="","",'Structure Inputs'!C9)</f>
        <v/>
      </c>
      <c r="D6" s="42">
        <f>'Structure Inputs'!$D9</f>
        <v>0</v>
      </c>
      <c r="F6" s="18" t="str">
        <f>IF('Structure Inputs'!F9="","No","Yes")</f>
        <v>No</v>
      </c>
      <c r="H6" s="24">
        <f>IF($F6="Yes",'Structure Inputs'!$F9,SUMIFS('General Assumptions_Back End'!$C:$C,'General Assumptions_Back End'!$A:$A,$B6,'General Assumptions_Back End'!$B:$B,H$1))</f>
        <v>0</v>
      </c>
      <c r="J6" s="24" t="str">
        <f>'Structure Inputs'!I9</f>
        <v/>
      </c>
      <c r="K6" s="416">
        <f t="shared" si="0"/>
        <v>0</v>
      </c>
      <c r="L6" s="420">
        <f>'General User Inputs'!$F$34</f>
        <v>1.1000000000000001</v>
      </c>
      <c r="N6" s="42">
        <f>IF(AND('Structure Inputs'!R9&gt;0, ISNUMBER('Structure Inputs'!R9)), ((('Structure Inputs'!R9+2)*$K6*0.33*$L6)/27)/'Debris Costs Lookup'!$B$2, 0)</f>
        <v>0</v>
      </c>
      <c r="O6" s="42">
        <f>IF(AND('Structure Inputs'!S9&gt;0, ISNUMBER('Structure Inputs'!S9)), ((('Structure Inputs'!S9+2)*$K6*0.33*$L6)/27)/'Debris Costs Lookup'!$B$2, 0)</f>
        <v>0</v>
      </c>
      <c r="P6" s="42">
        <f>IF(AND('Structure Inputs'!T9&gt;0, ISNUMBER('Structure Inputs'!T9)), ((('Structure Inputs'!T9+2)*$K6*0.33*$L6)/27)/'Debris Costs Lookup'!$B$2, 0)</f>
        <v>0</v>
      </c>
      <c r="Q6" s="42">
        <f>IF(AND('Structure Inputs'!U9&gt;0, ISNUMBER('Structure Inputs'!U9)), ((('Structure Inputs'!U9+2)*$K6*0.33*$L6)/27)/'Debris Costs Lookup'!$B$2, 0)</f>
        <v>0</v>
      </c>
      <c r="R6" s="42">
        <f>IF(AND('Structure Inputs'!V9&gt;0, ISNUMBER('Structure Inputs'!V9)), ((('Structure Inputs'!V9+2)*$K6*0.33*$L6)/27)/'Debris Costs Lookup'!$B$2, 0)</f>
        <v>0</v>
      </c>
      <c r="S6" s="42">
        <f>IF(AND('Structure Inputs'!W9&gt;0, ISNUMBER('Structure Inputs'!W9)), ((('Structure Inputs'!W9+2)*$K6*0.33*$L6)/27)/'Debris Costs Lookup'!$B$2, 0)</f>
        <v>0</v>
      </c>
      <c r="T6" s="42">
        <f>IF(AND('Structure Inputs'!X9&gt;0, ISNUMBER('Structure Inputs'!X9)), ((('Structure Inputs'!X9+2)*$K6*0.33*$L6)/27)/'Debris Costs Lookup'!$B$2, 0)</f>
        <v>0</v>
      </c>
      <c r="U6" s="42">
        <f>IF(AND('Structure Inputs'!Y9&gt;0, ISNUMBER('Structure Inputs'!Y9)), ((('Structure Inputs'!Y9+2)*$K6*0.33*$L6)/27)/'Debris Costs Lookup'!$B$2, 0)</f>
        <v>0</v>
      </c>
      <c r="V6" s="42">
        <f>IF(AND('Structure Inputs'!Z9&gt;0, ISNUMBER('Structure Inputs'!Z9)), ((('Structure Inputs'!Z9+2)*$K6*0.33*$L6)/27)/'Debris Costs Lookup'!$B$2, 0)</f>
        <v>0</v>
      </c>
      <c r="W6" s="42">
        <f>IF(AND('Structure Inputs'!AA9&gt;0, ISNUMBER('Structure Inputs'!AA9)), ((('Structure Inputs'!AA9+2)*$K6*0.33*$L6)/27)/'Debris Costs Lookup'!$B$2, 0)</f>
        <v>0</v>
      </c>
      <c r="X6" s="42">
        <f>IF(AND('Structure Inputs'!AB9&gt;0, ISNUMBER('Structure Inputs'!AB9)), ((('Structure Inputs'!AB9+2)*$K6*0.33*$L6)/27)/'Debris Costs Lookup'!$B$2, 0)</f>
        <v>0</v>
      </c>
      <c r="Y6" s="42">
        <f>IF(AND('Structure Inputs'!AC9&gt;0, ISNUMBER('Structure Inputs'!AC9)), ((('Structure Inputs'!AC9+2)*$K6*0.33*$L6)/27)/'Debris Costs Lookup'!$B$2, 0)</f>
        <v>0</v>
      </c>
      <c r="AA6" s="25">
        <f>N6*'Debris Costs Lookup'!$B$8*$D6</f>
        <v>0</v>
      </c>
      <c r="AB6" s="25">
        <f>O6*'Debris Costs Lookup'!$B$8*$D6</f>
        <v>0</v>
      </c>
      <c r="AC6" s="25">
        <f>P6*'Debris Costs Lookup'!$B$8*$D6</f>
        <v>0</v>
      </c>
      <c r="AD6" s="25">
        <f>Q6*'Debris Costs Lookup'!$B$8*$D6</f>
        <v>0</v>
      </c>
      <c r="AE6" s="25">
        <f>R6*'Debris Costs Lookup'!$B$8*$D6</f>
        <v>0</v>
      </c>
      <c r="AF6" s="25">
        <f>S6*'Debris Costs Lookup'!$B$8*$D6</f>
        <v>0</v>
      </c>
      <c r="AG6" s="25">
        <f>T6*'Debris Costs Lookup'!$B$8*$D6</f>
        <v>0</v>
      </c>
      <c r="AH6" s="25">
        <f>U6*'Debris Costs Lookup'!$B$8*$D6</f>
        <v>0</v>
      </c>
      <c r="AI6" s="25">
        <f>V6*'Debris Costs Lookup'!$B$8*$D6</f>
        <v>0</v>
      </c>
      <c r="AJ6" s="25">
        <f>W6*'Debris Costs Lookup'!$B$8*$D6</f>
        <v>0</v>
      </c>
      <c r="AK6" s="25">
        <f>X6*'Debris Costs Lookup'!$B$8*$D6</f>
        <v>0</v>
      </c>
      <c r="AL6" s="25">
        <f>Y6*'Debris Costs Lookup'!$B$8*$D6</f>
        <v>0</v>
      </c>
    </row>
    <row r="7" spans="1:38" x14ac:dyDescent="0.25">
      <c r="A7" s="17">
        <f t="shared" si="1"/>
        <v>6</v>
      </c>
      <c r="B7" s="27" t="str">
        <f>IF('Structure Inputs'!C10="","",'Structure Inputs'!C10)</f>
        <v/>
      </c>
      <c r="D7" s="42">
        <f>'Structure Inputs'!$D10</f>
        <v>0</v>
      </c>
      <c r="F7" s="18" t="str">
        <f>IF('Structure Inputs'!F10="","No","Yes")</f>
        <v>No</v>
      </c>
      <c r="H7" s="24">
        <f>IF($F7="Yes",'Structure Inputs'!$F10,SUMIFS('General Assumptions_Back End'!$C:$C,'General Assumptions_Back End'!$A:$A,$B7,'General Assumptions_Back End'!$B:$B,H$1))</f>
        <v>0</v>
      </c>
      <c r="J7" s="24" t="str">
        <f>'Structure Inputs'!I10</f>
        <v/>
      </c>
      <c r="K7" s="416">
        <f t="shared" si="0"/>
        <v>0</v>
      </c>
      <c r="L7" s="420">
        <f>'General User Inputs'!$F$34</f>
        <v>1.1000000000000001</v>
      </c>
      <c r="N7" s="42">
        <f>IF(AND('Structure Inputs'!R10&gt;0, ISNUMBER('Structure Inputs'!R10)), ((('Structure Inputs'!R10+2)*$K7*0.33*$L7)/27)/'Debris Costs Lookup'!$B$2, 0)</f>
        <v>0</v>
      </c>
      <c r="O7" s="42">
        <f>IF(AND('Structure Inputs'!S10&gt;0, ISNUMBER('Structure Inputs'!S10)), ((('Structure Inputs'!S10+2)*$K7*0.33*$L7)/27)/'Debris Costs Lookup'!$B$2, 0)</f>
        <v>0</v>
      </c>
      <c r="P7" s="42">
        <f>IF(AND('Structure Inputs'!T10&gt;0, ISNUMBER('Structure Inputs'!T10)), ((('Structure Inputs'!T10+2)*$K7*0.33*$L7)/27)/'Debris Costs Lookup'!$B$2, 0)</f>
        <v>0</v>
      </c>
      <c r="Q7" s="42">
        <f>IF(AND('Structure Inputs'!U10&gt;0, ISNUMBER('Structure Inputs'!U10)), ((('Structure Inputs'!U10+2)*$K7*0.33*$L7)/27)/'Debris Costs Lookup'!$B$2, 0)</f>
        <v>0</v>
      </c>
      <c r="R7" s="42">
        <f>IF(AND('Structure Inputs'!V10&gt;0, ISNUMBER('Structure Inputs'!V10)), ((('Structure Inputs'!V10+2)*$K7*0.33*$L7)/27)/'Debris Costs Lookup'!$B$2, 0)</f>
        <v>0</v>
      </c>
      <c r="S7" s="42">
        <f>IF(AND('Structure Inputs'!W10&gt;0, ISNUMBER('Structure Inputs'!W10)), ((('Structure Inputs'!W10+2)*$K7*0.33*$L7)/27)/'Debris Costs Lookup'!$B$2, 0)</f>
        <v>0</v>
      </c>
      <c r="T7" s="42">
        <f>IF(AND('Structure Inputs'!X10&gt;0, ISNUMBER('Structure Inputs'!X10)), ((('Structure Inputs'!X10+2)*$K7*0.33*$L7)/27)/'Debris Costs Lookup'!$B$2, 0)</f>
        <v>0</v>
      </c>
      <c r="U7" s="42">
        <f>IF(AND('Structure Inputs'!Y10&gt;0, ISNUMBER('Structure Inputs'!Y10)), ((('Structure Inputs'!Y10+2)*$K7*0.33*$L7)/27)/'Debris Costs Lookup'!$B$2, 0)</f>
        <v>0</v>
      </c>
      <c r="V7" s="42">
        <f>IF(AND('Structure Inputs'!Z10&gt;0, ISNUMBER('Structure Inputs'!Z10)), ((('Structure Inputs'!Z10+2)*$K7*0.33*$L7)/27)/'Debris Costs Lookup'!$B$2, 0)</f>
        <v>0</v>
      </c>
      <c r="W7" s="42">
        <f>IF(AND('Structure Inputs'!AA10&gt;0, ISNUMBER('Structure Inputs'!AA10)), ((('Structure Inputs'!AA10+2)*$K7*0.33*$L7)/27)/'Debris Costs Lookup'!$B$2, 0)</f>
        <v>0</v>
      </c>
      <c r="X7" s="42">
        <f>IF(AND('Structure Inputs'!AB10&gt;0, ISNUMBER('Structure Inputs'!AB10)), ((('Structure Inputs'!AB10+2)*$K7*0.33*$L7)/27)/'Debris Costs Lookup'!$B$2, 0)</f>
        <v>0</v>
      </c>
      <c r="Y7" s="42">
        <f>IF(AND('Structure Inputs'!AC10&gt;0, ISNUMBER('Structure Inputs'!AC10)), ((('Structure Inputs'!AC10+2)*$K7*0.33*$L7)/27)/'Debris Costs Lookup'!$B$2, 0)</f>
        <v>0</v>
      </c>
      <c r="AA7" s="25">
        <f>N7*'Debris Costs Lookup'!$B$8*$D7</f>
        <v>0</v>
      </c>
      <c r="AB7" s="25">
        <f>O7*'Debris Costs Lookup'!$B$8*$D7</f>
        <v>0</v>
      </c>
      <c r="AC7" s="25">
        <f>P7*'Debris Costs Lookup'!$B$8*$D7</f>
        <v>0</v>
      </c>
      <c r="AD7" s="25">
        <f>Q7*'Debris Costs Lookup'!$B$8*$D7</f>
        <v>0</v>
      </c>
      <c r="AE7" s="25">
        <f>R7*'Debris Costs Lookup'!$B$8*$D7</f>
        <v>0</v>
      </c>
      <c r="AF7" s="25">
        <f>S7*'Debris Costs Lookup'!$B$8*$D7</f>
        <v>0</v>
      </c>
      <c r="AG7" s="25">
        <f>T7*'Debris Costs Lookup'!$B$8*$D7</f>
        <v>0</v>
      </c>
      <c r="AH7" s="25">
        <f>U7*'Debris Costs Lookup'!$B$8*$D7</f>
        <v>0</v>
      </c>
      <c r="AI7" s="25">
        <f>V7*'Debris Costs Lookup'!$B$8*$D7</f>
        <v>0</v>
      </c>
      <c r="AJ7" s="25">
        <f>W7*'Debris Costs Lookup'!$B$8*$D7</f>
        <v>0</v>
      </c>
      <c r="AK7" s="25">
        <f>X7*'Debris Costs Lookup'!$B$8*$D7</f>
        <v>0</v>
      </c>
      <c r="AL7" s="25">
        <f>Y7*'Debris Costs Lookup'!$B$8*$D7</f>
        <v>0</v>
      </c>
    </row>
    <row r="8" spans="1:38" x14ac:dyDescent="0.25">
      <c r="A8" s="17">
        <f t="shared" si="1"/>
        <v>7</v>
      </c>
      <c r="B8" s="27" t="str">
        <f>IF('Structure Inputs'!C11="","",'Structure Inputs'!C11)</f>
        <v/>
      </c>
      <c r="D8" s="42">
        <f>'Structure Inputs'!$D11</f>
        <v>0</v>
      </c>
      <c r="F8" s="18" t="str">
        <f>IF('Structure Inputs'!F11="","No","Yes")</f>
        <v>No</v>
      </c>
      <c r="H8" s="24">
        <f>IF($F8="Yes",'Structure Inputs'!$F11,SUMIFS('General Assumptions_Back End'!$C:$C,'General Assumptions_Back End'!$A:$A,$B8,'General Assumptions_Back End'!$B:$B,H$1))</f>
        <v>0</v>
      </c>
      <c r="J8" s="24" t="str">
        <f>'Structure Inputs'!I11</f>
        <v/>
      </c>
      <c r="K8" s="416">
        <f t="shared" si="0"/>
        <v>0</v>
      </c>
      <c r="L8" s="420">
        <f>'General User Inputs'!$F$34</f>
        <v>1.1000000000000001</v>
      </c>
      <c r="N8" s="42">
        <f>IF(AND('Structure Inputs'!R11&gt;0, ISNUMBER('Structure Inputs'!R11)), ((('Structure Inputs'!R11+2)*$K8*0.33*$L8)/27)/'Debris Costs Lookup'!$B$2, 0)</f>
        <v>0</v>
      </c>
      <c r="O8" s="42">
        <f>IF(AND('Structure Inputs'!S11&gt;0, ISNUMBER('Structure Inputs'!S11)), ((('Structure Inputs'!S11+2)*$K8*0.33*$L8)/27)/'Debris Costs Lookup'!$B$2, 0)</f>
        <v>0</v>
      </c>
      <c r="P8" s="42">
        <f>IF(AND('Structure Inputs'!T11&gt;0, ISNUMBER('Structure Inputs'!T11)), ((('Structure Inputs'!T11+2)*$K8*0.33*$L8)/27)/'Debris Costs Lookup'!$B$2, 0)</f>
        <v>0</v>
      </c>
      <c r="Q8" s="42">
        <f>IF(AND('Structure Inputs'!U11&gt;0, ISNUMBER('Structure Inputs'!U11)), ((('Structure Inputs'!U11+2)*$K8*0.33*$L8)/27)/'Debris Costs Lookup'!$B$2, 0)</f>
        <v>0</v>
      </c>
      <c r="R8" s="42">
        <f>IF(AND('Structure Inputs'!V11&gt;0, ISNUMBER('Structure Inputs'!V11)), ((('Structure Inputs'!V11+2)*$K8*0.33*$L8)/27)/'Debris Costs Lookup'!$B$2, 0)</f>
        <v>0</v>
      </c>
      <c r="S8" s="42">
        <f>IF(AND('Structure Inputs'!W11&gt;0, ISNUMBER('Structure Inputs'!W11)), ((('Structure Inputs'!W11+2)*$K8*0.33*$L8)/27)/'Debris Costs Lookup'!$B$2, 0)</f>
        <v>0</v>
      </c>
      <c r="T8" s="42">
        <f>IF(AND('Structure Inputs'!X11&gt;0, ISNUMBER('Structure Inputs'!X11)), ((('Structure Inputs'!X11+2)*$K8*0.33*$L8)/27)/'Debris Costs Lookup'!$B$2, 0)</f>
        <v>0</v>
      </c>
      <c r="U8" s="42">
        <f>IF(AND('Structure Inputs'!Y11&gt;0, ISNUMBER('Structure Inputs'!Y11)), ((('Structure Inputs'!Y11+2)*$K8*0.33*$L8)/27)/'Debris Costs Lookup'!$B$2, 0)</f>
        <v>0</v>
      </c>
      <c r="V8" s="42">
        <f>IF(AND('Structure Inputs'!Z11&gt;0, ISNUMBER('Structure Inputs'!Z11)), ((('Structure Inputs'!Z11+2)*$K8*0.33*$L8)/27)/'Debris Costs Lookup'!$B$2, 0)</f>
        <v>0</v>
      </c>
      <c r="W8" s="42">
        <f>IF(AND('Structure Inputs'!AA11&gt;0, ISNUMBER('Structure Inputs'!AA11)), ((('Structure Inputs'!AA11+2)*$K8*0.33*$L8)/27)/'Debris Costs Lookup'!$B$2, 0)</f>
        <v>0</v>
      </c>
      <c r="X8" s="42">
        <f>IF(AND('Structure Inputs'!AB11&gt;0, ISNUMBER('Structure Inputs'!AB11)), ((('Structure Inputs'!AB11+2)*$K8*0.33*$L8)/27)/'Debris Costs Lookup'!$B$2, 0)</f>
        <v>0</v>
      </c>
      <c r="Y8" s="42">
        <f>IF(AND('Structure Inputs'!AC11&gt;0, ISNUMBER('Structure Inputs'!AC11)), ((('Structure Inputs'!AC11+2)*$K8*0.33*$L8)/27)/'Debris Costs Lookup'!$B$2, 0)</f>
        <v>0</v>
      </c>
      <c r="AA8" s="25">
        <f>N8*'Debris Costs Lookup'!$B$8*$D8</f>
        <v>0</v>
      </c>
      <c r="AB8" s="25">
        <f>O8*'Debris Costs Lookup'!$B$8*$D8</f>
        <v>0</v>
      </c>
      <c r="AC8" s="25">
        <f>P8*'Debris Costs Lookup'!$B$8*$D8</f>
        <v>0</v>
      </c>
      <c r="AD8" s="25">
        <f>Q8*'Debris Costs Lookup'!$B$8*$D8</f>
        <v>0</v>
      </c>
      <c r="AE8" s="25">
        <f>R8*'Debris Costs Lookup'!$B$8*$D8</f>
        <v>0</v>
      </c>
      <c r="AF8" s="25">
        <f>S8*'Debris Costs Lookup'!$B$8*$D8</f>
        <v>0</v>
      </c>
      <c r="AG8" s="25">
        <f>T8*'Debris Costs Lookup'!$B$8*$D8</f>
        <v>0</v>
      </c>
      <c r="AH8" s="25">
        <f>U8*'Debris Costs Lookup'!$B$8*$D8</f>
        <v>0</v>
      </c>
      <c r="AI8" s="25">
        <f>V8*'Debris Costs Lookup'!$B$8*$D8</f>
        <v>0</v>
      </c>
      <c r="AJ8" s="25">
        <f>W8*'Debris Costs Lookup'!$B$8*$D8</f>
        <v>0</v>
      </c>
      <c r="AK8" s="25">
        <f>X8*'Debris Costs Lookup'!$B$8*$D8</f>
        <v>0</v>
      </c>
      <c r="AL8" s="25">
        <f>Y8*'Debris Costs Lookup'!$B$8*$D8</f>
        <v>0</v>
      </c>
    </row>
    <row r="9" spans="1:38" x14ac:dyDescent="0.25">
      <c r="A9" s="17">
        <f t="shared" si="1"/>
        <v>8</v>
      </c>
      <c r="B9" s="27" t="str">
        <f>IF('Structure Inputs'!C12="","",'Structure Inputs'!C12)</f>
        <v/>
      </c>
      <c r="D9" s="42">
        <f>'Structure Inputs'!$D12</f>
        <v>0</v>
      </c>
      <c r="F9" s="18" t="str">
        <f>IF('Structure Inputs'!F12="","No","Yes")</f>
        <v>No</v>
      </c>
      <c r="H9" s="24">
        <f>IF($F9="Yes",'Structure Inputs'!$F12,SUMIFS('General Assumptions_Back End'!$C:$C,'General Assumptions_Back End'!$A:$A,$B9,'General Assumptions_Back End'!$B:$B,H$1))</f>
        <v>0</v>
      </c>
      <c r="J9" s="24" t="str">
        <f>'Structure Inputs'!I12</f>
        <v/>
      </c>
      <c r="K9" s="416">
        <f t="shared" si="0"/>
        <v>0</v>
      </c>
      <c r="L9" s="420">
        <f>'General User Inputs'!$F$34</f>
        <v>1.1000000000000001</v>
      </c>
      <c r="N9" s="42">
        <f>IF(AND('Structure Inputs'!R12&gt;0, ISNUMBER('Structure Inputs'!R12)), ((('Structure Inputs'!R12+2)*$K9*0.33*$L9)/27)/'Debris Costs Lookup'!$B$2, 0)</f>
        <v>0</v>
      </c>
      <c r="O9" s="42">
        <f>IF(AND('Structure Inputs'!S12&gt;0, ISNUMBER('Structure Inputs'!S12)), ((('Structure Inputs'!S12+2)*$K9*0.33*$L9)/27)/'Debris Costs Lookup'!$B$2, 0)</f>
        <v>0</v>
      </c>
      <c r="P9" s="42">
        <f>IF(AND('Structure Inputs'!T12&gt;0, ISNUMBER('Structure Inputs'!T12)), ((('Structure Inputs'!T12+2)*$K9*0.33*$L9)/27)/'Debris Costs Lookup'!$B$2, 0)</f>
        <v>0</v>
      </c>
      <c r="Q9" s="42">
        <f>IF(AND('Structure Inputs'!U12&gt;0, ISNUMBER('Structure Inputs'!U12)), ((('Structure Inputs'!U12+2)*$K9*0.33*$L9)/27)/'Debris Costs Lookup'!$B$2, 0)</f>
        <v>0</v>
      </c>
      <c r="R9" s="42">
        <f>IF(AND('Structure Inputs'!V12&gt;0, ISNUMBER('Structure Inputs'!V12)), ((('Structure Inputs'!V12+2)*$K9*0.33*$L9)/27)/'Debris Costs Lookup'!$B$2, 0)</f>
        <v>0</v>
      </c>
      <c r="S9" s="42">
        <f>IF(AND('Structure Inputs'!W12&gt;0, ISNUMBER('Structure Inputs'!W12)), ((('Structure Inputs'!W12+2)*$K9*0.33*$L9)/27)/'Debris Costs Lookup'!$B$2, 0)</f>
        <v>0</v>
      </c>
      <c r="T9" s="42">
        <f>IF(AND('Structure Inputs'!X12&gt;0, ISNUMBER('Structure Inputs'!X12)), ((('Structure Inputs'!X12+2)*$K9*0.33*$L9)/27)/'Debris Costs Lookup'!$B$2, 0)</f>
        <v>0</v>
      </c>
      <c r="U9" s="42">
        <f>IF(AND('Structure Inputs'!Y12&gt;0, ISNUMBER('Structure Inputs'!Y12)), ((('Structure Inputs'!Y12+2)*$K9*0.33*$L9)/27)/'Debris Costs Lookup'!$B$2, 0)</f>
        <v>0</v>
      </c>
      <c r="V9" s="42">
        <f>IF(AND('Structure Inputs'!Z12&gt;0, ISNUMBER('Structure Inputs'!Z12)), ((('Structure Inputs'!Z12+2)*$K9*0.33*$L9)/27)/'Debris Costs Lookup'!$B$2, 0)</f>
        <v>0</v>
      </c>
      <c r="W9" s="42">
        <f>IF(AND('Structure Inputs'!AA12&gt;0, ISNUMBER('Structure Inputs'!AA12)), ((('Structure Inputs'!AA12+2)*$K9*0.33*$L9)/27)/'Debris Costs Lookup'!$B$2, 0)</f>
        <v>0</v>
      </c>
      <c r="X9" s="42">
        <f>IF(AND('Structure Inputs'!AB12&gt;0, ISNUMBER('Structure Inputs'!AB12)), ((('Structure Inputs'!AB12+2)*$K9*0.33*$L9)/27)/'Debris Costs Lookup'!$B$2, 0)</f>
        <v>0</v>
      </c>
      <c r="Y9" s="42">
        <f>IF(AND('Structure Inputs'!AC12&gt;0, ISNUMBER('Structure Inputs'!AC12)), ((('Structure Inputs'!AC12+2)*$K9*0.33*$L9)/27)/'Debris Costs Lookup'!$B$2, 0)</f>
        <v>0</v>
      </c>
      <c r="AA9" s="25">
        <f>N9*'Debris Costs Lookup'!$B$8*$D9</f>
        <v>0</v>
      </c>
      <c r="AB9" s="25">
        <f>O9*'Debris Costs Lookup'!$B$8*$D9</f>
        <v>0</v>
      </c>
      <c r="AC9" s="25">
        <f>P9*'Debris Costs Lookup'!$B$8*$D9</f>
        <v>0</v>
      </c>
      <c r="AD9" s="25">
        <f>Q9*'Debris Costs Lookup'!$B$8*$D9</f>
        <v>0</v>
      </c>
      <c r="AE9" s="25">
        <f>R9*'Debris Costs Lookup'!$B$8*$D9</f>
        <v>0</v>
      </c>
      <c r="AF9" s="25">
        <f>S9*'Debris Costs Lookup'!$B$8*$D9</f>
        <v>0</v>
      </c>
      <c r="AG9" s="25">
        <f>T9*'Debris Costs Lookup'!$B$8*$D9</f>
        <v>0</v>
      </c>
      <c r="AH9" s="25">
        <f>U9*'Debris Costs Lookup'!$B$8*$D9</f>
        <v>0</v>
      </c>
      <c r="AI9" s="25">
        <f>V9*'Debris Costs Lookup'!$B$8*$D9</f>
        <v>0</v>
      </c>
      <c r="AJ9" s="25">
        <f>W9*'Debris Costs Lookup'!$B$8*$D9</f>
        <v>0</v>
      </c>
      <c r="AK9" s="25">
        <f>X9*'Debris Costs Lookup'!$B$8*$D9</f>
        <v>0</v>
      </c>
      <c r="AL9" s="25">
        <f>Y9*'Debris Costs Lookup'!$B$8*$D9</f>
        <v>0</v>
      </c>
    </row>
    <row r="10" spans="1:38" x14ac:dyDescent="0.25">
      <c r="A10" s="17">
        <f t="shared" si="1"/>
        <v>9</v>
      </c>
      <c r="B10" s="27" t="str">
        <f>IF('Structure Inputs'!C13="","",'Structure Inputs'!C13)</f>
        <v/>
      </c>
      <c r="D10" s="42">
        <f>'Structure Inputs'!$D13</f>
        <v>0</v>
      </c>
      <c r="F10" s="18" t="str">
        <f>IF('Structure Inputs'!F13="","No","Yes")</f>
        <v>No</v>
      </c>
      <c r="H10" s="24">
        <f>IF($F10="Yes",'Structure Inputs'!$F13,SUMIFS('General Assumptions_Back End'!$C:$C,'General Assumptions_Back End'!$A:$A,$B10,'General Assumptions_Back End'!$B:$B,H$1))</f>
        <v>0</v>
      </c>
      <c r="J10" s="24" t="str">
        <f>'Structure Inputs'!I13</f>
        <v/>
      </c>
      <c r="K10" s="416">
        <f t="shared" si="0"/>
        <v>0</v>
      </c>
      <c r="L10" s="420">
        <f>'General User Inputs'!$F$34</f>
        <v>1.1000000000000001</v>
      </c>
      <c r="N10" s="42">
        <f>IF(AND('Structure Inputs'!R13&gt;0, ISNUMBER('Structure Inputs'!R13)), ((('Structure Inputs'!R13+2)*$K10*0.33*$L10)/27)/'Debris Costs Lookup'!$B$2, 0)</f>
        <v>0</v>
      </c>
      <c r="O10" s="42">
        <f>IF(AND('Structure Inputs'!S13&gt;0, ISNUMBER('Structure Inputs'!S13)), ((('Structure Inputs'!S13+2)*$K10*0.33*$L10)/27)/'Debris Costs Lookup'!$B$2, 0)</f>
        <v>0</v>
      </c>
      <c r="P10" s="42">
        <f>IF(AND('Structure Inputs'!T13&gt;0, ISNUMBER('Structure Inputs'!T13)), ((('Structure Inputs'!T13+2)*$K10*0.33*$L10)/27)/'Debris Costs Lookup'!$B$2, 0)</f>
        <v>0</v>
      </c>
      <c r="Q10" s="42">
        <f>IF(AND('Structure Inputs'!U13&gt;0, ISNUMBER('Structure Inputs'!U13)), ((('Structure Inputs'!U13+2)*$K10*0.33*$L10)/27)/'Debris Costs Lookup'!$B$2, 0)</f>
        <v>0</v>
      </c>
      <c r="R10" s="42">
        <f>IF(AND('Structure Inputs'!V13&gt;0, ISNUMBER('Structure Inputs'!V13)), ((('Structure Inputs'!V13+2)*$K10*0.33*$L10)/27)/'Debris Costs Lookup'!$B$2, 0)</f>
        <v>0</v>
      </c>
      <c r="S10" s="42">
        <f>IF(AND('Structure Inputs'!W13&gt;0, ISNUMBER('Structure Inputs'!W13)), ((('Structure Inputs'!W13+2)*$K10*0.33*$L10)/27)/'Debris Costs Lookup'!$B$2, 0)</f>
        <v>0</v>
      </c>
      <c r="T10" s="42">
        <f>IF(AND('Structure Inputs'!X13&gt;0, ISNUMBER('Structure Inputs'!X13)), ((('Structure Inputs'!X13+2)*$K10*0.33*$L10)/27)/'Debris Costs Lookup'!$B$2, 0)</f>
        <v>0</v>
      </c>
      <c r="U10" s="42">
        <f>IF(AND('Structure Inputs'!Y13&gt;0, ISNUMBER('Structure Inputs'!Y13)), ((('Structure Inputs'!Y13+2)*$K10*0.33*$L10)/27)/'Debris Costs Lookup'!$B$2, 0)</f>
        <v>0</v>
      </c>
      <c r="V10" s="42">
        <f>IF(AND('Structure Inputs'!Z13&gt;0, ISNUMBER('Structure Inputs'!Z13)), ((('Structure Inputs'!Z13+2)*$K10*0.33*$L10)/27)/'Debris Costs Lookup'!$B$2, 0)</f>
        <v>0</v>
      </c>
      <c r="W10" s="42">
        <f>IF(AND('Structure Inputs'!AA13&gt;0, ISNUMBER('Structure Inputs'!AA13)), ((('Structure Inputs'!AA13+2)*$K10*0.33*$L10)/27)/'Debris Costs Lookup'!$B$2, 0)</f>
        <v>0</v>
      </c>
      <c r="X10" s="42">
        <f>IF(AND('Structure Inputs'!AB13&gt;0, ISNUMBER('Structure Inputs'!AB13)), ((('Structure Inputs'!AB13+2)*$K10*0.33*$L10)/27)/'Debris Costs Lookup'!$B$2, 0)</f>
        <v>0</v>
      </c>
      <c r="Y10" s="42">
        <f>IF(AND('Structure Inputs'!AC13&gt;0, ISNUMBER('Structure Inputs'!AC13)), ((('Structure Inputs'!AC13+2)*$K10*0.33*$L10)/27)/'Debris Costs Lookup'!$B$2, 0)</f>
        <v>0</v>
      </c>
      <c r="AA10" s="25">
        <f>N10*'Debris Costs Lookup'!$B$8*$D10</f>
        <v>0</v>
      </c>
      <c r="AB10" s="25">
        <f>O10*'Debris Costs Lookup'!$B$8*$D10</f>
        <v>0</v>
      </c>
      <c r="AC10" s="25">
        <f>P10*'Debris Costs Lookup'!$B$8*$D10</f>
        <v>0</v>
      </c>
      <c r="AD10" s="25">
        <f>Q10*'Debris Costs Lookup'!$B$8*$D10</f>
        <v>0</v>
      </c>
      <c r="AE10" s="25">
        <f>R10*'Debris Costs Lookup'!$B$8*$D10</f>
        <v>0</v>
      </c>
      <c r="AF10" s="25">
        <f>S10*'Debris Costs Lookup'!$B$8*$D10</f>
        <v>0</v>
      </c>
      <c r="AG10" s="25">
        <f>T10*'Debris Costs Lookup'!$B$8*$D10</f>
        <v>0</v>
      </c>
      <c r="AH10" s="25">
        <f>U10*'Debris Costs Lookup'!$B$8*$D10</f>
        <v>0</v>
      </c>
      <c r="AI10" s="25">
        <f>V10*'Debris Costs Lookup'!$B$8*$D10</f>
        <v>0</v>
      </c>
      <c r="AJ10" s="25">
        <f>W10*'Debris Costs Lookup'!$B$8*$D10</f>
        <v>0</v>
      </c>
      <c r="AK10" s="25">
        <f>X10*'Debris Costs Lookup'!$B$8*$D10</f>
        <v>0</v>
      </c>
      <c r="AL10" s="25">
        <f>Y10*'Debris Costs Lookup'!$B$8*$D10</f>
        <v>0</v>
      </c>
    </row>
    <row r="11" spans="1:38" x14ac:dyDescent="0.25">
      <c r="A11" s="17">
        <f t="shared" si="1"/>
        <v>10</v>
      </c>
      <c r="B11" s="27" t="str">
        <f>IF('Structure Inputs'!C14="","",'Structure Inputs'!C14)</f>
        <v/>
      </c>
      <c r="D11" s="42">
        <f>'Structure Inputs'!$D14</f>
        <v>0</v>
      </c>
      <c r="F11" s="18" t="str">
        <f>IF('Structure Inputs'!F14="","No","Yes")</f>
        <v>No</v>
      </c>
      <c r="H11" s="24">
        <f>IF($F11="Yes",'Structure Inputs'!$F14,SUMIFS('General Assumptions_Back End'!$C:$C,'General Assumptions_Back End'!$A:$A,$B11,'General Assumptions_Back End'!$B:$B,H$1))</f>
        <v>0</v>
      </c>
      <c r="J11" s="24" t="str">
        <f>'Structure Inputs'!I14</f>
        <v/>
      </c>
      <c r="K11" s="416">
        <f t="shared" si="0"/>
        <v>0</v>
      </c>
      <c r="L11" s="420">
        <f>'General User Inputs'!$F$34</f>
        <v>1.1000000000000001</v>
      </c>
      <c r="N11" s="42">
        <f>IF(AND('Structure Inputs'!R14&gt;0, ISNUMBER('Structure Inputs'!R14)), ((('Structure Inputs'!R14+2)*$K11*0.33*$L11)/27)/'Debris Costs Lookup'!$B$2, 0)</f>
        <v>0</v>
      </c>
      <c r="O11" s="42">
        <f>IF(AND('Structure Inputs'!S14&gt;0, ISNUMBER('Structure Inputs'!S14)), ((('Structure Inputs'!S14+2)*$K11*0.33*$L11)/27)/'Debris Costs Lookup'!$B$2, 0)</f>
        <v>0</v>
      </c>
      <c r="P11" s="42">
        <f>IF(AND('Structure Inputs'!T14&gt;0, ISNUMBER('Structure Inputs'!T14)), ((('Structure Inputs'!T14+2)*$K11*0.33*$L11)/27)/'Debris Costs Lookup'!$B$2, 0)</f>
        <v>0</v>
      </c>
      <c r="Q11" s="42">
        <f>IF(AND('Structure Inputs'!U14&gt;0, ISNUMBER('Structure Inputs'!U14)), ((('Structure Inputs'!U14+2)*$K11*0.33*$L11)/27)/'Debris Costs Lookup'!$B$2, 0)</f>
        <v>0</v>
      </c>
      <c r="R11" s="42">
        <f>IF(AND('Structure Inputs'!V14&gt;0, ISNUMBER('Structure Inputs'!V14)), ((('Structure Inputs'!V14+2)*$K11*0.33*$L11)/27)/'Debris Costs Lookup'!$B$2, 0)</f>
        <v>0</v>
      </c>
      <c r="S11" s="42">
        <f>IF(AND('Structure Inputs'!W14&gt;0, ISNUMBER('Structure Inputs'!W14)), ((('Structure Inputs'!W14+2)*$K11*0.33*$L11)/27)/'Debris Costs Lookup'!$B$2, 0)</f>
        <v>0</v>
      </c>
      <c r="T11" s="42">
        <f>IF(AND('Structure Inputs'!X14&gt;0, ISNUMBER('Structure Inputs'!X14)), ((('Structure Inputs'!X14+2)*$K11*0.33*$L11)/27)/'Debris Costs Lookup'!$B$2, 0)</f>
        <v>0</v>
      </c>
      <c r="U11" s="42">
        <f>IF(AND('Structure Inputs'!Y14&gt;0, ISNUMBER('Structure Inputs'!Y14)), ((('Structure Inputs'!Y14+2)*$K11*0.33*$L11)/27)/'Debris Costs Lookup'!$B$2, 0)</f>
        <v>0</v>
      </c>
      <c r="V11" s="42">
        <f>IF(AND('Structure Inputs'!Z14&gt;0, ISNUMBER('Structure Inputs'!Z14)), ((('Structure Inputs'!Z14+2)*$K11*0.33*$L11)/27)/'Debris Costs Lookup'!$B$2, 0)</f>
        <v>0</v>
      </c>
      <c r="W11" s="42">
        <f>IF(AND('Structure Inputs'!AA14&gt;0, ISNUMBER('Structure Inputs'!AA14)), ((('Structure Inputs'!AA14+2)*$K11*0.33*$L11)/27)/'Debris Costs Lookup'!$B$2, 0)</f>
        <v>0</v>
      </c>
      <c r="X11" s="42">
        <f>IF(AND('Structure Inputs'!AB14&gt;0, ISNUMBER('Structure Inputs'!AB14)), ((('Structure Inputs'!AB14+2)*$K11*0.33*$L11)/27)/'Debris Costs Lookup'!$B$2, 0)</f>
        <v>0</v>
      </c>
      <c r="Y11" s="42">
        <f>IF(AND('Structure Inputs'!AC14&gt;0, ISNUMBER('Structure Inputs'!AC14)), ((('Structure Inputs'!AC14+2)*$K11*0.33*$L11)/27)/'Debris Costs Lookup'!$B$2, 0)</f>
        <v>0</v>
      </c>
      <c r="AA11" s="25">
        <f>N11*'Debris Costs Lookup'!$B$8*$D11</f>
        <v>0</v>
      </c>
      <c r="AB11" s="25">
        <f>O11*'Debris Costs Lookup'!$B$8*$D11</f>
        <v>0</v>
      </c>
      <c r="AC11" s="25">
        <f>P11*'Debris Costs Lookup'!$B$8*$D11</f>
        <v>0</v>
      </c>
      <c r="AD11" s="25">
        <f>Q11*'Debris Costs Lookup'!$B$8*$D11</f>
        <v>0</v>
      </c>
      <c r="AE11" s="25">
        <f>R11*'Debris Costs Lookup'!$B$8*$D11</f>
        <v>0</v>
      </c>
      <c r="AF11" s="25">
        <f>S11*'Debris Costs Lookup'!$B$8*$D11</f>
        <v>0</v>
      </c>
      <c r="AG11" s="25">
        <f>T11*'Debris Costs Lookup'!$B$8*$D11</f>
        <v>0</v>
      </c>
      <c r="AH11" s="25">
        <f>U11*'Debris Costs Lookup'!$B$8*$D11</f>
        <v>0</v>
      </c>
      <c r="AI11" s="25">
        <f>V11*'Debris Costs Lookup'!$B$8*$D11</f>
        <v>0</v>
      </c>
      <c r="AJ11" s="25">
        <f>W11*'Debris Costs Lookup'!$B$8*$D11</f>
        <v>0</v>
      </c>
      <c r="AK11" s="25">
        <f>X11*'Debris Costs Lookup'!$B$8*$D11</f>
        <v>0</v>
      </c>
      <c r="AL11" s="25">
        <f>Y11*'Debris Costs Lookup'!$B$8*$D11</f>
        <v>0</v>
      </c>
    </row>
    <row r="12" spans="1:38" x14ac:dyDescent="0.25">
      <c r="A12" s="17">
        <f t="shared" si="1"/>
        <v>11</v>
      </c>
      <c r="B12" s="27" t="str">
        <f>IF('Structure Inputs'!C15="","",'Structure Inputs'!C15)</f>
        <v/>
      </c>
      <c r="D12" s="42">
        <f>'Structure Inputs'!$D15</f>
        <v>0</v>
      </c>
      <c r="F12" s="18" t="str">
        <f>IF('Structure Inputs'!F15="","No","Yes")</f>
        <v>No</v>
      </c>
      <c r="H12" s="24">
        <f>IF($F12="Yes",'Structure Inputs'!$F15,SUMIFS('General Assumptions_Back End'!$C:$C,'General Assumptions_Back End'!$A:$A,$B12,'General Assumptions_Back End'!$B:$B,H$1))</f>
        <v>0</v>
      </c>
      <c r="J12" s="24" t="str">
        <f>'Structure Inputs'!I15</f>
        <v/>
      </c>
      <c r="K12" s="416">
        <f t="shared" si="0"/>
        <v>0</v>
      </c>
      <c r="L12" s="420">
        <f>'General User Inputs'!$F$34</f>
        <v>1.1000000000000001</v>
      </c>
      <c r="N12" s="42">
        <f>IF(AND('Structure Inputs'!R15&gt;0, ISNUMBER('Structure Inputs'!R15)), ((('Structure Inputs'!R15+2)*$K12*0.33*$L12)/27)/'Debris Costs Lookup'!$B$2, 0)</f>
        <v>0</v>
      </c>
      <c r="O12" s="42">
        <f>IF(AND('Structure Inputs'!S15&gt;0, ISNUMBER('Structure Inputs'!S15)), ((('Structure Inputs'!S15+2)*$K12*0.33*$L12)/27)/'Debris Costs Lookup'!$B$2, 0)</f>
        <v>0</v>
      </c>
      <c r="P12" s="42">
        <f>IF(AND('Structure Inputs'!T15&gt;0, ISNUMBER('Structure Inputs'!T15)), ((('Structure Inputs'!T15+2)*$K12*0.33*$L12)/27)/'Debris Costs Lookup'!$B$2, 0)</f>
        <v>0</v>
      </c>
      <c r="Q12" s="42">
        <f>IF(AND('Structure Inputs'!U15&gt;0, ISNUMBER('Structure Inputs'!U15)), ((('Structure Inputs'!U15+2)*$K12*0.33*$L12)/27)/'Debris Costs Lookup'!$B$2, 0)</f>
        <v>0</v>
      </c>
      <c r="R12" s="42">
        <f>IF(AND('Structure Inputs'!V15&gt;0, ISNUMBER('Structure Inputs'!V15)), ((('Structure Inputs'!V15+2)*$K12*0.33*$L12)/27)/'Debris Costs Lookup'!$B$2, 0)</f>
        <v>0</v>
      </c>
      <c r="S12" s="42">
        <f>IF(AND('Structure Inputs'!W15&gt;0, ISNUMBER('Structure Inputs'!W15)), ((('Structure Inputs'!W15+2)*$K12*0.33*$L12)/27)/'Debris Costs Lookup'!$B$2, 0)</f>
        <v>0</v>
      </c>
      <c r="T12" s="42">
        <f>IF(AND('Structure Inputs'!X15&gt;0, ISNUMBER('Structure Inputs'!X15)), ((('Structure Inputs'!X15+2)*$K12*0.33*$L12)/27)/'Debris Costs Lookup'!$B$2, 0)</f>
        <v>0</v>
      </c>
      <c r="U12" s="42">
        <f>IF(AND('Structure Inputs'!Y15&gt;0, ISNUMBER('Structure Inputs'!Y15)), ((('Structure Inputs'!Y15+2)*$K12*0.33*$L12)/27)/'Debris Costs Lookup'!$B$2, 0)</f>
        <v>0</v>
      </c>
      <c r="V12" s="42">
        <f>IF(AND('Structure Inputs'!Z15&gt;0, ISNUMBER('Structure Inputs'!Z15)), ((('Structure Inputs'!Z15+2)*$K12*0.33*$L12)/27)/'Debris Costs Lookup'!$B$2, 0)</f>
        <v>0</v>
      </c>
      <c r="W12" s="42">
        <f>IF(AND('Structure Inputs'!AA15&gt;0, ISNUMBER('Structure Inputs'!AA15)), ((('Structure Inputs'!AA15+2)*$K12*0.33*$L12)/27)/'Debris Costs Lookup'!$B$2, 0)</f>
        <v>0</v>
      </c>
      <c r="X12" s="42">
        <f>IF(AND('Structure Inputs'!AB15&gt;0, ISNUMBER('Structure Inputs'!AB15)), ((('Structure Inputs'!AB15+2)*$K12*0.33*$L12)/27)/'Debris Costs Lookup'!$B$2, 0)</f>
        <v>0</v>
      </c>
      <c r="Y12" s="42">
        <f>IF(AND('Structure Inputs'!AC15&gt;0, ISNUMBER('Structure Inputs'!AC15)), ((('Structure Inputs'!AC15+2)*$K12*0.33*$L12)/27)/'Debris Costs Lookup'!$B$2, 0)</f>
        <v>0</v>
      </c>
      <c r="AA12" s="25">
        <f>N12*'Debris Costs Lookup'!$B$8*$D12</f>
        <v>0</v>
      </c>
      <c r="AB12" s="25">
        <f>O12*'Debris Costs Lookup'!$B$8*$D12</f>
        <v>0</v>
      </c>
      <c r="AC12" s="25">
        <f>P12*'Debris Costs Lookup'!$B$8*$D12</f>
        <v>0</v>
      </c>
      <c r="AD12" s="25">
        <f>Q12*'Debris Costs Lookup'!$B$8*$D12</f>
        <v>0</v>
      </c>
      <c r="AE12" s="25">
        <f>R12*'Debris Costs Lookup'!$B$8*$D12</f>
        <v>0</v>
      </c>
      <c r="AF12" s="25">
        <f>S12*'Debris Costs Lookup'!$B$8*$D12</f>
        <v>0</v>
      </c>
      <c r="AG12" s="25">
        <f>T12*'Debris Costs Lookup'!$B$8*$D12</f>
        <v>0</v>
      </c>
      <c r="AH12" s="25">
        <f>U12*'Debris Costs Lookup'!$B$8*$D12</f>
        <v>0</v>
      </c>
      <c r="AI12" s="25">
        <f>V12*'Debris Costs Lookup'!$B$8*$D12</f>
        <v>0</v>
      </c>
      <c r="AJ12" s="25">
        <f>W12*'Debris Costs Lookup'!$B$8*$D12</f>
        <v>0</v>
      </c>
      <c r="AK12" s="25">
        <f>X12*'Debris Costs Lookup'!$B$8*$D12</f>
        <v>0</v>
      </c>
      <c r="AL12" s="25">
        <f>Y12*'Debris Costs Lookup'!$B$8*$D12</f>
        <v>0</v>
      </c>
    </row>
    <row r="13" spans="1:38" x14ac:dyDescent="0.25">
      <c r="A13" s="17">
        <f t="shared" si="1"/>
        <v>12</v>
      </c>
      <c r="B13" s="27" t="str">
        <f>IF('Structure Inputs'!C16="","",'Structure Inputs'!C16)</f>
        <v/>
      </c>
      <c r="D13" s="42">
        <f>'Structure Inputs'!$D16</f>
        <v>0</v>
      </c>
      <c r="F13" s="18" t="str">
        <f>IF('Structure Inputs'!F16="","No","Yes")</f>
        <v>No</v>
      </c>
      <c r="H13" s="24">
        <f>IF($F13="Yes",'Structure Inputs'!$F16,SUMIFS('General Assumptions_Back End'!$C:$C,'General Assumptions_Back End'!$A:$A,$B13,'General Assumptions_Back End'!$B:$B,H$1))</f>
        <v>0</v>
      </c>
      <c r="J13" s="24" t="str">
        <f>'Structure Inputs'!I16</f>
        <v/>
      </c>
      <c r="K13" s="416">
        <f t="shared" si="0"/>
        <v>0</v>
      </c>
      <c r="L13" s="420">
        <f>'General User Inputs'!$F$34</f>
        <v>1.1000000000000001</v>
      </c>
      <c r="N13" s="42">
        <f>IF(AND('Structure Inputs'!R16&gt;0, ISNUMBER('Structure Inputs'!R16)), ((('Structure Inputs'!R16+2)*$K13*0.33*$L13)/27)/'Debris Costs Lookup'!$B$2, 0)</f>
        <v>0</v>
      </c>
      <c r="O13" s="42">
        <f>IF(AND('Structure Inputs'!S16&gt;0, ISNUMBER('Structure Inputs'!S16)), ((('Structure Inputs'!S16+2)*$K13*0.33*$L13)/27)/'Debris Costs Lookup'!$B$2, 0)</f>
        <v>0</v>
      </c>
      <c r="P13" s="42">
        <f>IF(AND('Structure Inputs'!T16&gt;0, ISNUMBER('Structure Inputs'!T16)), ((('Structure Inputs'!T16+2)*$K13*0.33*$L13)/27)/'Debris Costs Lookup'!$B$2, 0)</f>
        <v>0</v>
      </c>
      <c r="Q13" s="42">
        <f>IF(AND('Structure Inputs'!U16&gt;0, ISNUMBER('Structure Inputs'!U16)), ((('Structure Inputs'!U16+2)*$K13*0.33*$L13)/27)/'Debris Costs Lookup'!$B$2, 0)</f>
        <v>0</v>
      </c>
      <c r="R13" s="42">
        <f>IF(AND('Structure Inputs'!V16&gt;0, ISNUMBER('Structure Inputs'!V16)), ((('Structure Inputs'!V16+2)*$K13*0.33*$L13)/27)/'Debris Costs Lookup'!$B$2, 0)</f>
        <v>0</v>
      </c>
      <c r="S13" s="42">
        <f>IF(AND('Structure Inputs'!W16&gt;0, ISNUMBER('Structure Inputs'!W16)), ((('Structure Inputs'!W16+2)*$K13*0.33*$L13)/27)/'Debris Costs Lookup'!$B$2, 0)</f>
        <v>0</v>
      </c>
      <c r="T13" s="42">
        <f>IF(AND('Structure Inputs'!X16&gt;0, ISNUMBER('Structure Inputs'!X16)), ((('Structure Inputs'!X16+2)*$K13*0.33*$L13)/27)/'Debris Costs Lookup'!$B$2, 0)</f>
        <v>0</v>
      </c>
      <c r="U13" s="42">
        <f>IF(AND('Structure Inputs'!Y16&gt;0, ISNUMBER('Structure Inputs'!Y16)), ((('Structure Inputs'!Y16+2)*$K13*0.33*$L13)/27)/'Debris Costs Lookup'!$B$2, 0)</f>
        <v>0</v>
      </c>
      <c r="V13" s="42">
        <f>IF(AND('Structure Inputs'!Z16&gt;0, ISNUMBER('Structure Inputs'!Z16)), ((('Structure Inputs'!Z16+2)*$K13*0.33*$L13)/27)/'Debris Costs Lookup'!$B$2, 0)</f>
        <v>0</v>
      </c>
      <c r="W13" s="42">
        <f>IF(AND('Structure Inputs'!AA16&gt;0, ISNUMBER('Structure Inputs'!AA16)), ((('Structure Inputs'!AA16+2)*$K13*0.33*$L13)/27)/'Debris Costs Lookup'!$B$2, 0)</f>
        <v>0</v>
      </c>
      <c r="X13" s="42">
        <f>IF(AND('Structure Inputs'!AB16&gt;0, ISNUMBER('Structure Inputs'!AB16)), ((('Structure Inputs'!AB16+2)*$K13*0.33*$L13)/27)/'Debris Costs Lookup'!$B$2, 0)</f>
        <v>0</v>
      </c>
      <c r="Y13" s="42">
        <f>IF(AND('Structure Inputs'!AC16&gt;0, ISNUMBER('Structure Inputs'!AC16)), ((('Structure Inputs'!AC16+2)*$K13*0.33*$L13)/27)/'Debris Costs Lookup'!$B$2, 0)</f>
        <v>0</v>
      </c>
      <c r="AA13" s="25">
        <f>N13*'Debris Costs Lookup'!$B$8*$D13</f>
        <v>0</v>
      </c>
      <c r="AB13" s="25">
        <f>O13*'Debris Costs Lookup'!$B$8*$D13</f>
        <v>0</v>
      </c>
      <c r="AC13" s="25">
        <f>P13*'Debris Costs Lookup'!$B$8*$D13</f>
        <v>0</v>
      </c>
      <c r="AD13" s="25">
        <f>Q13*'Debris Costs Lookup'!$B$8*$D13</f>
        <v>0</v>
      </c>
      <c r="AE13" s="25">
        <f>R13*'Debris Costs Lookup'!$B$8*$D13</f>
        <v>0</v>
      </c>
      <c r="AF13" s="25">
        <f>S13*'Debris Costs Lookup'!$B$8*$D13</f>
        <v>0</v>
      </c>
      <c r="AG13" s="25">
        <f>T13*'Debris Costs Lookup'!$B$8*$D13</f>
        <v>0</v>
      </c>
      <c r="AH13" s="25">
        <f>U13*'Debris Costs Lookup'!$B$8*$D13</f>
        <v>0</v>
      </c>
      <c r="AI13" s="25">
        <f>V13*'Debris Costs Lookup'!$B$8*$D13</f>
        <v>0</v>
      </c>
      <c r="AJ13" s="25">
        <f>W13*'Debris Costs Lookup'!$B$8*$D13</f>
        <v>0</v>
      </c>
      <c r="AK13" s="25">
        <f>X13*'Debris Costs Lookup'!$B$8*$D13</f>
        <v>0</v>
      </c>
      <c r="AL13" s="25">
        <f>Y13*'Debris Costs Lookup'!$B$8*$D13</f>
        <v>0</v>
      </c>
    </row>
    <row r="14" spans="1:38" x14ac:dyDescent="0.25">
      <c r="A14" s="17">
        <f t="shared" si="1"/>
        <v>13</v>
      </c>
      <c r="B14" s="27" t="str">
        <f>IF('Structure Inputs'!C17="","",'Structure Inputs'!C17)</f>
        <v/>
      </c>
      <c r="D14" s="42">
        <f>'Structure Inputs'!$D17</f>
        <v>0</v>
      </c>
      <c r="F14" s="18" t="str">
        <f>IF('Structure Inputs'!F17="","No","Yes")</f>
        <v>No</v>
      </c>
      <c r="H14" s="24">
        <f>IF($F14="Yes",'Structure Inputs'!$F17,SUMIFS('General Assumptions_Back End'!$C:$C,'General Assumptions_Back End'!$A:$A,$B14,'General Assumptions_Back End'!$B:$B,H$1))</f>
        <v>0</v>
      </c>
      <c r="J14" s="24" t="str">
        <f>'Structure Inputs'!I17</f>
        <v/>
      </c>
      <c r="K14" s="416">
        <f t="shared" si="0"/>
        <v>0</v>
      </c>
      <c r="L14" s="420">
        <f>'General User Inputs'!$F$34</f>
        <v>1.1000000000000001</v>
      </c>
      <c r="N14" s="42">
        <f>IF(AND('Structure Inputs'!R17&gt;0, ISNUMBER('Structure Inputs'!R17)), ((('Structure Inputs'!R17+2)*$K14*0.33*$L14)/27)/'Debris Costs Lookup'!$B$2, 0)</f>
        <v>0</v>
      </c>
      <c r="O14" s="42">
        <f>IF(AND('Structure Inputs'!S17&gt;0, ISNUMBER('Structure Inputs'!S17)), ((('Structure Inputs'!S17+2)*$K14*0.33*$L14)/27)/'Debris Costs Lookup'!$B$2, 0)</f>
        <v>0</v>
      </c>
      <c r="P14" s="42">
        <f>IF(AND('Structure Inputs'!T17&gt;0, ISNUMBER('Structure Inputs'!T17)), ((('Structure Inputs'!T17+2)*$K14*0.33*$L14)/27)/'Debris Costs Lookup'!$B$2, 0)</f>
        <v>0</v>
      </c>
      <c r="Q14" s="42">
        <f>IF(AND('Structure Inputs'!U17&gt;0, ISNUMBER('Structure Inputs'!U17)), ((('Structure Inputs'!U17+2)*$K14*0.33*$L14)/27)/'Debris Costs Lookup'!$B$2, 0)</f>
        <v>0</v>
      </c>
      <c r="R14" s="42">
        <f>IF(AND('Structure Inputs'!V17&gt;0, ISNUMBER('Structure Inputs'!V17)), ((('Structure Inputs'!V17+2)*$K14*0.33*$L14)/27)/'Debris Costs Lookup'!$B$2, 0)</f>
        <v>0</v>
      </c>
      <c r="S14" s="42">
        <f>IF(AND('Structure Inputs'!W17&gt;0, ISNUMBER('Structure Inputs'!W17)), ((('Structure Inputs'!W17+2)*$K14*0.33*$L14)/27)/'Debris Costs Lookup'!$B$2, 0)</f>
        <v>0</v>
      </c>
      <c r="T14" s="42">
        <f>IF(AND('Structure Inputs'!X17&gt;0, ISNUMBER('Structure Inputs'!X17)), ((('Structure Inputs'!X17+2)*$K14*0.33*$L14)/27)/'Debris Costs Lookup'!$B$2, 0)</f>
        <v>0</v>
      </c>
      <c r="U14" s="42">
        <f>IF(AND('Structure Inputs'!Y17&gt;0, ISNUMBER('Structure Inputs'!Y17)), ((('Structure Inputs'!Y17+2)*$K14*0.33*$L14)/27)/'Debris Costs Lookup'!$B$2, 0)</f>
        <v>0</v>
      </c>
      <c r="V14" s="42">
        <f>IF(AND('Structure Inputs'!Z17&gt;0, ISNUMBER('Structure Inputs'!Z17)), ((('Structure Inputs'!Z17+2)*$K14*0.33*$L14)/27)/'Debris Costs Lookup'!$B$2, 0)</f>
        <v>0</v>
      </c>
      <c r="W14" s="42">
        <f>IF(AND('Structure Inputs'!AA17&gt;0, ISNUMBER('Structure Inputs'!AA17)), ((('Structure Inputs'!AA17+2)*$K14*0.33*$L14)/27)/'Debris Costs Lookup'!$B$2, 0)</f>
        <v>0</v>
      </c>
      <c r="X14" s="42">
        <f>IF(AND('Structure Inputs'!AB17&gt;0, ISNUMBER('Structure Inputs'!AB17)), ((('Structure Inputs'!AB17+2)*$K14*0.33*$L14)/27)/'Debris Costs Lookup'!$B$2, 0)</f>
        <v>0</v>
      </c>
      <c r="Y14" s="42">
        <f>IF(AND('Structure Inputs'!AC17&gt;0, ISNUMBER('Structure Inputs'!AC17)), ((('Structure Inputs'!AC17+2)*$K14*0.33*$L14)/27)/'Debris Costs Lookup'!$B$2, 0)</f>
        <v>0</v>
      </c>
      <c r="AA14" s="25">
        <f>N14*'Debris Costs Lookup'!$B$8*$D14</f>
        <v>0</v>
      </c>
      <c r="AB14" s="25">
        <f>O14*'Debris Costs Lookup'!$B$8*$D14</f>
        <v>0</v>
      </c>
      <c r="AC14" s="25">
        <f>P14*'Debris Costs Lookup'!$B$8*$D14</f>
        <v>0</v>
      </c>
      <c r="AD14" s="25">
        <f>Q14*'Debris Costs Lookup'!$B$8*$D14</f>
        <v>0</v>
      </c>
      <c r="AE14" s="25">
        <f>R14*'Debris Costs Lookup'!$B$8*$D14</f>
        <v>0</v>
      </c>
      <c r="AF14" s="25">
        <f>S14*'Debris Costs Lookup'!$B$8*$D14</f>
        <v>0</v>
      </c>
      <c r="AG14" s="25">
        <f>T14*'Debris Costs Lookup'!$B$8*$D14</f>
        <v>0</v>
      </c>
      <c r="AH14" s="25">
        <f>U14*'Debris Costs Lookup'!$B$8*$D14</f>
        <v>0</v>
      </c>
      <c r="AI14" s="25">
        <f>V14*'Debris Costs Lookup'!$B$8*$D14</f>
        <v>0</v>
      </c>
      <c r="AJ14" s="25">
        <f>W14*'Debris Costs Lookup'!$B$8*$D14</f>
        <v>0</v>
      </c>
      <c r="AK14" s="25">
        <f>X14*'Debris Costs Lookup'!$B$8*$D14</f>
        <v>0</v>
      </c>
      <c r="AL14" s="25">
        <f>Y14*'Debris Costs Lookup'!$B$8*$D14</f>
        <v>0</v>
      </c>
    </row>
    <row r="15" spans="1:38" x14ac:dyDescent="0.25">
      <c r="A15" s="17">
        <f t="shared" si="1"/>
        <v>14</v>
      </c>
      <c r="B15" s="27" t="str">
        <f>IF('Structure Inputs'!C18="","",'Structure Inputs'!C18)</f>
        <v/>
      </c>
      <c r="D15" s="42">
        <f>'Structure Inputs'!$D18</f>
        <v>0</v>
      </c>
      <c r="F15" s="18" t="str">
        <f>IF('Structure Inputs'!F18="","No","Yes")</f>
        <v>No</v>
      </c>
      <c r="H15" s="24">
        <f>IF($F15="Yes",'Structure Inputs'!$F18,SUMIFS('General Assumptions_Back End'!$C:$C,'General Assumptions_Back End'!$A:$A,$B15,'General Assumptions_Back End'!$B:$B,H$1))</f>
        <v>0</v>
      </c>
      <c r="J15" s="24" t="str">
        <f>'Structure Inputs'!I18</f>
        <v/>
      </c>
      <c r="K15" s="416">
        <f t="shared" si="0"/>
        <v>0</v>
      </c>
      <c r="L15" s="420">
        <f>'General User Inputs'!$F$34</f>
        <v>1.1000000000000001</v>
      </c>
      <c r="N15" s="42">
        <f>IF(AND('Structure Inputs'!R18&gt;0, ISNUMBER('Structure Inputs'!R18)), ((('Structure Inputs'!R18+2)*$K15*0.33*$L15)/27)/'Debris Costs Lookup'!$B$2, 0)</f>
        <v>0</v>
      </c>
      <c r="O15" s="42">
        <f>IF(AND('Structure Inputs'!S18&gt;0, ISNUMBER('Structure Inputs'!S18)), ((('Structure Inputs'!S18+2)*$K15*0.33*$L15)/27)/'Debris Costs Lookup'!$B$2, 0)</f>
        <v>0</v>
      </c>
      <c r="P15" s="42">
        <f>IF(AND('Structure Inputs'!T18&gt;0, ISNUMBER('Structure Inputs'!T18)), ((('Structure Inputs'!T18+2)*$K15*0.33*$L15)/27)/'Debris Costs Lookup'!$B$2, 0)</f>
        <v>0</v>
      </c>
      <c r="Q15" s="42">
        <f>IF(AND('Structure Inputs'!U18&gt;0, ISNUMBER('Structure Inputs'!U18)), ((('Structure Inputs'!U18+2)*$K15*0.33*$L15)/27)/'Debris Costs Lookup'!$B$2, 0)</f>
        <v>0</v>
      </c>
      <c r="R15" s="42">
        <f>IF(AND('Structure Inputs'!V18&gt;0, ISNUMBER('Structure Inputs'!V18)), ((('Structure Inputs'!V18+2)*$K15*0.33*$L15)/27)/'Debris Costs Lookup'!$B$2, 0)</f>
        <v>0</v>
      </c>
      <c r="S15" s="42">
        <f>IF(AND('Structure Inputs'!W18&gt;0, ISNUMBER('Structure Inputs'!W18)), ((('Structure Inputs'!W18+2)*$K15*0.33*$L15)/27)/'Debris Costs Lookup'!$B$2, 0)</f>
        <v>0</v>
      </c>
      <c r="T15" s="42">
        <f>IF(AND('Structure Inputs'!X18&gt;0, ISNUMBER('Structure Inputs'!X18)), ((('Structure Inputs'!X18+2)*$K15*0.33*$L15)/27)/'Debris Costs Lookup'!$B$2, 0)</f>
        <v>0</v>
      </c>
      <c r="U15" s="42">
        <f>IF(AND('Structure Inputs'!Y18&gt;0, ISNUMBER('Structure Inputs'!Y18)), ((('Structure Inputs'!Y18+2)*$K15*0.33*$L15)/27)/'Debris Costs Lookup'!$B$2, 0)</f>
        <v>0</v>
      </c>
      <c r="V15" s="42">
        <f>IF(AND('Structure Inputs'!Z18&gt;0, ISNUMBER('Structure Inputs'!Z18)), ((('Structure Inputs'!Z18+2)*$K15*0.33*$L15)/27)/'Debris Costs Lookup'!$B$2, 0)</f>
        <v>0</v>
      </c>
      <c r="W15" s="42">
        <f>IF(AND('Structure Inputs'!AA18&gt;0, ISNUMBER('Structure Inputs'!AA18)), ((('Structure Inputs'!AA18+2)*$K15*0.33*$L15)/27)/'Debris Costs Lookup'!$B$2, 0)</f>
        <v>0</v>
      </c>
      <c r="X15" s="42">
        <f>IF(AND('Structure Inputs'!AB18&gt;0, ISNUMBER('Structure Inputs'!AB18)), ((('Structure Inputs'!AB18+2)*$K15*0.33*$L15)/27)/'Debris Costs Lookup'!$B$2, 0)</f>
        <v>0</v>
      </c>
      <c r="Y15" s="42">
        <f>IF(AND('Structure Inputs'!AC18&gt;0, ISNUMBER('Structure Inputs'!AC18)), ((('Structure Inputs'!AC18+2)*$K15*0.33*$L15)/27)/'Debris Costs Lookup'!$B$2, 0)</f>
        <v>0</v>
      </c>
      <c r="AA15" s="25">
        <f>N15*'Debris Costs Lookup'!$B$8*$D15</f>
        <v>0</v>
      </c>
      <c r="AB15" s="25">
        <f>O15*'Debris Costs Lookup'!$B$8*$D15</f>
        <v>0</v>
      </c>
      <c r="AC15" s="25">
        <f>P15*'Debris Costs Lookup'!$B$8*$D15</f>
        <v>0</v>
      </c>
      <c r="AD15" s="25">
        <f>Q15*'Debris Costs Lookup'!$B$8*$D15</f>
        <v>0</v>
      </c>
      <c r="AE15" s="25">
        <f>R15*'Debris Costs Lookup'!$B$8*$D15</f>
        <v>0</v>
      </c>
      <c r="AF15" s="25">
        <f>S15*'Debris Costs Lookup'!$B$8*$D15</f>
        <v>0</v>
      </c>
      <c r="AG15" s="25">
        <f>T15*'Debris Costs Lookup'!$B$8*$D15</f>
        <v>0</v>
      </c>
      <c r="AH15" s="25">
        <f>U15*'Debris Costs Lookup'!$B$8*$D15</f>
        <v>0</v>
      </c>
      <c r="AI15" s="25">
        <f>V15*'Debris Costs Lookup'!$B$8*$D15</f>
        <v>0</v>
      </c>
      <c r="AJ15" s="25">
        <f>W15*'Debris Costs Lookup'!$B$8*$D15</f>
        <v>0</v>
      </c>
      <c r="AK15" s="25">
        <f>X15*'Debris Costs Lookup'!$B$8*$D15</f>
        <v>0</v>
      </c>
      <c r="AL15" s="25">
        <f>Y15*'Debris Costs Lookup'!$B$8*$D15</f>
        <v>0</v>
      </c>
    </row>
    <row r="16" spans="1:38" x14ac:dyDescent="0.25">
      <c r="A16" s="17">
        <f t="shared" si="1"/>
        <v>15</v>
      </c>
      <c r="B16" s="27" t="str">
        <f>IF('Structure Inputs'!C19="","",'Structure Inputs'!C19)</f>
        <v/>
      </c>
      <c r="D16" s="42">
        <f>'Structure Inputs'!$D19</f>
        <v>0</v>
      </c>
      <c r="F16" s="18" t="str">
        <f>IF('Structure Inputs'!F19="","No","Yes")</f>
        <v>No</v>
      </c>
      <c r="H16" s="24">
        <f>IF($F16="Yes",'Structure Inputs'!$F19,SUMIFS('General Assumptions_Back End'!$C:$C,'General Assumptions_Back End'!$A:$A,$B16,'General Assumptions_Back End'!$B:$B,H$1))</f>
        <v>0</v>
      </c>
      <c r="J16" s="24" t="str">
        <f>'Structure Inputs'!I19</f>
        <v/>
      </c>
      <c r="K16" s="416">
        <f t="shared" si="0"/>
        <v>0</v>
      </c>
      <c r="L16" s="420">
        <f>'General User Inputs'!$F$34</f>
        <v>1.1000000000000001</v>
      </c>
      <c r="N16" s="42">
        <f>IF(AND('Structure Inputs'!R19&gt;0, ISNUMBER('Structure Inputs'!R19)), ((('Structure Inputs'!R19+2)*$K16*0.33*$L16)/27)/'Debris Costs Lookup'!$B$2, 0)</f>
        <v>0</v>
      </c>
      <c r="O16" s="42">
        <f>IF(AND('Structure Inputs'!S19&gt;0, ISNUMBER('Structure Inputs'!S19)), ((('Structure Inputs'!S19+2)*$K16*0.33*$L16)/27)/'Debris Costs Lookup'!$B$2, 0)</f>
        <v>0</v>
      </c>
      <c r="P16" s="42">
        <f>IF(AND('Structure Inputs'!T19&gt;0, ISNUMBER('Structure Inputs'!T19)), ((('Structure Inputs'!T19+2)*$K16*0.33*$L16)/27)/'Debris Costs Lookup'!$B$2, 0)</f>
        <v>0</v>
      </c>
      <c r="Q16" s="42">
        <f>IF(AND('Structure Inputs'!U19&gt;0, ISNUMBER('Structure Inputs'!U19)), ((('Structure Inputs'!U19+2)*$K16*0.33*$L16)/27)/'Debris Costs Lookup'!$B$2, 0)</f>
        <v>0</v>
      </c>
      <c r="R16" s="42">
        <f>IF(AND('Structure Inputs'!V19&gt;0, ISNUMBER('Structure Inputs'!V19)), ((('Structure Inputs'!V19+2)*$K16*0.33*$L16)/27)/'Debris Costs Lookup'!$B$2, 0)</f>
        <v>0</v>
      </c>
      <c r="S16" s="42">
        <f>IF(AND('Structure Inputs'!W19&gt;0, ISNUMBER('Structure Inputs'!W19)), ((('Structure Inputs'!W19+2)*$K16*0.33*$L16)/27)/'Debris Costs Lookup'!$B$2, 0)</f>
        <v>0</v>
      </c>
      <c r="T16" s="42">
        <f>IF(AND('Structure Inputs'!X19&gt;0, ISNUMBER('Structure Inputs'!X19)), ((('Structure Inputs'!X19+2)*$K16*0.33*$L16)/27)/'Debris Costs Lookup'!$B$2, 0)</f>
        <v>0</v>
      </c>
      <c r="U16" s="42">
        <f>IF(AND('Structure Inputs'!Y19&gt;0, ISNUMBER('Structure Inputs'!Y19)), ((('Structure Inputs'!Y19+2)*$K16*0.33*$L16)/27)/'Debris Costs Lookup'!$B$2, 0)</f>
        <v>0</v>
      </c>
      <c r="V16" s="42">
        <f>IF(AND('Structure Inputs'!Z19&gt;0, ISNUMBER('Structure Inputs'!Z19)), ((('Structure Inputs'!Z19+2)*$K16*0.33*$L16)/27)/'Debris Costs Lookup'!$B$2, 0)</f>
        <v>0</v>
      </c>
      <c r="W16" s="42">
        <f>IF(AND('Structure Inputs'!AA19&gt;0, ISNUMBER('Structure Inputs'!AA19)), ((('Structure Inputs'!AA19+2)*$K16*0.33*$L16)/27)/'Debris Costs Lookup'!$B$2, 0)</f>
        <v>0</v>
      </c>
      <c r="X16" s="42">
        <f>IF(AND('Structure Inputs'!AB19&gt;0, ISNUMBER('Structure Inputs'!AB19)), ((('Structure Inputs'!AB19+2)*$K16*0.33*$L16)/27)/'Debris Costs Lookup'!$B$2, 0)</f>
        <v>0</v>
      </c>
      <c r="Y16" s="42">
        <f>IF(AND('Structure Inputs'!AC19&gt;0, ISNUMBER('Structure Inputs'!AC19)), ((('Structure Inputs'!AC19+2)*$K16*0.33*$L16)/27)/'Debris Costs Lookup'!$B$2, 0)</f>
        <v>0</v>
      </c>
      <c r="AA16" s="25">
        <f>N16*'Debris Costs Lookup'!$B$8*$D16</f>
        <v>0</v>
      </c>
      <c r="AB16" s="25">
        <f>O16*'Debris Costs Lookup'!$B$8*$D16</f>
        <v>0</v>
      </c>
      <c r="AC16" s="25">
        <f>P16*'Debris Costs Lookup'!$B$8*$D16</f>
        <v>0</v>
      </c>
      <c r="AD16" s="25">
        <f>Q16*'Debris Costs Lookup'!$B$8*$D16</f>
        <v>0</v>
      </c>
      <c r="AE16" s="25">
        <f>R16*'Debris Costs Lookup'!$B$8*$D16</f>
        <v>0</v>
      </c>
      <c r="AF16" s="25">
        <f>S16*'Debris Costs Lookup'!$B$8*$D16</f>
        <v>0</v>
      </c>
      <c r="AG16" s="25">
        <f>T16*'Debris Costs Lookup'!$B$8*$D16</f>
        <v>0</v>
      </c>
      <c r="AH16" s="25">
        <f>U16*'Debris Costs Lookup'!$B$8*$D16</f>
        <v>0</v>
      </c>
      <c r="AI16" s="25">
        <f>V16*'Debris Costs Lookup'!$B$8*$D16</f>
        <v>0</v>
      </c>
      <c r="AJ16" s="25">
        <f>W16*'Debris Costs Lookup'!$B$8*$D16</f>
        <v>0</v>
      </c>
      <c r="AK16" s="25">
        <f>X16*'Debris Costs Lookup'!$B$8*$D16</f>
        <v>0</v>
      </c>
      <c r="AL16" s="25">
        <f>Y16*'Debris Costs Lookup'!$B$8*$D16</f>
        <v>0</v>
      </c>
    </row>
    <row r="17" spans="1:38" x14ac:dyDescent="0.25">
      <c r="A17" s="17">
        <f t="shared" si="1"/>
        <v>16</v>
      </c>
      <c r="B17" s="27" t="str">
        <f>IF('Structure Inputs'!C20="","",'Structure Inputs'!C20)</f>
        <v/>
      </c>
      <c r="D17" s="42">
        <f>'Structure Inputs'!$D20</f>
        <v>0</v>
      </c>
      <c r="F17" s="18" t="str">
        <f>IF('Structure Inputs'!F20="","No","Yes")</f>
        <v>No</v>
      </c>
      <c r="H17" s="24">
        <f>IF($F17="Yes",'Structure Inputs'!$F20,SUMIFS('General Assumptions_Back End'!$C:$C,'General Assumptions_Back End'!$A:$A,$B17,'General Assumptions_Back End'!$B:$B,H$1))</f>
        <v>0</v>
      </c>
      <c r="J17" s="24" t="str">
        <f>'Structure Inputs'!I20</f>
        <v/>
      </c>
      <c r="K17" s="416">
        <f t="shared" si="0"/>
        <v>0</v>
      </c>
      <c r="L17" s="420">
        <f>'General User Inputs'!$F$34</f>
        <v>1.1000000000000001</v>
      </c>
      <c r="N17" s="42">
        <f>IF(AND('Structure Inputs'!R20&gt;0, ISNUMBER('Structure Inputs'!R20)), ((('Structure Inputs'!R20+2)*$K17*0.33*$L17)/27)/'Debris Costs Lookup'!$B$2, 0)</f>
        <v>0</v>
      </c>
      <c r="O17" s="42">
        <f>IF(AND('Structure Inputs'!S20&gt;0, ISNUMBER('Structure Inputs'!S20)), ((('Structure Inputs'!S20+2)*$K17*0.33*$L17)/27)/'Debris Costs Lookup'!$B$2, 0)</f>
        <v>0</v>
      </c>
      <c r="P17" s="42">
        <f>IF(AND('Structure Inputs'!T20&gt;0, ISNUMBER('Structure Inputs'!T20)), ((('Structure Inputs'!T20+2)*$K17*0.33*$L17)/27)/'Debris Costs Lookup'!$B$2, 0)</f>
        <v>0</v>
      </c>
      <c r="Q17" s="42">
        <f>IF(AND('Structure Inputs'!U20&gt;0, ISNUMBER('Structure Inputs'!U20)), ((('Structure Inputs'!U20+2)*$K17*0.33*$L17)/27)/'Debris Costs Lookup'!$B$2, 0)</f>
        <v>0</v>
      </c>
      <c r="R17" s="42">
        <f>IF(AND('Structure Inputs'!V20&gt;0, ISNUMBER('Structure Inputs'!V20)), ((('Structure Inputs'!V20+2)*$K17*0.33*$L17)/27)/'Debris Costs Lookup'!$B$2, 0)</f>
        <v>0</v>
      </c>
      <c r="S17" s="42">
        <f>IF(AND('Structure Inputs'!W20&gt;0, ISNUMBER('Structure Inputs'!W20)), ((('Structure Inputs'!W20+2)*$K17*0.33*$L17)/27)/'Debris Costs Lookup'!$B$2, 0)</f>
        <v>0</v>
      </c>
      <c r="T17" s="42">
        <f>IF(AND('Structure Inputs'!X20&gt;0, ISNUMBER('Structure Inputs'!X20)), ((('Structure Inputs'!X20+2)*$K17*0.33*$L17)/27)/'Debris Costs Lookup'!$B$2, 0)</f>
        <v>0</v>
      </c>
      <c r="U17" s="42">
        <f>IF(AND('Structure Inputs'!Y20&gt;0, ISNUMBER('Structure Inputs'!Y20)), ((('Structure Inputs'!Y20+2)*$K17*0.33*$L17)/27)/'Debris Costs Lookup'!$B$2, 0)</f>
        <v>0</v>
      </c>
      <c r="V17" s="42">
        <f>IF(AND('Structure Inputs'!Z20&gt;0, ISNUMBER('Structure Inputs'!Z20)), ((('Structure Inputs'!Z20+2)*$K17*0.33*$L17)/27)/'Debris Costs Lookup'!$B$2, 0)</f>
        <v>0</v>
      </c>
      <c r="W17" s="42">
        <f>IF(AND('Structure Inputs'!AA20&gt;0, ISNUMBER('Structure Inputs'!AA20)), ((('Structure Inputs'!AA20+2)*$K17*0.33*$L17)/27)/'Debris Costs Lookup'!$B$2, 0)</f>
        <v>0</v>
      </c>
      <c r="X17" s="42">
        <f>IF(AND('Structure Inputs'!AB20&gt;0, ISNUMBER('Structure Inputs'!AB20)), ((('Structure Inputs'!AB20+2)*$K17*0.33*$L17)/27)/'Debris Costs Lookup'!$B$2, 0)</f>
        <v>0</v>
      </c>
      <c r="Y17" s="42">
        <f>IF(AND('Structure Inputs'!AC20&gt;0, ISNUMBER('Structure Inputs'!AC20)), ((('Structure Inputs'!AC20+2)*$K17*0.33*$L17)/27)/'Debris Costs Lookup'!$B$2, 0)</f>
        <v>0</v>
      </c>
      <c r="AA17" s="25">
        <f>N17*'Debris Costs Lookup'!$B$8*$D17</f>
        <v>0</v>
      </c>
      <c r="AB17" s="25">
        <f>O17*'Debris Costs Lookup'!$B$8*$D17</f>
        <v>0</v>
      </c>
      <c r="AC17" s="25">
        <f>P17*'Debris Costs Lookup'!$B$8*$D17</f>
        <v>0</v>
      </c>
      <c r="AD17" s="25">
        <f>Q17*'Debris Costs Lookup'!$B$8*$D17</f>
        <v>0</v>
      </c>
      <c r="AE17" s="25">
        <f>R17*'Debris Costs Lookup'!$B$8*$D17</f>
        <v>0</v>
      </c>
      <c r="AF17" s="25">
        <f>S17*'Debris Costs Lookup'!$B$8*$D17</f>
        <v>0</v>
      </c>
      <c r="AG17" s="25">
        <f>T17*'Debris Costs Lookup'!$B$8*$D17</f>
        <v>0</v>
      </c>
      <c r="AH17" s="25">
        <f>U17*'Debris Costs Lookup'!$B$8*$D17</f>
        <v>0</v>
      </c>
      <c r="AI17" s="25">
        <f>V17*'Debris Costs Lookup'!$B$8*$D17</f>
        <v>0</v>
      </c>
      <c r="AJ17" s="25">
        <f>W17*'Debris Costs Lookup'!$B$8*$D17</f>
        <v>0</v>
      </c>
      <c r="AK17" s="25">
        <f>X17*'Debris Costs Lookup'!$B$8*$D17</f>
        <v>0</v>
      </c>
      <c r="AL17" s="25">
        <f>Y17*'Debris Costs Lookup'!$B$8*$D17</f>
        <v>0</v>
      </c>
    </row>
    <row r="18" spans="1:38" x14ac:dyDescent="0.25">
      <c r="A18" s="17">
        <f t="shared" si="1"/>
        <v>17</v>
      </c>
      <c r="B18" s="27" t="str">
        <f>IF('Structure Inputs'!C21="","",'Structure Inputs'!C21)</f>
        <v/>
      </c>
      <c r="D18" s="42">
        <f>'Structure Inputs'!$D21</f>
        <v>0</v>
      </c>
      <c r="F18" s="18" t="str">
        <f>IF('Structure Inputs'!F21="","No","Yes")</f>
        <v>No</v>
      </c>
      <c r="H18" s="24">
        <f>IF($F18="Yes",'Structure Inputs'!$F21,SUMIFS('General Assumptions_Back End'!$C:$C,'General Assumptions_Back End'!$A:$A,$B18,'General Assumptions_Back End'!$B:$B,H$1))</f>
        <v>0</v>
      </c>
      <c r="J18" s="24" t="str">
        <f>'Structure Inputs'!I21</f>
        <v/>
      </c>
      <c r="K18" s="416">
        <f t="shared" si="0"/>
        <v>0</v>
      </c>
      <c r="L18" s="420">
        <f>'General User Inputs'!$F$34</f>
        <v>1.1000000000000001</v>
      </c>
      <c r="N18" s="42">
        <f>IF(AND('Structure Inputs'!R21&gt;0, ISNUMBER('Structure Inputs'!R21)), ((('Structure Inputs'!R21+2)*$K18*0.33*$L18)/27)/'Debris Costs Lookup'!$B$2, 0)</f>
        <v>0</v>
      </c>
      <c r="O18" s="42">
        <f>IF(AND('Structure Inputs'!S21&gt;0, ISNUMBER('Structure Inputs'!S21)), ((('Structure Inputs'!S21+2)*$K18*0.33*$L18)/27)/'Debris Costs Lookup'!$B$2, 0)</f>
        <v>0</v>
      </c>
      <c r="P18" s="42">
        <f>IF(AND('Structure Inputs'!T21&gt;0, ISNUMBER('Structure Inputs'!T21)), ((('Structure Inputs'!T21+2)*$K18*0.33*$L18)/27)/'Debris Costs Lookup'!$B$2, 0)</f>
        <v>0</v>
      </c>
      <c r="Q18" s="42">
        <f>IF(AND('Structure Inputs'!U21&gt;0, ISNUMBER('Structure Inputs'!U21)), ((('Structure Inputs'!U21+2)*$K18*0.33*$L18)/27)/'Debris Costs Lookup'!$B$2, 0)</f>
        <v>0</v>
      </c>
      <c r="R18" s="42">
        <f>IF(AND('Structure Inputs'!V21&gt;0, ISNUMBER('Structure Inputs'!V21)), ((('Structure Inputs'!V21+2)*$K18*0.33*$L18)/27)/'Debris Costs Lookup'!$B$2, 0)</f>
        <v>0</v>
      </c>
      <c r="S18" s="42">
        <f>IF(AND('Structure Inputs'!W21&gt;0, ISNUMBER('Structure Inputs'!W21)), ((('Structure Inputs'!W21+2)*$K18*0.33*$L18)/27)/'Debris Costs Lookup'!$B$2, 0)</f>
        <v>0</v>
      </c>
      <c r="T18" s="42">
        <f>IF(AND('Structure Inputs'!X21&gt;0, ISNUMBER('Structure Inputs'!X21)), ((('Structure Inputs'!X21+2)*$K18*0.33*$L18)/27)/'Debris Costs Lookup'!$B$2, 0)</f>
        <v>0</v>
      </c>
      <c r="U18" s="42">
        <f>IF(AND('Structure Inputs'!Y21&gt;0, ISNUMBER('Structure Inputs'!Y21)), ((('Structure Inputs'!Y21+2)*$K18*0.33*$L18)/27)/'Debris Costs Lookup'!$B$2, 0)</f>
        <v>0</v>
      </c>
      <c r="V18" s="42">
        <f>IF(AND('Structure Inputs'!Z21&gt;0, ISNUMBER('Structure Inputs'!Z21)), ((('Structure Inputs'!Z21+2)*$K18*0.33*$L18)/27)/'Debris Costs Lookup'!$B$2, 0)</f>
        <v>0</v>
      </c>
      <c r="W18" s="42">
        <f>IF(AND('Structure Inputs'!AA21&gt;0, ISNUMBER('Structure Inputs'!AA21)), ((('Structure Inputs'!AA21+2)*$K18*0.33*$L18)/27)/'Debris Costs Lookup'!$B$2, 0)</f>
        <v>0</v>
      </c>
      <c r="X18" s="42">
        <f>IF(AND('Structure Inputs'!AB21&gt;0, ISNUMBER('Structure Inputs'!AB21)), ((('Structure Inputs'!AB21+2)*$K18*0.33*$L18)/27)/'Debris Costs Lookup'!$B$2, 0)</f>
        <v>0</v>
      </c>
      <c r="Y18" s="42">
        <f>IF(AND('Structure Inputs'!AC21&gt;0, ISNUMBER('Structure Inputs'!AC21)), ((('Structure Inputs'!AC21+2)*$K18*0.33*$L18)/27)/'Debris Costs Lookup'!$B$2, 0)</f>
        <v>0</v>
      </c>
      <c r="AA18" s="25">
        <f>N18*'Debris Costs Lookup'!$B$8*$D18</f>
        <v>0</v>
      </c>
      <c r="AB18" s="25">
        <f>O18*'Debris Costs Lookup'!$B$8*$D18</f>
        <v>0</v>
      </c>
      <c r="AC18" s="25">
        <f>P18*'Debris Costs Lookup'!$B$8*$D18</f>
        <v>0</v>
      </c>
      <c r="AD18" s="25">
        <f>Q18*'Debris Costs Lookup'!$B$8*$D18</f>
        <v>0</v>
      </c>
      <c r="AE18" s="25">
        <f>R18*'Debris Costs Lookup'!$B$8*$D18</f>
        <v>0</v>
      </c>
      <c r="AF18" s="25">
        <f>S18*'Debris Costs Lookup'!$B$8*$D18</f>
        <v>0</v>
      </c>
      <c r="AG18" s="25">
        <f>T18*'Debris Costs Lookup'!$B$8*$D18</f>
        <v>0</v>
      </c>
      <c r="AH18" s="25">
        <f>U18*'Debris Costs Lookup'!$B$8*$D18</f>
        <v>0</v>
      </c>
      <c r="AI18" s="25">
        <f>V18*'Debris Costs Lookup'!$B$8*$D18</f>
        <v>0</v>
      </c>
      <c r="AJ18" s="25">
        <f>W18*'Debris Costs Lookup'!$B$8*$D18</f>
        <v>0</v>
      </c>
      <c r="AK18" s="25">
        <f>X18*'Debris Costs Lookup'!$B$8*$D18</f>
        <v>0</v>
      </c>
      <c r="AL18" s="25">
        <f>Y18*'Debris Costs Lookup'!$B$8*$D18</f>
        <v>0</v>
      </c>
    </row>
    <row r="19" spans="1:38" x14ac:dyDescent="0.25">
      <c r="A19" s="17">
        <f t="shared" si="1"/>
        <v>18</v>
      </c>
      <c r="B19" s="27" t="str">
        <f>IF('Structure Inputs'!C22="","",'Structure Inputs'!C22)</f>
        <v/>
      </c>
      <c r="D19" s="42">
        <f>'Structure Inputs'!$D22</f>
        <v>0</v>
      </c>
      <c r="F19" s="18" t="str">
        <f>IF('Structure Inputs'!F22="","No","Yes")</f>
        <v>No</v>
      </c>
      <c r="H19" s="24">
        <f>IF($F19="Yes",'Structure Inputs'!$F22,SUMIFS('General Assumptions_Back End'!$C:$C,'General Assumptions_Back End'!$A:$A,$B19,'General Assumptions_Back End'!$B:$B,H$1))</f>
        <v>0</v>
      </c>
      <c r="J19" s="24" t="str">
        <f>'Structure Inputs'!I22</f>
        <v/>
      </c>
      <c r="K19" s="416">
        <f t="shared" si="0"/>
        <v>0</v>
      </c>
      <c r="L19" s="420">
        <f>'General User Inputs'!$F$34</f>
        <v>1.1000000000000001</v>
      </c>
      <c r="N19" s="42">
        <f>IF(AND('Structure Inputs'!R22&gt;0, ISNUMBER('Structure Inputs'!R22)), ((('Structure Inputs'!R22+2)*$K19*0.33*$L19)/27)/'Debris Costs Lookup'!$B$2, 0)</f>
        <v>0</v>
      </c>
      <c r="O19" s="42">
        <f>IF(AND('Structure Inputs'!S22&gt;0, ISNUMBER('Structure Inputs'!S22)), ((('Structure Inputs'!S22+2)*$K19*0.33*$L19)/27)/'Debris Costs Lookup'!$B$2, 0)</f>
        <v>0</v>
      </c>
      <c r="P19" s="42">
        <f>IF(AND('Structure Inputs'!T22&gt;0, ISNUMBER('Structure Inputs'!T22)), ((('Structure Inputs'!T22+2)*$K19*0.33*$L19)/27)/'Debris Costs Lookup'!$B$2, 0)</f>
        <v>0</v>
      </c>
      <c r="Q19" s="42">
        <f>IF(AND('Structure Inputs'!U22&gt;0, ISNUMBER('Structure Inputs'!U22)), ((('Structure Inputs'!U22+2)*$K19*0.33*$L19)/27)/'Debris Costs Lookup'!$B$2, 0)</f>
        <v>0</v>
      </c>
      <c r="R19" s="42">
        <f>IF(AND('Structure Inputs'!V22&gt;0, ISNUMBER('Structure Inputs'!V22)), ((('Structure Inputs'!V22+2)*$K19*0.33*$L19)/27)/'Debris Costs Lookup'!$B$2, 0)</f>
        <v>0</v>
      </c>
      <c r="S19" s="42">
        <f>IF(AND('Structure Inputs'!W22&gt;0, ISNUMBER('Structure Inputs'!W22)), ((('Structure Inputs'!W22+2)*$K19*0.33*$L19)/27)/'Debris Costs Lookup'!$B$2, 0)</f>
        <v>0</v>
      </c>
      <c r="T19" s="42">
        <f>IF(AND('Structure Inputs'!X22&gt;0, ISNUMBER('Structure Inputs'!X22)), ((('Structure Inputs'!X22+2)*$K19*0.33*$L19)/27)/'Debris Costs Lookup'!$B$2, 0)</f>
        <v>0</v>
      </c>
      <c r="U19" s="42">
        <f>IF(AND('Structure Inputs'!Y22&gt;0, ISNUMBER('Structure Inputs'!Y22)), ((('Structure Inputs'!Y22+2)*$K19*0.33*$L19)/27)/'Debris Costs Lookup'!$B$2, 0)</f>
        <v>0</v>
      </c>
      <c r="V19" s="42">
        <f>IF(AND('Structure Inputs'!Z22&gt;0, ISNUMBER('Structure Inputs'!Z22)), ((('Structure Inputs'!Z22+2)*$K19*0.33*$L19)/27)/'Debris Costs Lookup'!$B$2, 0)</f>
        <v>0</v>
      </c>
      <c r="W19" s="42">
        <f>IF(AND('Structure Inputs'!AA22&gt;0, ISNUMBER('Structure Inputs'!AA22)), ((('Structure Inputs'!AA22+2)*$K19*0.33*$L19)/27)/'Debris Costs Lookup'!$B$2, 0)</f>
        <v>0</v>
      </c>
      <c r="X19" s="42">
        <f>IF(AND('Structure Inputs'!AB22&gt;0, ISNUMBER('Structure Inputs'!AB22)), ((('Structure Inputs'!AB22+2)*$K19*0.33*$L19)/27)/'Debris Costs Lookup'!$B$2, 0)</f>
        <v>0</v>
      </c>
      <c r="Y19" s="42">
        <f>IF(AND('Structure Inputs'!AC22&gt;0, ISNUMBER('Structure Inputs'!AC22)), ((('Structure Inputs'!AC22+2)*$K19*0.33*$L19)/27)/'Debris Costs Lookup'!$B$2, 0)</f>
        <v>0</v>
      </c>
      <c r="AA19" s="25">
        <f>N19*'Debris Costs Lookup'!$B$8*$D19</f>
        <v>0</v>
      </c>
      <c r="AB19" s="25">
        <f>O19*'Debris Costs Lookup'!$B$8*$D19</f>
        <v>0</v>
      </c>
      <c r="AC19" s="25">
        <f>P19*'Debris Costs Lookup'!$B$8*$D19</f>
        <v>0</v>
      </c>
      <c r="AD19" s="25">
        <f>Q19*'Debris Costs Lookup'!$B$8*$D19</f>
        <v>0</v>
      </c>
      <c r="AE19" s="25">
        <f>R19*'Debris Costs Lookup'!$B$8*$D19</f>
        <v>0</v>
      </c>
      <c r="AF19" s="25">
        <f>S19*'Debris Costs Lookup'!$B$8*$D19</f>
        <v>0</v>
      </c>
      <c r="AG19" s="25">
        <f>T19*'Debris Costs Lookup'!$B$8*$D19</f>
        <v>0</v>
      </c>
      <c r="AH19" s="25">
        <f>U19*'Debris Costs Lookup'!$B$8*$D19</f>
        <v>0</v>
      </c>
      <c r="AI19" s="25">
        <f>V19*'Debris Costs Lookup'!$B$8*$D19</f>
        <v>0</v>
      </c>
      <c r="AJ19" s="25">
        <f>W19*'Debris Costs Lookup'!$B$8*$D19</f>
        <v>0</v>
      </c>
      <c r="AK19" s="25">
        <f>X19*'Debris Costs Lookup'!$B$8*$D19</f>
        <v>0</v>
      </c>
      <c r="AL19" s="25">
        <f>Y19*'Debris Costs Lookup'!$B$8*$D19</f>
        <v>0</v>
      </c>
    </row>
    <row r="20" spans="1:38" x14ac:dyDescent="0.25">
      <c r="A20" s="17">
        <f t="shared" si="1"/>
        <v>19</v>
      </c>
      <c r="B20" s="27" t="str">
        <f>IF('Structure Inputs'!C23="","",'Structure Inputs'!C23)</f>
        <v/>
      </c>
      <c r="D20" s="42">
        <f>'Structure Inputs'!$D23</f>
        <v>0</v>
      </c>
      <c r="F20" s="18" t="str">
        <f>IF('Structure Inputs'!F23="","No","Yes")</f>
        <v>No</v>
      </c>
      <c r="H20" s="24">
        <f>IF($F20="Yes",'Structure Inputs'!$F23,SUMIFS('General Assumptions_Back End'!$C:$C,'General Assumptions_Back End'!$A:$A,$B20,'General Assumptions_Back End'!$B:$B,H$1))</f>
        <v>0</v>
      </c>
      <c r="J20" s="24" t="str">
        <f>'Structure Inputs'!I23</f>
        <v/>
      </c>
      <c r="K20" s="416">
        <f t="shared" si="0"/>
        <v>0</v>
      </c>
      <c r="L20" s="420">
        <f>'General User Inputs'!$F$34</f>
        <v>1.1000000000000001</v>
      </c>
      <c r="N20" s="42">
        <f>IF(AND('Structure Inputs'!R23&gt;0, ISNUMBER('Structure Inputs'!R23)), ((('Structure Inputs'!R23+2)*$K20*0.33*$L20)/27)/'Debris Costs Lookup'!$B$2, 0)</f>
        <v>0</v>
      </c>
      <c r="O20" s="42">
        <f>IF(AND('Structure Inputs'!S23&gt;0, ISNUMBER('Structure Inputs'!S23)), ((('Structure Inputs'!S23+2)*$K20*0.33*$L20)/27)/'Debris Costs Lookup'!$B$2, 0)</f>
        <v>0</v>
      </c>
      <c r="P20" s="42">
        <f>IF(AND('Structure Inputs'!T23&gt;0, ISNUMBER('Structure Inputs'!T23)), ((('Structure Inputs'!T23+2)*$K20*0.33*$L20)/27)/'Debris Costs Lookup'!$B$2, 0)</f>
        <v>0</v>
      </c>
      <c r="Q20" s="42">
        <f>IF(AND('Structure Inputs'!U23&gt;0, ISNUMBER('Structure Inputs'!U23)), ((('Structure Inputs'!U23+2)*$K20*0.33*$L20)/27)/'Debris Costs Lookup'!$B$2, 0)</f>
        <v>0</v>
      </c>
      <c r="R20" s="42">
        <f>IF(AND('Structure Inputs'!V23&gt;0, ISNUMBER('Structure Inputs'!V23)), ((('Structure Inputs'!V23+2)*$K20*0.33*$L20)/27)/'Debris Costs Lookup'!$B$2, 0)</f>
        <v>0</v>
      </c>
      <c r="S20" s="42">
        <f>IF(AND('Structure Inputs'!W23&gt;0, ISNUMBER('Structure Inputs'!W23)), ((('Structure Inputs'!W23+2)*$K20*0.33*$L20)/27)/'Debris Costs Lookup'!$B$2, 0)</f>
        <v>0</v>
      </c>
      <c r="T20" s="42">
        <f>IF(AND('Structure Inputs'!X23&gt;0, ISNUMBER('Structure Inputs'!X23)), ((('Structure Inputs'!X23+2)*$K20*0.33*$L20)/27)/'Debris Costs Lookup'!$B$2, 0)</f>
        <v>0</v>
      </c>
      <c r="U20" s="42">
        <f>IF(AND('Structure Inputs'!Y23&gt;0, ISNUMBER('Structure Inputs'!Y23)), ((('Structure Inputs'!Y23+2)*$K20*0.33*$L20)/27)/'Debris Costs Lookup'!$B$2, 0)</f>
        <v>0</v>
      </c>
      <c r="V20" s="42">
        <f>IF(AND('Structure Inputs'!Z23&gt;0, ISNUMBER('Structure Inputs'!Z23)), ((('Structure Inputs'!Z23+2)*$K20*0.33*$L20)/27)/'Debris Costs Lookup'!$B$2, 0)</f>
        <v>0</v>
      </c>
      <c r="W20" s="42">
        <f>IF(AND('Structure Inputs'!AA23&gt;0, ISNUMBER('Structure Inputs'!AA23)), ((('Structure Inputs'!AA23+2)*$K20*0.33*$L20)/27)/'Debris Costs Lookup'!$B$2, 0)</f>
        <v>0</v>
      </c>
      <c r="X20" s="42">
        <f>IF(AND('Structure Inputs'!AB23&gt;0, ISNUMBER('Structure Inputs'!AB23)), ((('Structure Inputs'!AB23+2)*$K20*0.33*$L20)/27)/'Debris Costs Lookup'!$B$2, 0)</f>
        <v>0</v>
      </c>
      <c r="Y20" s="42">
        <f>IF(AND('Structure Inputs'!AC23&gt;0, ISNUMBER('Structure Inputs'!AC23)), ((('Structure Inputs'!AC23+2)*$K20*0.33*$L20)/27)/'Debris Costs Lookup'!$B$2, 0)</f>
        <v>0</v>
      </c>
      <c r="AA20" s="25">
        <f>N20*'Debris Costs Lookup'!$B$8*$D20</f>
        <v>0</v>
      </c>
      <c r="AB20" s="25">
        <f>O20*'Debris Costs Lookup'!$B$8*$D20</f>
        <v>0</v>
      </c>
      <c r="AC20" s="25">
        <f>P20*'Debris Costs Lookup'!$B$8*$D20</f>
        <v>0</v>
      </c>
      <c r="AD20" s="25">
        <f>Q20*'Debris Costs Lookup'!$B$8*$D20</f>
        <v>0</v>
      </c>
      <c r="AE20" s="25">
        <f>R20*'Debris Costs Lookup'!$B$8*$D20</f>
        <v>0</v>
      </c>
      <c r="AF20" s="25">
        <f>S20*'Debris Costs Lookup'!$B$8*$D20</f>
        <v>0</v>
      </c>
      <c r="AG20" s="25">
        <f>T20*'Debris Costs Lookup'!$B$8*$D20</f>
        <v>0</v>
      </c>
      <c r="AH20" s="25">
        <f>U20*'Debris Costs Lookup'!$B$8*$D20</f>
        <v>0</v>
      </c>
      <c r="AI20" s="25">
        <f>V20*'Debris Costs Lookup'!$B$8*$D20</f>
        <v>0</v>
      </c>
      <c r="AJ20" s="25">
        <f>W20*'Debris Costs Lookup'!$B$8*$D20</f>
        <v>0</v>
      </c>
      <c r="AK20" s="25">
        <f>X20*'Debris Costs Lookup'!$B$8*$D20</f>
        <v>0</v>
      </c>
      <c r="AL20" s="25">
        <f>Y20*'Debris Costs Lookup'!$B$8*$D20</f>
        <v>0</v>
      </c>
    </row>
    <row r="21" spans="1:38" x14ac:dyDescent="0.25">
      <c r="A21" s="17">
        <f t="shared" si="1"/>
        <v>20</v>
      </c>
      <c r="B21" s="27" t="str">
        <f>IF('Structure Inputs'!C24="","",'Structure Inputs'!C24)</f>
        <v/>
      </c>
      <c r="D21" s="42">
        <f>'Structure Inputs'!$D24</f>
        <v>0</v>
      </c>
      <c r="F21" s="18" t="str">
        <f>IF('Structure Inputs'!F24="","No","Yes")</f>
        <v>No</v>
      </c>
      <c r="H21" s="24">
        <f>IF($F21="Yes",'Structure Inputs'!$F24,SUMIFS('General Assumptions_Back End'!$C:$C,'General Assumptions_Back End'!$A:$A,$B21,'General Assumptions_Back End'!$B:$B,H$1))</f>
        <v>0</v>
      </c>
      <c r="J21" s="24" t="str">
        <f>'Structure Inputs'!I24</f>
        <v/>
      </c>
      <c r="K21" s="416">
        <f t="shared" si="0"/>
        <v>0</v>
      </c>
      <c r="L21" s="420">
        <f>'General User Inputs'!$F$34</f>
        <v>1.1000000000000001</v>
      </c>
      <c r="N21" s="42">
        <f>IF(AND('Structure Inputs'!R24&gt;0, ISNUMBER('Structure Inputs'!R24)), ((('Structure Inputs'!R24+2)*$K21*0.33*$L21)/27)/'Debris Costs Lookup'!$B$2, 0)</f>
        <v>0</v>
      </c>
      <c r="O21" s="42">
        <f>IF(AND('Structure Inputs'!S24&gt;0, ISNUMBER('Structure Inputs'!S24)), ((('Structure Inputs'!S24+2)*$K21*0.33*$L21)/27)/'Debris Costs Lookup'!$B$2, 0)</f>
        <v>0</v>
      </c>
      <c r="P21" s="42">
        <f>IF(AND('Structure Inputs'!T24&gt;0, ISNUMBER('Structure Inputs'!T24)), ((('Structure Inputs'!T24+2)*$K21*0.33*$L21)/27)/'Debris Costs Lookup'!$B$2, 0)</f>
        <v>0</v>
      </c>
      <c r="Q21" s="42">
        <f>IF(AND('Structure Inputs'!U24&gt;0, ISNUMBER('Structure Inputs'!U24)), ((('Structure Inputs'!U24+2)*$K21*0.33*$L21)/27)/'Debris Costs Lookup'!$B$2, 0)</f>
        <v>0</v>
      </c>
      <c r="R21" s="42">
        <f>IF(AND('Structure Inputs'!V24&gt;0, ISNUMBER('Structure Inputs'!V24)), ((('Structure Inputs'!V24+2)*$K21*0.33*$L21)/27)/'Debris Costs Lookup'!$B$2, 0)</f>
        <v>0</v>
      </c>
      <c r="S21" s="42">
        <f>IF(AND('Structure Inputs'!W24&gt;0, ISNUMBER('Structure Inputs'!W24)), ((('Structure Inputs'!W24+2)*$K21*0.33*$L21)/27)/'Debris Costs Lookup'!$B$2, 0)</f>
        <v>0</v>
      </c>
      <c r="T21" s="42">
        <f>IF(AND('Structure Inputs'!X24&gt;0, ISNUMBER('Structure Inputs'!X24)), ((('Structure Inputs'!X24+2)*$K21*0.33*$L21)/27)/'Debris Costs Lookup'!$B$2, 0)</f>
        <v>0</v>
      </c>
      <c r="U21" s="42">
        <f>IF(AND('Structure Inputs'!Y24&gt;0, ISNUMBER('Structure Inputs'!Y24)), ((('Structure Inputs'!Y24+2)*$K21*0.33*$L21)/27)/'Debris Costs Lookup'!$B$2, 0)</f>
        <v>0</v>
      </c>
      <c r="V21" s="42">
        <f>IF(AND('Structure Inputs'!Z24&gt;0, ISNUMBER('Structure Inputs'!Z24)), ((('Structure Inputs'!Z24+2)*$K21*0.33*$L21)/27)/'Debris Costs Lookup'!$B$2, 0)</f>
        <v>0</v>
      </c>
      <c r="W21" s="42">
        <f>IF(AND('Structure Inputs'!AA24&gt;0, ISNUMBER('Structure Inputs'!AA24)), ((('Structure Inputs'!AA24+2)*$K21*0.33*$L21)/27)/'Debris Costs Lookup'!$B$2, 0)</f>
        <v>0</v>
      </c>
      <c r="X21" s="42">
        <f>IF(AND('Structure Inputs'!AB24&gt;0, ISNUMBER('Structure Inputs'!AB24)), ((('Structure Inputs'!AB24+2)*$K21*0.33*$L21)/27)/'Debris Costs Lookup'!$B$2, 0)</f>
        <v>0</v>
      </c>
      <c r="Y21" s="42">
        <f>IF(AND('Structure Inputs'!AC24&gt;0, ISNUMBER('Structure Inputs'!AC24)), ((('Structure Inputs'!AC24+2)*$K21*0.33*$L21)/27)/'Debris Costs Lookup'!$B$2, 0)</f>
        <v>0</v>
      </c>
      <c r="AA21" s="25">
        <f>N21*'Debris Costs Lookup'!$B$8*$D21</f>
        <v>0</v>
      </c>
      <c r="AB21" s="25">
        <f>O21*'Debris Costs Lookup'!$B$8*$D21</f>
        <v>0</v>
      </c>
      <c r="AC21" s="25">
        <f>P21*'Debris Costs Lookup'!$B$8*$D21</f>
        <v>0</v>
      </c>
      <c r="AD21" s="25">
        <f>Q21*'Debris Costs Lookup'!$B$8*$D21</f>
        <v>0</v>
      </c>
      <c r="AE21" s="25">
        <f>R21*'Debris Costs Lookup'!$B$8*$D21</f>
        <v>0</v>
      </c>
      <c r="AF21" s="25">
        <f>S21*'Debris Costs Lookup'!$B$8*$D21</f>
        <v>0</v>
      </c>
      <c r="AG21" s="25">
        <f>T21*'Debris Costs Lookup'!$B$8*$D21</f>
        <v>0</v>
      </c>
      <c r="AH21" s="25">
        <f>U21*'Debris Costs Lookup'!$B$8*$D21</f>
        <v>0</v>
      </c>
      <c r="AI21" s="25">
        <f>V21*'Debris Costs Lookup'!$B$8*$D21</f>
        <v>0</v>
      </c>
      <c r="AJ21" s="25">
        <f>W21*'Debris Costs Lookup'!$B$8*$D21</f>
        <v>0</v>
      </c>
      <c r="AK21" s="25">
        <f>X21*'Debris Costs Lookup'!$B$8*$D21</f>
        <v>0</v>
      </c>
      <c r="AL21" s="25">
        <f>Y21*'Debris Costs Lookup'!$B$8*$D21</f>
        <v>0</v>
      </c>
    </row>
    <row r="22" spans="1:38" x14ac:dyDescent="0.25">
      <c r="A22" s="17">
        <f t="shared" si="1"/>
        <v>21</v>
      </c>
      <c r="B22" s="27" t="str">
        <f>IF('Structure Inputs'!C25="","",'Structure Inputs'!C25)</f>
        <v/>
      </c>
      <c r="D22" s="42">
        <f>'Structure Inputs'!$D25</f>
        <v>0</v>
      </c>
      <c r="F22" s="18" t="str">
        <f>IF('Structure Inputs'!F25="","No","Yes")</f>
        <v>No</v>
      </c>
      <c r="H22" s="24">
        <f>IF($F22="Yes",'Structure Inputs'!$F25,SUMIFS('General Assumptions_Back End'!$C:$C,'General Assumptions_Back End'!$A:$A,$B22,'General Assumptions_Back End'!$B:$B,H$1))</f>
        <v>0</v>
      </c>
      <c r="J22" s="24" t="str">
        <f>'Structure Inputs'!I25</f>
        <v/>
      </c>
      <c r="K22" s="416">
        <f t="shared" si="0"/>
        <v>0</v>
      </c>
      <c r="L22" s="420">
        <f>'General User Inputs'!$F$34</f>
        <v>1.1000000000000001</v>
      </c>
      <c r="N22" s="42">
        <f>IF(AND('Structure Inputs'!R25&gt;0, ISNUMBER('Structure Inputs'!R25)), ((('Structure Inputs'!R25+2)*$K22*0.33*$L22)/27)/'Debris Costs Lookup'!$B$2, 0)</f>
        <v>0</v>
      </c>
      <c r="O22" s="42">
        <f>IF(AND('Structure Inputs'!S25&gt;0, ISNUMBER('Structure Inputs'!S25)), ((('Structure Inputs'!S25+2)*$K22*0.33*$L22)/27)/'Debris Costs Lookup'!$B$2, 0)</f>
        <v>0</v>
      </c>
      <c r="P22" s="42">
        <f>IF(AND('Structure Inputs'!T25&gt;0, ISNUMBER('Structure Inputs'!T25)), ((('Structure Inputs'!T25+2)*$K22*0.33*$L22)/27)/'Debris Costs Lookup'!$B$2, 0)</f>
        <v>0</v>
      </c>
      <c r="Q22" s="42">
        <f>IF(AND('Structure Inputs'!U25&gt;0, ISNUMBER('Structure Inputs'!U25)), ((('Structure Inputs'!U25+2)*$K22*0.33*$L22)/27)/'Debris Costs Lookup'!$B$2, 0)</f>
        <v>0</v>
      </c>
      <c r="R22" s="42">
        <f>IF(AND('Structure Inputs'!V25&gt;0, ISNUMBER('Structure Inputs'!V25)), ((('Structure Inputs'!V25+2)*$K22*0.33*$L22)/27)/'Debris Costs Lookup'!$B$2, 0)</f>
        <v>0</v>
      </c>
      <c r="S22" s="42">
        <f>IF(AND('Structure Inputs'!W25&gt;0, ISNUMBER('Structure Inputs'!W25)), ((('Structure Inputs'!W25+2)*$K22*0.33*$L22)/27)/'Debris Costs Lookup'!$B$2, 0)</f>
        <v>0</v>
      </c>
      <c r="T22" s="42">
        <f>IF(AND('Structure Inputs'!X25&gt;0, ISNUMBER('Structure Inputs'!X25)), ((('Structure Inputs'!X25+2)*$K22*0.33*$L22)/27)/'Debris Costs Lookup'!$B$2, 0)</f>
        <v>0</v>
      </c>
      <c r="U22" s="42">
        <f>IF(AND('Structure Inputs'!Y25&gt;0, ISNUMBER('Structure Inputs'!Y25)), ((('Structure Inputs'!Y25+2)*$K22*0.33*$L22)/27)/'Debris Costs Lookup'!$B$2, 0)</f>
        <v>0</v>
      </c>
      <c r="V22" s="42">
        <f>IF(AND('Structure Inputs'!Z25&gt;0, ISNUMBER('Structure Inputs'!Z25)), ((('Structure Inputs'!Z25+2)*$K22*0.33*$L22)/27)/'Debris Costs Lookup'!$B$2, 0)</f>
        <v>0</v>
      </c>
      <c r="W22" s="42">
        <f>IF(AND('Structure Inputs'!AA25&gt;0, ISNUMBER('Structure Inputs'!AA25)), ((('Structure Inputs'!AA25+2)*$K22*0.33*$L22)/27)/'Debris Costs Lookup'!$B$2, 0)</f>
        <v>0</v>
      </c>
      <c r="X22" s="42">
        <f>IF(AND('Structure Inputs'!AB25&gt;0, ISNUMBER('Structure Inputs'!AB25)), ((('Structure Inputs'!AB25+2)*$K22*0.33*$L22)/27)/'Debris Costs Lookup'!$B$2, 0)</f>
        <v>0</v>
      </c>
      <c r="Y22" s="42">
        <f>IF(AND('Structure Inputs'!AC25&gt;0, ISNUMBER('Structure Inputs'!AC25)), ((('Structure Inputs'!AC25+2)*$K22*0.33*$L22)/27)/'Debris Costs Lookup'!$B$2, 0)</f>
        <v>0</v>
      </c>
      <c r="AA22" s="25">
        <f>N22*'Debris Costs Lookup'!$B$8*$D22</f>
        <v>0</v>
      </c>
      <c r="AB22" s="25">
        <f>O22*'Debris Costs Lookup'!$B$8*$D22</f>
        <v>0</v>
      </c>
      <c r="AC22" s="25">
        <f>P22*'Debris Costs Lookup'!$B$8*$D22</f>
        <v>0</v>
      </c>
      <c r="AD22" s="25">
        <f>Q22*'Debris Costs Lookup'!$B$8*$D22</f>
        <v>0</v>
      </c>
      <c r="AE22" s="25">
        <f>R22*'Debris Costs Lookup'!$B$8*$D22</f>
        <v>0</v>
      </c>
      <c r="AF22" s="25">
        <f>S22*'Debris Costs Lookup'!$B$8*$D22</f>
        <v>0</v>
      </c>
      <c r="AG22" s="25">
        <f>T22*'Debris Costs Lookup'!$B$8*$D22</f>
        <v>0</v>
      </c>
      <c r="AH22" s="25">
        <f>U22*'Debris Costs Lookup'!$B$8*$D22</f>
        <v>0</v>
      </c>
      <c r="AI22" s="25">
        <f>V22*'Debris Costs Lookup'!$B$8*$D22</f>
        <v>0</v>
      </c>
      <c r="AJ22" s="25">
        <f>W22*'Debris Costs Lookup'!$B$8*$D22</f>
        <v>0</v>
      </c>
      <c r="AK22" s="25">
        <f>X22*'Debris Costs Lookup'!$B$8*$D22</f>
        <v>0</v>
      </c>
      <c r="AL22" s="25">
        <f>Y22*'Debris Costs Lookup'!$B$8*$D22</f>
        <v>0</v>
      </c>
    </row>
    <row r="23" spans="1:38" x14ac:dyDescent="0.25">
      <c r="A23" s="17">
        <f t="shared" si="1"/>
        <v>22</v>
      </c>
      <c r="B23" s="27" t="str">
        <f>IF('Structure Inputs'!C26="","",'Structure Inputs'!C26)</f>
        <v/>
      </c>
      <c r="D23" s="42">
        <f>'Structure Inputs'!$D26</f>
        <v>0</v>
      </c>
      <c r="F23" s="18" t="str">
        <f>IF('Structure Inputs'!F26="","No","Yes")</f>
        <v>No</v>
      </c>
      <c r="H23" s="24">
        <f>IF($F23="Yes",'Structure Inputs'!$F26,SUMIFS('General Assumptions_Back End'!$C:$C,'General Assumptions_Back End'!$A:$A,$B23,'General Assumptions_Back End'!$B:$B,H$1))</f>
        <v>0</v>
      </c>
      <c r="J23" s="24" t="str">
        <f>'Structure Inputs'!I26</f>
        <v/>
      </c>
      <c r="K23" s="416">
        <f t="shared" si="0"/>
        <v>0</v>
      </c>
      <c r="L23" s="420">
        <f>'General User Inputs'!$F$34</f>
        <v>1.1000000000000001</v>
      </c>
      <c r="N23" s="42">
        <f>IF(AND('Structure Inputs'!R26&gt;0, ISNUMBER('Structure Inputs'!R26)), ((('Structure Inputs'!R26+2)*$K23*0.33*$L23)/27)/'Debris Costs Lookup'!$B$2, 0)</f>
        <v>0</v>
      </c>
      <c r="O23" s="42">
        <f>IF(AND('Structure Inputs'!S26&gt;0, ISNUMBER('Structure Inputs'!S26)), ((('Structure Inputs'!S26+2)*$K23*0.33*$L23)/27)/'Debris Costs Lookup'!$B$2, 0)</f>
        <v>0</v>
      </c>
      <c r="P23" s="42">
        <f>IF(AND('Structure Inputs'!T26&gt;0, ISNUMBER('Structure Inputs'!T26)), ((('Structure Inputs'!T26+2)*$K23*0.33*$L23)/27)/'Debris Costs Lookup'!$B$2, 0)</f>
        <v>0</v>
      </c>
      <c r="Q23" s="42">
        <f>IF(AND('Structure Inputs'!U26&gt;0, ISNUMBER('Structure Inputs'!U26)), ((('Structure Inputs'!U26+2)*$K23*0.33*$L23)/27)/'Debris Costs Lookup'!$B$2, 0)</f>
        <v>0</v>
      </c>
      <c r="R23" s="42">
        <f>IF(AND('Structure Inputs'!V26&gt;0, ISNUMBER('Structure Inputs'!V26)), ((('Structure Inputs'!V26+2)*$K23*0.33*$L23)/27)/'Debris Costs Lookup'!$B$2, 0)</f>
        <v>0</v>
      </c>
      <c r="S23" s="42">
        <f>IF(AND('Structure Inputs'!W26&gt;0, ISNUMBER('Structure Inputs'!W26)), ((('Structure Inputs'!W26+2)*$K23*0.33*$L23)/27)/'Debris Costs Lookup'!$B$2, 0)</f>
        <v>0</v>
      </c>
      <c r="T23" s="42">
        <f>IF(AND('Structure Inputs'!X26&gt;0, ISNUMBER('Structure Inputs'!X26)), ((('Structure Inputs'!X26+2)*$K23*0.33*$L23)/27)/'Debris Costs Lookup'!$B$2, 0)</f>
        <v>0</v>
      </c>
      <c r="U23" s="42">
        <f>IF(AND('Structure Inputs'!Y26&gt;0, ISNUMBER('Structure Inputs'!Y26)), ((('Structure Inputs'!Y26+2)*$K23*0.33*$L23)/27)/'Debris Costs Lookup'!$B$2, 0)</f>
        <v>0</v>
      </c>
      <c r="V23" s="42">
        <f>IF(AND('Structure Inputs'!Z26&gt;0, ISNUMBER('Structure Inputs'!Z26)), ((('Structure Inputs'!Z26+2)*$K23*0.33*$L23)/27)/'Debris Costs Lookup'!$B$2, 0)</f>
        <v>0</v>
      </c>
      <c r="W23" s="42">
        <f>IF(AND('Structure Inputs'!AA26&gt;0, ISNUMBER('Structure Inputs'!AA26)), ((('Structure Inputs'!AA26+2)*$K23*0.33*$L23)/27)/'Debris Costs Lookup'!$B$2, 0)</f>
        <v>0</v>
      </c>
      <c r="X23" s="42">
        <f>IF(AND('Structure Inputs'!AB26&gt;0, ISNUMBER('Structure Inputs'!AB26)), ((('Structure Inputs'!AB26+2)*$K23*0.33*$L23)/27)/'Debris Costs Lookup'!$B$2, 0)</f>
        <v>0</v>
      </c>
      <c r="Y23" s="42">
        <f>IF(AND('Structure Inputs'!AC26&gt;0, ISNUMBER('Structure Inputs'!AC26)), ((('Structure Inputs'!AC26+2)*$K23*0.33*$L23)/27)/'Debris Costs Lookup'!$B$2, 0)</f>
        <v>0</v>
      </c>
      <c r="AA23" s="25">
        <f>N23*'Debris Costs Lookup'!$B$8*$D23</f>
        <v>0</v>
      </c>
      <c r="AB23" s="25">
        <f>O23*'Debris Costs Lookup'!$B$8*$D23</f>
        <v>0</v>
      </c>
      <c r="AC23" s="25">
        <f>P23*'Debris Costs Lookup'!$B$8*$D23</f>
        <v>0</v>
      </c>
      <c r="AD23" s="25">
        <f>Q23*'Debris Costs Lookup'!$B$8*$D23</f>
        <v>0</v>
      </c>
      <c r="AE23" s="25">
        <f>R23*'Debris Costs Lookup'!$B$8*$D23</f>
        <v>0</v>
      </c>
      <c r="AF23" s="25">
        <f>S23*'Debris Costs Lookup'!$B$8*$D23</f>
        <v>0</v>
      </c>
      <c r="AG23" s="25">
        <f>T23*'Debris Costs Lookup'!$B$8*$D23</f>
        <v>0</v>
      </c>
      <c r="AH23" s="25">
        <f>U23*'Debris Costs Lookup'!$B$8*$D23</f>
        <v>0</v>
      </c>
      <c r="AI23" s="25">
        <f>V23*'Debris Costs Lookup'!$B$8*$D23</f>
        <v>0</v>
      </c>
      <c r="AJ23" s="25">
        <f>W23*'Debris Costs Lookup'!$B$8*$D23</f>
        <v>0</v>
      </c>
      <c r="AK23" s="25">
        <f>X23*'Debris Costs Lookup'!$B$8*$D23</f>
        <v>0</v>
      </c>
      <c r="AL23" s="25">
        <f>Y23*'Debris Costs Lookup'!$B$8*$D23</f>
        <v>0</v>
      </c>
    </row>
    <row r="24" spans="1:38" x14ac:dyDescent="0.25">
      <c r="A24" s="17">
        <f t="shared" si="1"/>
        <v>23</v>
      </c>
      <c r="B24" s="27" t="str">
        <f>IF('Structure Inputs'!C27="","",'Structure Inputs'!C27)</f>
        <v/>
      </c>
      <c r="D24" s="42">
        <f>'Structure Inputs'!$D27</f>
        <v>0</v>
      </c>
      <c r="F24" s="18" t="str">
        <f>IF('Structure Inputs'!F27="","No","Yes")</f>
        <v>No</v>
      </c>
      <c r="H24" s="24">
        <f>IF($F24="Yes",'Structure Inputs'!$F27,SUMIFS('General Assumptions_Back End'!$C:$C,'General Assumptions_Back End'!$A:$A,$B24,'General Assumptions_Back End'!$B:$B,H$1))</f>
        <v>0</v>
      </c>
      <c r="J24" s="24" t="str">
        <f>'Structure Inputs'!I27</f>
        <v/>
      </c>
      <c r="K24" s="416">
        <f t="shared" si="0"/>
        <v>0</v>
      </c>
      <c r="L24" s="420">
        <f>'General User Inputs'!$F$34</f>
        <v>1.1000000000000001</v>
      </c>
      <c r="N24" s="42">
        <f>IF(AND('Structure Inputs'!R27&gt;0, ISNUMBER('Structure Inputs'!R27)), ((('Structure Inputs'!R27+2)*$K24*0.33*$L24)/27)/'Debris Costs Lookup'!$B$2, 0)</f>
        <v>0</v>
      </c>
      <c r="O24" s="42">
        <f>IF(AND('Structure Inputs'!S27&gt;0, ISNUMBER('Structure Inputs'!S27)), ((('Structure Inputs'!S27+2)*$K24*0.33*$L24)/27)/'Debris Costs Lookup'!$B$2, 0)</f>
        <v>0</v>
      </c>
      <c r="P24" s="42">
        <f>IF(AND('Structure Inputs'!T27&gt;0, ISNUMBER('Structure Inputs'!T27)), ((('Structure Inputs'!T27+2)*$K24*0.33*$L24)/27)/'Debris Costs Lookup'!$B$2, 0)</f>
        <v>0</v>
      </c>
      <c r="Q24" s="42">
        <f>IF(AND('Structure Inputs'!U27&gt;0, ISNUMBER('Structure Inputs'!U27)), ((('Structure Inputs'!U27+2)*$K24*0.33*$L24)/27)/'Debris Costs Lookup'!$B$2, 0)</f>
        <v>0</v>
      </c>
      <c r="R24" s="42">
        <f>IF(AND('Structure Inputs'!V27&gt;0, ISNUMBER('Structure Inputs'!V27)), ((('Structure Inputs'!V27+2)*$K24*0.33*$L24)/27)/'Debris Costs Lookup'!$B$2, 0)</f>
        <v>0</v>
      </c>
      <c r="S24" s="42">
        <f>IF(AND('Structure Inputs'!W27&gt;0, ISNUMBER('Structure Inputs'!W27)), ((('Structure Inputs'!W27+2)*$K24*0.33*$L24)/27)/'Debris Costs Lookup'!$B$2, 0)</f>
        <v>0</v>
      </c>
      <c r="T24" s="42">
        <f>IF(AND('Structure Inputs'!X27&gt;0, ISNUMBER('Structure Inputs'!X27)), ((('Structure Inputs'!X27+2)*$K24*0.33*$L24)/27)/'Debris Costs Lookup'!$B$2, 0)</f>
        <v>0</v>
      </c>
      <c r="U24" s="42">
        <f>IF(AND('Structure Inputs'!Y27&gt;0, ISNUMBER('Structure Inputs'!Y27)), ((('Structure Inputs'!Y27+2)*$K24*0.33*$L24)/27)/'Debris Costs Lookup'!$B$2, 0)</f>
        <v>0</v>
      </c>
      <c r="V24" s="42">
        <f>IF(AND('Structure Inputs'!Z27&gt;0, ISNUMBER('Structure Inputs'!Z27)), ((('Structure Inputs'!Z27+2)*$K24*0.33*$L24)/27)/'Debris Costs Lookup'!$B$2, 0)</f>
        <v>0</v>
      </c>
      <c r="W24" s="42">
        <f>IF(AND('Structure Inputs'!AA27&gt;0, ISNUMBER('Structure Inputs'!AA27)), ((('Structure Inputs'!AA27+2)*$K24*0.33*$L24)/27)/'Debris Costs Lookup'!$B$2, 0)</f>
        <v>0</v>
      </c>
      <c r="X24" s="42">
        <f>IF(AND('Structure Inputs'!AB27&gt;0, ISNUMBER('Structure Inputs'!AB27)), ((('Structure Inputs'!AB27+2)*$K24*0.33*$L24)/27)/'Debris Costs Lookup'!$B$2, 0)</f>
        <v>0</v>
      </c>
      <c r="Y24" s="42">
        <f>IF(AND('Structure Inputs'!AC27&gt;0, ISNUMBER('Structure Inputs'!AC27)), ((('Structure Inputs'!AC27+2)*$K24*0.33*$L24)/27)/'Debris Costs Lookup'!$B$2, 0)</f>
        <v>0</v>
      </c>
      <c r="AA24" s="25">
        <f>N24*'Debris Costs Lookup'!$B$8*$D24</f>
        <v>0</v>
      </c>
      <c r="AB24" s="25">
        <f>O24*'Debris Costs Lookup'!$B$8*$D24</f>
        <v>0</v>
      </c>
      <c r="AC24" s="25">
        <f>P24*'Debris Costs Lookup'!$B$8*$D24</f>
        <v>0</v>
      </c>
      <c r="AD24" s="25">
        <f>Q24*'Debris Costs Lookup'!$B$8*$D24</f>
        <v>0</v>
      </c>
      <c r="AE24" s="25">
        <f>R24*'Debris Costs Lookup'!$B$8*$D24</f>
        <v>0</v>
      </c>
      <c r="AF24" s="25">
        <f>S24*'Debris Costs Lookup'!$B$8*$D24</f>
        <v>0</v>
      </c>
      <c r="AG24" s="25">
        <f>T24*'Debris Costs Lookup'!$B$8*$D24</f>
        <v>0</v>
      </c>
      <c r="AH24" s="25">
        <f>U24*'Debris Costs Lookup'!$B$8*$D24</f>
        <v>0</v>
      </c>
      <c r="AI24" s="25">
        <f>V24*'Debris Costs Lookup'!$B$8*$D24</f>
        <v>0</v>
      </c>
      <c r="AJ24" s="25">
        <f>W24*'Debris Costs Lookup'!$B$8*$D24</f>
        <v>0</v>
      </c>
      <c r="AK24" s="25">
        <f>X24*'Debris Costs Lookup'!$B$8*$D24</f>
        <v>0</v>
      </c>
      <c r="AL24" s="25">
        <f>Y24*'Debris Costs Lookup'!$B$8*$D24</f>
        <v>0</v>
      </c>
    </row>
    <row r="25" spans="1:38" x14ac:dyDescent="0.25">
      <c r="A25" s="17">
        <f t="shared" si="1"/>
        <v>24</v>
      </c>
      <c r="B25" s="27" t="str">
        <f>IF('Structure Inputs'!C28="","",'Structure Inputs'!C28)</f>
        <v/>
      </c>
      <c r="D25" s="42">
        <f>'Structure Inputs'!$D28</f>
        <v>0</v>
      </c>
      <c r="F25" s="18" t="str">
        <f>IF('Structure Inputs'!F28="","No","Yes")</f>
        <v>No</v>
      </c>
      <c r="H25" s="24">
        <f>IF($F25="Yes",'Structure Inputs'!$F28,SUMIFS('General Assumptions_Back End'!$C:$C,'General Assumptions_Back End'!$A:$A,$B25,'General Assumptions_Back End'!$B:$B,H$1))</f>
        <v>0</v>
      </c>
      <c r="J25" s="24" t="str">
        <f>'Structure Inputs'!I28</f>
        <v/>
      </c>
      <c r="K25" s="416">
        <f t="shared" si="0"/>
        <v>0</v>
      </c>
      <c r="L25" s="420">
        <f>'General User Inputs'!$F$34</f>
        <v>1.1000000000000001</v>
      </c>
      <c r="N25" s="42">
        <f>IF(AND('Structure Inputs'!R28&gt;0, ISNUMBER('Structure Inputs'!R28)), ((('Structure Inputs'!R28+2)*$K25*0.33*$L25)/27)/'Debris Costs Lookup'!$B$2, 0)</f>
        <v>0</v>
      </c>
      <c r="O25" s="42">
        <f>IF(AND('Structure Inputs'!S28&gt;0, ISNUMBER('Structure Inputs'!S28)), ((('Structure Inputs'!S28+2)*$K25*0.33*$L25)/27)/'Debris Costs Lookup'!$B$2, 0)</f>
        <v>0</v>
      </c>
      <c r="P25" s="42">
        <f>IF(AND('Structure Inputs'!T28&gt;0, ISNUMBER('Structure Inputs'!T28)), ((('Structure Inputs'!T28+2)*$K25*0.33*$L25)/27)/'Debris Costs Lookup'!$B$2, 0)</f>
        <v>0</v>
      </c>
      <c r="Q25" s="42">
        <f>IF(AND('Structure Inputs'!U28&gt;0, ISNUMBER('Structure Inputs'!U28)), ((('Structure Inputs'!U28+2)*$K25*0.33*$L25)/27)/'Debris Costs Lookup'!$B$2, 0)</f>
        <v>0</v>
      </c>
      <c r="R25" s="42">
        <f>IF(AND('Structure Inputs'!V28&gt;0, ISNUMBER('Structure Inputs'!V28)), ((('Structure Inputs'!V28+2)*$K25*0.33*$L25)/27)/'Debris Costs Lookup'!$B$2, 0)</f>
        <v>0</v>
      </c>
      <c r="S25" s="42">
        <f>IF(AND('Structure Inputs'!W28&gt;0, ISNUMBER('Structure Inputs'!W28)), ((('Structure Inputs'!W28+2)*$K25*0.33*$L25)/27)/'Debris Costs Lookup'!$B$2, 0)</f>
        <v>0</v>
      </c>
      <c r="T25" s="42">
        <f>IF(AND('Structure Inputs'!X28&gt;0, ISNUMBER('Structure Inputs'!X28)), ((('Structure Inputs'!X28+2)*$K25*0.33*$L25)/27)/'Debris Costs Lookup'!$B$2, 0)</f>
        <v>0</v>
      </c>
      <c r="U25" s="42">
        <f>IF(AND('Structure Inputs'!Y28&gt;0, ISNUMBER('Structure Inputs'!Y28)), ((('Structure Inputs'!Y28+2)*$K25*0.33*$L25)/27)/'Debris Costs Lookup'!$B$2, 0)</f>
        <v>0</v>
      </c>
      <c r="V25" s="42">
        <f>IF(AND('Structure Inputs'!Z28&gt;0, ISNUMBER('Structure Inputs'!Z28)), ((('Structure Inputs'!Z28+2)*$K25*0.33*$L25)/27)/'Debris Costs Lookup'!$B$2, 0)</f>
        <v>0</v>
      </c>
      <c r="W25" s="42">
        <f>IF(AND('Structure Inputs'!AA28&gt;0, ISNUMBER('Structure Inputs'!AA28)), ((('Structure Inputs'!AA28+2)*$K25*0.33*$L25)/27)/'Debris Costs Lookup'!$B$2, 0)</f>
        <v>0</v>
      </c>
      <c r="X25" s="42">
        <f>IF(AND('Structure Inputs'!AB28&gt;0, ISNUMBER('Structure Inputs'!AB28)), ((('Structure Inputs'!AB28+2)*$K25*0.33*$L25)/27)/'Debris Costs Lookup'!$B$2, 0)</f>
        <v>0</v>
      </c>
      <c r="Y25" s="42">
        <f>IF(AND('Structure Inputs'!AC28&gt;0, ISNUMBER('Structure Inputs'!AC28)), ((('Structure Inputs'!AC28+2)*$K25*0.33*$L25)/27)/'Debris Costs Lookup'!$B$2, 0)</f>
        <v>0</v>
      </c>
      <c r="AA25" s="25">
        <f>N25*'Debris Costs Lookup'!$B$8*$D25</f>
        <v>0</v>
      </c>
      <c r="AB25" s="25">
        <f>O25*'Debris Costs Lookup'!$B$8*$D25</f>
        <v>0</v>
      </c>
      <c r="AC25" s="25">
        <f>P25*'Debris Costs Lookup'!$B$8*$D25</f>
        <v>0</v>
      </c>
      <c r="AD25" s="25">
        <f>Q25*'Debris Costs Lookup'!$B$8*$D25</f>
        <v>0</v>
      </c>
      <c r="AE25" s="25">
        <f>R25*'Debris Costs Lookup'!$B$8*$D25</f>
        <v>0</v>
      </c>
      <c r="AF25" s="25">
        <f>S25*'Debris Costs Lookup'!$B$8*$D25</f>
        <v>0</v>
      </c>
      <c r="AG25" s="25">
        <f>T25*'Debris Costs Lookup'!$B$8*$D25</f>
        <v>0</v>
      </c>
      <c r="AH25" s="25">
        <f>U25*'Debris Costs Lookup'!$B$8*$D25</f>
        <v>0</v>
      </c>
      <c r="AI25" s="25">
        <f>V25*'Debris Costs Lookup'!$B$8*$D25</f>
        <v>0</v>
      </c>
      <c r="AJ25" s="25">
        <f>W25*'Debris Costs Lookup'!$B$8*$D25</f>
        <v>0</v>
      </c>
      <c r="AK25" s="25">
        <f>X25*'Debris Costs Lookup'!$B$8*$D25</f>
        <v>0</v>
      </c>
      <c r="AL25" s="25">
        <f>Y25*'Debris Costs Lookup'!$B$8*$D25</f>
        <v>0</v>
      </c>
    </row>
    <row r="26" spans="1:38" x14ac:dyDescent="0.25">
      <c r="A26" s="17">
        <f t="shared" si="1"/>
        <v>25</v>
      </c>
      <c r="B26" s="27" t="str">
        <f>IF('Structure Inputs'!C29="","",'Structure Inputs'!C29)</f>
        <v/>
      </c>
      <c r="D26" s="42">
        <f>'Structure Inputs'!$D29</f>
        <v>0</v>
      </c>
      <c r="F26" s="18" t="str">
        <f>IF('Structure Inputs'!F29="","No","Yes")</f>
        <v>No</v>
      </c>
      <c r="H26" s="24">
        <f>IF($F26="Yes",'Structure Inputs'!$F29,SUMIFS('General Assumptions_Back End'!$C:$C,'General Assumptions_Back End'!$A:$A,$B26,'General Assumptions_Back End'!$B:$B,H$1))</f>
        <v>0</v>
      </c>
      <c r="J26" s="24" t="str">
        <f>'Structure Inputs'!I29</f>
        <v/>
      </c>
      <c r="K26" s="416">
        <f t="shared" si="0"/>
        <v>0</v>
      </c>
      <c r="L26" s="420">
        <f>'General User Inputs'!$F$34</f>
        <v>1.1000000000000001</v>
      </c>
      <c r="N26" s="42">
        <f>IF(AND('Structure Inputs'!R29&gt;0, ISNUMBER('Structure Inputs'!R29)), ((('Structure Inputs'!R29+2)*$K26*0.33*$L26)/27)/'Debris Costs Lookup'!$B$2, 0)</f>
        <v>0</v>
      </c>
      <c r="O26" s="42">
        <f>IF(AND('Structure Inputs'!S29&gt;0, ISNUMBER('Structure Inputs'!S29)), ((('Structure Inputs'!S29+2)*$K26*0.33*$L26)/27)/'Debris Costs Lookup'!$B$2, 0)</f>
        <v>0</v>
      </c>
      <c r="P26" s="42">
        <f>IF(AND('Structure Inputs'!T29&gt;0, ISNUMBER('Structure Inputs'!T29)), ((('Structure Inputs'!T29+2)*$K26*0.33*$L26)/27)/'Debris Costs Lookup'!$B$2, 0)</f>
        <v>0</v>
      </c>
      <c r="Q26" s="42">
        <f>IF(AND('Structure Inputs'!U29&gt;0, ISNUMBER('Structure Inputs'!U29)), ((('Structure Inputs'!U29+2)*$K26*0.33*$L26)/27)/'Debris Costs Lookup'!$B$2, 0)</f>
        <v>0</v>
      </c>
      <c r="R26" s="42">
        <f>IF(AND('Structure Inputs'!V29&gt;0, ISNUMBER('Structure Inputs'!V29)), ((('Structure Inputs'!V29+2)*$K26*0.33*$L26)/27)/'Debris Costs Lookup'!$B$2, 0)</f>
        <v>0</v>
      </c>
      <c r="S26" s="42">
        <f>IF(AND('Structure Inputs'!W29&gt;0, ISNUMBER('Structure Inputs'!W29)), ((('Structure Inputs'!W29+2)*$K26*0.33*$L26)/27)/'Debris Costs Lookup'!$B$2, 0)</f>
        <v>0</v>
      </c>
      <c r="T26" s="42">
        <f>IF(AND('Structure Inputs'!X29&gt;0, ISNUMBER('Structure Inputs'!X29)), ((('Structure Inputs'!X29+2)*$K26*0.33*$L26)/27)/'Debris Costs Lookup'!$B$2, 0)</f>
        <v>0</v>
      </c>
      <c r="U26" s="42">
        <f>IF(AND('Structure Inputs'!Y29&gt;0, ISNUMBER('Structure Inputs'!Y29)), ((('Structure Inputs'!Y29+2)*$K26*0.33*$L26)/27)/'Debris Costs Lookup'!$B$2, 0)</f>
        <v>0</v>
      </c>
      <c r="V26" s="42">
        <f>IF(AND('Structure Inputs'!Z29&gt;0, ISNUMBER('Structure Inputs'!Z29)), ((('Structure Inputs'!Z29+2)*$K26*0.33*$L26)/27)/'Debris Costs Lookup'!$B$2, 0)</f>
        <v>0</v>
      </c>
      <c r="W26" s="42">
        <f>IF(AND('Structure Inputs'!AA29&gt;0, ISNUMBER('Structure Inputs'!AA29)), ((('Structure Inputs'!AA29+2)*$K26*0.33*$L26)/27)/'Debris Costs Lookup'!$B$2, 0)</f>
        <v>0</v>
      </c>
      <c r="X26" s="42">
        <f>IF(AND('Structure Inputs'!AB29&gt;0, ISNUMBER('Structure Inputs'!AB29)), ((('Structure Inputs'!AB29+2)*$K26*0.33*$L26)/27)/'Debris Costs Lookup'!$B$2, 0)</f>
        <v>0</v>
      </c>
      <c r="Y26" s="42">
        <f>IF(AND('Structure Inputs'!AC29&gt;0, ISNUMBER('Structure Inputs'!AC29)), ((('Structure Inputs'!AC29+2)*$K26*0.33*$L26)/27)/'Debris Costs Lookup'!$B$2, 0)</f>
        <v>0</v>
      </c>
      <c r="AA26" s="25">
        <f>N26*'Debris Costs Lookup'!$B$8*$D26</f>
        <v>0</v>
      </c>
      <c r="AB26" s="25">
        <f>O26*'Debris Costs Lookup'!$B$8*$D26</f>
        <v>0</v>
      </c>
      <c r="AC26" s="25">
        <f>P26*'Debris Costs Lookup'!$B$8*$D26</f>
        <v>0</v>
      </c>
      <c r="AD26" s="25">
        <f>Q26*'Debris Costs Lookup'!$B$8*$D26</f>
        <v>0</v>
      </c>
      <c r="AE26" s="25">
        <f>R26*'Debris Costs Lookup'!$B$8*$D26</f>
        <v>0</v>
      </c>
      <c r="AF26" s="25">
        <f>S26*'Debris Costs Lookup'!$B$8*$D26</f>
        <v>0</v>
      </c>
      <c r="AG26" s="25">
        <f>T26*'Debris Costs Lookup'!$B$8*$D26</f>
        <v>0</v>
      </c>
      <c r="AH26" s="25">
        <f>U26*'Debris Costs Lookup'!$B$8*$D26</f>
        <v>0</v>
      </c>
      <c r="AI26" s="25">
        <f>V26*'Debris Costs Lookup'!$B$8*$D26</f>
        <v>0</v>
      </c>
      <c r="AJ26" s="25">
        <f>W26*'Debris Costs Lookup'!$B$8*$D26</f>
        <v>0</v>
      </c>
      <c r="AK26" s="25">
        <f>X26*'Debris Costs Lookup'!$B$8*$D26</f>
        <v>0</v>
      </c>
      <c r="AL26" s="25">
        <f>Y26*'Debris Costs Lookup'!$B$8*$D26</f>
        <v>0</v>
      </c>
    </row>
    <row r="27" spans="1:38" x14ac:dyDescent="0.25">
      <c r="A27" s="17">
        <f t="shared" si="1"/>
        <v>26</v>
      </c>
      <c r="B27" s="27" t="str">
        <f>IF('Structure Inputs'!C30="","",'Structure Inputs'!C30)</f>
        <v/>
      </c>
      <c r="D27" s="42">
        <f>'Structure Inputs'!$D30</f>
        <v>0</v>
      </c>
      <c r="F27" s="18" t="str">
        <f>IF('Structure Inputs'!F30="","No","Yes")</f>
        <v>No</v>
      </c>
      <c r="H27" s="24">
        <f>IF($F27="Yes",'Structure Inputs'!$F30,SUMIFS('General Assumptions_Back End'!$C:$C,'General Assumptions_Back End'!$A:$A,$B27,'General Assumptions_Back End'!$B:$B,H$1))</f>
        <v>0</v>
      </c>
      <c r="J27" s="24" t="str">
        <f>'Structure Inputs'!I30</f>
        <v/>
      </c>
      <c r="K27" s="416">
        <f t="shared" si="0"/>
        <v>0</v>
      </c>
      <c r="L27" s="420">
        <f>'General User Inputs'!$F$34</f>
        <v>1.1000000000000001</v>
      </c>
      <c r="N27" s="42">
        <f>IF(AND('Structure Inputs'!R30&gt;0, ISNUMBER('Structure Inputs'!R30)), ((('Structure Inputs'!R30+2)*$K27*0.33*$L27)/27)/'Debris Costs Lookup'!$B$2, 0)</f>
        <v>0</v>
      </c>
      <c r="O27" s="42">
        <f>IF(AND('Structure Inputs'!S30&gt;0, ISNUMBER('Structure Inputs'!S30)), ((('Structure Inputs'!S30+2)*$K27*0.33*$L27)/27)/'Debris Costs Lookup'!$B$2, 0)</f>
        <v>0</v>
      </c>
      <c r="P27" s="42">
        <f>IF(AND('Structure Inputs'!T30&gt;0, ISNUMBER('Structure Inputs'!T30)), ((('Structure Inputs'!T30+2)*$K27*0.33*$L27)/27)/'Debris Costs Lookup'!$B$2, 0)</f>
        <v>0</v>
      </c>
      <c r="Q27" s="42">
        <f>IF(AND('Structure Inputs'!U30&gt;0, ISNUMBER('Structure Inputs'!U30)), ((('Structure Inputs'!U30+2)*$K27*0.33*$L27)/27)/'Debris Costs Lookup'!$B$2, 0)</f>
        <v>0</v>
      </c>
      <c r="R27" s="42">
        <f>IF(AND('Structure Inputs'!V30&gt;0, ISNUMBER('Structure Inputs'!V30)), ((('Structure Inputs'!V30+2)*$K27*0.33*$L27)/27)/'Debris Costs Lookup'!$B$2, 0)</f>
        <v>0</v>
      </c>
      <c r="S27" s="42">
        <f>IF(AND('Structure Inputs'!W30&gt;0, ISNUMBER('Structure Inputs'!W30)), ((('Structure Inputs'!W30+2)*$K27*0.33*$L27)/27)/'Debris Costs Lookup'!$B$2, 0)</f>
        <v>0</v>
      </c>
      <c r="T27" s="42">
        <f>IF(AND('Structure Inputs'!X30&gt;0, ISNUMBER('Structure Inputs'!X30)), ((('Structure Inputs'!X30+2)*$K27*0.33*$L27)/27)/'Debris Costs Lookup'!$B$2, 0)</f>
        <v>0</v>
      </c>
      <c r="U27" s="42">
        <f>IF(AND('Structure Inputs'!Y30&gt;0, ISNUMBER('Structure Inputs'!Y30)), ((('Structure Inputs'!Y30+2)*$K27*0.33*$L27)/27)/'Debris Costs Lookup'!$B$2, 0)</f>
        <v>0</v>
      </c>
      <c r="V27" s="42">
        <f>IF(AND('Structure Inputs'!Z30&gt;0, ISNUMBER('Structure Inputs'!Z30)), ((('Structure Inputs'!Z30+2)*$K27*0.33*$L27)/27)/'Debris Costs Lookup'!$B$2, 0)</f>
        <v>0</v>
      </c>
      <c r="W27" s="42">
        <f>IF(AND('Structure Inputs'!AA30&gt;0, ISNUMBER('Structure Inputs'!AA30)), ((('Structure Inputs'!AA30+2)*$K27*0.33*$L27)/27)/'Debris Costs Lookup'!$B$2, 0)</f>
        <v>0</v>
      </c>
      <c r="X27" s="42">
        <f>IF(AND('Structure Inputs'!AB30&gt;0, ISNUMBER('Structure Inputs'!AB30)), ((('Structure Inputs'!AB30+2)*$K27*0.33*$L27)/27)/'Debris Costs Lookup'!$B$2, 0)</f>
        <v>0</v>
      </c>
      <c r="Y27" s="42">
        <f>IF(AND('Structure Inputs'!AC30&gt;0, ISNUMBER('Structure Inputs'!AC30)), ((('Structure Inputs'!AC30+2)*$K27*0.33*$L27)/27)/'Debris Costs Lookup'!$B$2, 0)</f>
        <v>0</v>
      </c>
      <c r="AA27" s="25">
        <f>N27*'Debris Costs Lookup'!$B$8*$D27</f>
        <v>0</v>
      </c>
      <c r="AB27" s="25">
        <f>O27*'Debris Costs Lookup'!$B$8*$D27</f>
        <v>0</v>
      </c>
      <c r="AC27" s="25">
        <f>P27*'Debris Costs Lookup'!$B$8*$D27</f>
        <v>0</v>
      </c>
      <c r="AD27" s="25">
        <f>Q27*'Debris Costs Lookup'!$B$8*$D27</f>
        <v>0</v>
      </c>
      <c r="AE27" s="25">
        <f>R27*'Debris Costs Lookup'!$B$8*$D27</f>
        <v>0</v>
      </c>
      <c r="AF27" s="25">
        <f>S27*'Debris Costs Lookup'!$B$8*$D27</f>
        <v>0</v>
      </c>
      <c r="AG27" s="25">
        <f>T27*'Debris Costs Lookup'!$B$8*$D27</f>
        <v>0</v>
      </c>
      <c r="AH27" s="25">
        <f>U27*'Debris Costs Lookup'!$B$8*$D27</f>
        <v>0</v>
      </c>
      <c r="AI27" s="25">
        <f>V27*'Debris Costs Lookup'!$B$8*$D27</f>
        <v>0</v>
      </c>
      <c r="AJ27" s="25">
        <f>W27*'Debris Costs Lookup'!$B$8*$D27</f>
        <v>0</v>
      </c>
      <c r="AK27" s="25">
        <f>X27*'Debris Costs Lookup'!$B$8*$D27</f>
        <v>0</v>
      </c>
      <c r="AL27" s="25">
        <f>Y27*'Debris Costs Lookup'!$B$8*$D27</f>
        <v>0</v>
      </c>
    </row>
    <row r="28" spans="1:38" x14ac:dyDescent="0.25">
      <c r="A28" s="17">
        <f t="shared" si="1"/>
        <v>27</v>
      </c>
      <c r="B28" s="27" t="str">
        <f>IF('Structure Inputs'!C31="","",'Structure Inputs'!C31)</f>
        <v/>
      </c>
      <c r="D28" s="42">
        <f>'Structure Inputs'!$D31</f>
        <v>0</v>
      </c>
      <c r="F28" s="18" t="str">
        <f>IF('Structure Inputs'!F31="","No","Yes")</f>
        <v>No</v>
      </c>
      <c r="H28" s="24">
        <f>IF($F28="Yes",'Structure Inputs'!$F31,SUMIFS('General Assumptions_Back End'!$C:$C,'General Assumptions_Back End'!$A:$A,$B28,'General Assumptions_Back End'!$B:$B,H$1))</f>
        <v>0</v>
      </c>
      <c r="J28" s="24" t="str">
        <f>'Structure Inputs'!I31</f>
        <v/>
      </c>
      <c r="K28" s="416">
        <f t="shared" si="0"/>
        <v>0</v>
      </c>
      <c r="L28" s="420">
        <f>'General User Inputs'!$F$34</f>
        <v>1.1000000000000001</v>
      </c>
      <c r="N28" s="42">
        <f>IF(AND('Structure Inputs'!R31&gt;0, ISNUMBER('Structure Inputs'!R31)), ((('Structure Inputs'!R31+2)*$K28*0.33*$L28)/27)/'Debris Costs Lookup'!$B$2, 0)</f>
        <v>0</v>
      </c>
      <c r="O28" s="42">
        <f>IF(AND('Structure Inputs'!S31&gt;0, ISNUMBER('Structure Inputs'!S31)), ((('Structure Inputs'!S31+2)*$K28*0.33*$L28)/27)/'Debris Costs Lookup'!$B$2, 0)</f>
        <v>0</v>
      </c>
      <c r="P28" s="42">
        <f>IF(AND('Structure Inputs'!T31&gt;0, ISNUMBER('Structure Inputs'!T31)), ((('Structure Inputs'!T31+2)*$K28*0.33*$L28)/27)/'Debris Costs Lookup'!$B$2, 0)</f>
        <v>0</v>
      </c>
      <c r="Q28" s="42">
        <f>IF(AND('Structure Inputs'!U31&gt;0, ISNUMBER('Structure Inputs'!U31)), ((('Structure Inputs'!U31+2)*$K28*0.33*$L28)/27)/'Debris Costs Lookup'!$B$2, 0)</f>
        <v>0</v>
      </c>
      <c r="R28" s="42">
        <f>IF(AND('Structure Inputs'!V31&gt;0, ISNUMBER('Structure Inputs'!V31)), ((('Structure Inputs'!V31+2)*$K28*0.33*$L28)/27)/'Debris Costs Lookup'!$B$2, 0)</f>
        <v>0</v>
      </c>
      <c r="S28" s="42">
        <f>IF(AND('Structure Inputs'!W31&gt;0, ISNUMBER('Structure Inputs'!W31)), ((('Structure Inputs'!W31+2)*$K28*0.33*$L28)/27)/'Debris Costs Lookup'!$B$2, 0)</f>
        <v>0</v>
      </c>
      <c r="T28" s="42">
        <f>IF(AND('Structure Inputs'!X31&gt;0, ISNUMBER('Structure Inputs'!X31)), ((('Structure Inputs'!X31+2)*$K28*0.33*$L28)/27)/'Debris Costs Lookup'!$B$2, 0)</f>
        <v>0</v>
      </c>
      <c r="U28" s="42">
        <f>IF(AND('Structure Inputs'!Y31&gt;0, ISNUMBER('Structure Inputs'!Y31)), ((('Structure Inputs'!Y31+2)*$K28*0.33*$L28)/27)/'Debris Costs Lookup'!$B$2, 0)</f>
        <v>0</v>
      </c>
      <c r="V28" s="42">
        <f>IF(AND('Structure Inputs'!Z31&gt;0, ISNUMBER('Structure Inputs'!Z31)), ((('Structure Inputs'!Z31+2)*$K28*0.33*$L28)/27)/'Debris Costs Lookup'!$B$2, 0)</f>
        <v>0</v>
      </c>
      <c r="W28" s="42">
        <f>IF(AND('Structure Inputs'!AA31&gt;0, ISNUMBER('Structure Inputs'!AA31)), ((('Structure Inputs'!AA31+2)*$K28*0.33*$L28)/27)/'Debris Costs Lookup'!$B$2, 0)</f>
        <v>0</v>
      </c>
      <c r="X28" s="42">
        <f>IF(AND('Structure Inputs'!AB31&gt;0, ISNUMBER('Structure Inputs'!AB31)), ((('Structure Inputs'!AB31+2)*$K28*0.33*$L28)/27)/'Debris Costs Lookup'!$B$2, 0)</f>
        <v>0</v>
      </c>
      <c r="Y28" s="42">
        <f>IF(AND('Structure Inputs'!AC31&gt;0, ISNUMBER('Structure Inputs'!AC31)), ((('Structure Inputs'!AC31+2)*$K28*0.33*$L28)/27)/'Debris Costs Lookup'!$B$2, 0)</f>
        <v>0</v>
      </c>
      <c r="AA28" s="25">
        <f>N28*'Debris Costs Lookup'!$B$8*$D28</f>
        <v>0</v>
      </c>
      <c r="AB28" s="25">
        <f>O28*'Debris Costs Lookup'!$B$8*$D28</f>
        <v>0</v>
      </c>
      <c r="AC28" s="25">
        <f>P28*'Debris Costs Lookup'!$B$8*$D28</f>
        <v>0</v>
      </c>
      <c r="AD28" s="25">
        <f>Q28*'Debris Costs Lookup'!$B$8*$D28</f>
        <v>0</v>
      </c>
      <c r="AE28" s="25">
        <f>R28*'Debris Costs Lookup'!$B$8*$D28</f>
        <v>0</v>
      </c>
      <c r="AF28" s="25">
        <f>S28*'Debris Costs Lookup'!$B$8*$D28</f>
        <v>0</v>
      </c>
      <c r="AG28" s="25">
        <f>T28*'Debris Costs Lookup'!$B$8*$D28</f>
        <v>0</v>
      </c>
      <c r="AH28" s="25">
        <f>U28*'Debris Costs Lookup'!$B$8*$D28</f>
        <v>0</v>
      </c>
      <c r="AI28" s="25">
        <f>V28*'Debris Costs Lookup'!$B$8*$D28</f>
        <v>0</v>
      </c>
      <c r="AJ28" s="25">
        <f>W28*'Debris Costs Lookup'!$B$8*$D28</f>
        <v>0</v>
      </c>
      <c r="AK28" s="25">
        <f>X28*'Debris Costs Lookup'!$B$8*$D28</f>
        <v>0</v>
      </c>
      <c r="AL28" s="25">
        <f>Y28*'Debris Costs Lookup'!$B$8*$D28</f>
        <v>0</v>
      </c>
    </row>
    <row r="29" spans="1:38" x14ac:dyDescent="0.25">
      <c r="A29" s="17">
        <f t="shared" si="1"/>
        <v>28</v>
      </c>
      <c r="B29" s="27" t="str">
        <f>IF('Structure Inputs'!C32="","",'Structure Inputs'!C32)</f>
        <v/>
      </c>
      <c r="D29" s="42">
        <f>'Structure Inputs'!$D32</f>
        <v>0</v>
      </c>
      <c r="F29" s="18" t="str">
        <f>IF('Structure Inputs'!F32="","No","Yes")</f>
        <v>No</v>
      </c>
      <c r="H29" s="24">
        <f>IF($F29="Yes",'Structure Inputs'!$F32,SUMIFS('General Assumptions_Back End'!$C:$C,'General Assumptions_Back End'!$A:$A,$B29,'General Assumptions_Back End'!$B:$B,H$1))</f>
        <v>0</v>
      </c>
      <c r="J29" s="24" t="str">
        <f>'Structure Inputs'!I32</f>
        <v/>
      </c>
      <c r="K29" s="416">
        <f t="shared" si="0"/>
        <v>0</v>
      </c>
      <c r="L29" s="420">
        <f>'General User Inputs'!$F$34</f>
        <v>1.1000000000000001</v>
      </c>
      <c r="N29" s="42">
        <f>IF(AND('Structure Inputs'!R32&gt;0, ISNUMBER('Structure Inputs'!R32)), ((('Structure Inputs'!R32+2)*$K29*0.33*$L29)/27)/'Debris Costs Lookup'!$B$2, 0)</f>
        <v>0</v>
      </c>
      <c r="O29" s="42">
        <f>IF(AND('Structure Inputs'!S32&gt;0, ISNUMBER('Structure Inputs'!S32)), ((('Structure Inputs'!S32+2)*$K29*0.33*$L29)/27)/'Debris Costs Lookup'!$B$2, 0)</f>
        <v>0</v>
      </c>
      <c r="P29" s="42">
        <f>IF(AND('Structure Inputs'!T32&gt;0, ISNUMBER('Structure Inputs'!T32)), ((('Structure Inputs'!T32+2)*$K29*0.33*$L29)/27)/'Debris Costs Lookup'!$B$2, 0)</f>
        <v>0</v>
      </c>
      <c r="Q29" s="42">
        <f>IF(AND('Structure Inputs'!U32&gt;0, ISNUMBER('Structure Inputs'!U32)), ((('Structure Inputs'!U32+2)*$K29*0.33*$L29)/27)/'Debris Costs Lookup'!$B$2, 0)</f>
        <v>0</v>
      </c>
      <c r="R29" s="42">
        <f>IF(AND('Structure Inputs'!V32&gt;0, ISNUMBER('Structure Inputs'!V32)), ((('Structure Inputs'!V32+2)*$K29*0.33*$L29)/27)/'Debris Costs Lookup'!$B$2, 0)</f>
        <v>0</v>
      </c>
      <c r="S29" s="42">
        <f>IF(AND('Structure Inputs'!W32&gt;0, ISNUMBER('Structure Inputs'!W32)), ((('Structure Inputs'!W32+2)*$K29*0.33*$L29)/27)/'Debris Costs Lookup'!$B$2, 0)</f>
        <v>0</v>
      </c>
      <c r="T29" s="42">
        <f>IF(AND('Structure Inputs'!X32&gt;0, ISNUMBER('Structure Inputs'!X32)), ((('Structure Inputs'!X32+2)*$K29*0.33*$L29)/27)/'Debris Costs Lookup'!$B$2, 0)</f>
        <v>0</v>
      </c>
      <c r="U29" s="42">
        <f>IF(AND('Structure Inputs'!Y32&gt;0, ISNUMBER('Structure Inputs'!Y32)), ((('Structure Inputs'!Y32+2)*$K29*0.33*$L29)/27)/'Debris Costs Lookup'!$B$2, 0)</f>
        <v>0</v>
      </c>
      <c r="V29" s="42">
        <f>IF(AND('Structure Inputs'!Z32&gt;0, ISNUMBER('Structure Inputs'!Z32)), ((('Structure Inputs'!Z32+2)*$K29*0.33*$L29)/27)/'Debris Costs Lookup'!$B$2, 0)</f>
        <v>0</v>
      </c>
      <c r="W29" s="42">
        <f>IF(AND('Structure Inputs'!AA32&gt;0, ISNUMBER('Structure Inputs'!AA32)), ((('Structure Inputs'!AA32+2)*$K29*0.33*$L29)/27)/'Debris Costs Lookup'!$B$2, 0)</f>
        <v>0</v>
      </c>
      <c r="X29" s="42">
        <f>IF(AND('Structure Inputs'!AB32&gt;0, ISNUMBER('Structure Inputs'!AB32)), ((('Structure Inputs'!AB32+2)*$K29*0.33*$L29)/27)/'Debris Costs Lookup'!$B$2, 0)</f>
        <v>0</v>
      </c>
      <c r="Y29" s="42">
        <f>IF(AND('Structure Inputs'!AC32&gt;0, ISNUMBER('Structure Inputs'!AC32)), ((('Structure Inputs'!AC32+2)*$K29*0.33*$L29)/27)/'Debris Costs Lookup'!$B$2, 0)</f>
        <v>0</v>
      </c>
      <c r="AA29" s="25">
        <f>N29*'Debris Costs Lookup'!$B$8*$D29</f>
        <v>0</v>
      </c>
      <c r="AB29" s="25">
        <f>O29*'Debris Costs Lookup'!$B$8*$D29</f>
        <v>0</v>
      </c>
      <c r="AC29" s="25">
        <f>P29*'Debris Costs Lookup'!$B$8*$D29</f>
        <v>0</v>
      </c>
      <c r="AD29" s="25">
        <f>Q29*'Debris Costs Lookup'!$B$8*$D29</f>
        <v>0</v>
      </c>
      <c r="AE29" s="25">
        <f>R29*'Debris Costs Lookup'!$B$8*$D29</f>
        <v>0</v>
      </c>
      <c r="AF29" s="25">
        <f>S29*'Debris Costs Lookup'!$B$8*$D29</f>
        <v>0</v>
      </c>
      <c r="AG29" s="25">
        <f>T29*'Debris Costs Lookup'!$B$8*$D29</f>
        <v>0</v>
      </c>
      <c r="AH29" s="25">
        <f>U29*'Debris Costs Lookup'!$B$8*$D29</f>
        <v>0</v>
      </c>
      <c r="AI29" s="25">
        <f>V29*'Debris Costs Lookup'!$B$8*$D29</f>
        <v>0</v>
      </c>
      <c r="AJ29" s="25">
        <f>W29*'Debris Costs Lookup'!$B$8*$D29</f>
        <v>0</v>
      </c>
      <c r="AK29" s="25">
        <f>X29*'Debris Costs Lookup'!$B$8*$D29</f>
        <v>0</v>
      </c>
      <c r="AL29" s="25">
        <f>Y29*'Debris Costs Lookup'!$B$8*$D29</f>
        <v>0</v>
      </c>
    </row>
    <row r="30" spans="1:38" x14ac:dyDescent="0.25">
      <c r="A30" s="17">
        <f t="shared" si="1"/>
        <v>29</v>
      </c>
      <c r="B30" s="27" t="str">
        <f>IF('Structure Inputs'!C33="","",'Structure Inputs'!C33)</f>
        <v/>
      </c>
      <c r="D30" s="42">
        <f>'Structure Inputs'!$D33</f>
        <v>0</v>
      </c>
      <c r="F30" s="18" t="str">
        <f>IF('Structure Inputs'!F33="","No","Yes")</f>
        <v>No</v>
      </c>
      <c r="H30" s="24">
        <f>IF($F30="Yes",'Structure Inputs'!$F33,SUMIFS('General Assumptions_Back End'!$C:$C,'General Assumptions_Back End'!$A:$A,$B30,'General Assumptions_Back End'!$B:$B,H$1))</f>
        <v>0</v>
      </c>
      <c r="J30" s="24" t="str">
        <f>'Structure Inputs'!I33</f>
        <v/>
      </c>
      <c r="K30" s="416">
        <f t="shared" si="0"/>
        <v>0</v>
      </c>
      <c r="L30" s="420">
        <f>'General User Inputs'!$F$34</f>
        <v>1.1000000000000001</v>
      </c>
      <c r="N30" s="42">
        <f>IF(AND('Structure Inputs'!R33&gt;0, ISNUMBER('Structure Inputs'!R33)), ((('Structure Inputs'!R33+2)*$K30*0.33*$L30)/27)/'Debris Costs Lookup'!$B$2, 0)</f>
        <v>0</v>
      </c>
      <c r="O30" s="42">
        <f>IF(AND('Structure Inputs'!S33&gt;0, ISNUMBER('Structure Inputs'!S33)), ((('Structure Inputs'!S33+2)*$K30*0.33*$L30)/27)/'Debris Costs Lookup'!$B$2, 0)</f>
        <v>0</v>
      </c>
      <c r="P30" s="42">
        <f>IF(AND('Structure Inputs'!T33&gt;0, ISNUMBER('Structure Inputs'!T33)), ((('Structure Inputs'!T33+2)*$K30*0.33*$L30)/27)/'Debris Costs Lookup'!$B$2, 0)</f>
        <v>0</v>
      </c>
      <c r="Q30" s="42">
        <f>IF(AND('Structure Inputs'!U33&gt;0, ISNUMBER('Structure Inputs'!U33)), ((('Structure Inputs'!U33+2)*$K30*0.33*$L30)/27)/'Debris Costs Lookup'!$B$2, 0)</f>
        <v>0</v>
      </c>
      <c r="R30" s="42">
        <f>IF(AND('Structure Inputs'!V33&gt;0, ISNUMBER('Structure Inputs'!V33)), ((('Structure Inputs'!V33+2)*$K30*0.33*$L30)/27)/'Debris Costs Lookup'!$B$2, 0)</f>
        <v>0</v>
      </c>
      <c r="S30" s="42">
        <f>IF(AND('Structure Inputs'!W33&gt;0, ISNUMBER('Structure Inputs'!W33)), ((('Structure Inputs'!W33+2)*$K30*0.33*$L30)/27)/'Debris Costs Lookup'!$B$2, 0)</f>
        <v>0</v>
      </c>
      <c r="T30" s="42">
        <f>IF(AND('Structure Inputs'!X33&gt;0, ISNUMBER('Structure Inputs'!X33)), ((('Structure Inputs'!X33+2)*$K30*0.33*$L30)/27)/'Debris Costs Lookup'!$B$2, 0)</f>
        <v>0</v>
      </c>
      <c r="U30" s="42">
        <f>IF(AND('Structure Inputs'!Y33&gt;0, ISNUMBER('Structure Inputs'!Y33)), ((('Structure Inputs'!Y33+2)*$K30*0.33*$L30)/27)/'Debris Costs Lookup'!$B$2, 0)</f>
        <v>0</v>
      </c>
      <c r="V30" s="42">
        <f>IF(AND('Structure Inputs'!Z33&gt;0, ISNUMBER('Structure Inputs'!Z33)), ((('Structure Inputs'!Z33+2)*$K30*0.33*$L30)/27)/'Debris Costs Lookup'!$B$2, 0)</f>
        <v>0</v>
      </c>
      <c r="W30" s="42">
        <f>IF(AND('Structure Inputs'!AA33&gt;0, ISNUMBER('Structure Inputs'!AA33)), ((('Structure Inputs'!AA33+2)*$K30*0.33*$L30)/27)/'Debris Costs Lookup'!$B$2, 0)</f>
        <v>0</v>
      </c>
      <c r="X30" s="42">
        <f>IF(AND('Structure Inputs'!AB33&gt;0, ISNUMBER('Structure Inputs'!AB33)), ((('Structure Inputs'!AB33+2)*$K30*0.33*$L30)/27)/'Debris Costs Lookup'!$B$2, 0)</f>
        <v>0</v>
      </c>
      <c r="Y30" s="42">
        <f>IF(AND('Structure Inputs'!AC33&gt;0, ISNUMBER('Structure Inputs'!AC33)), ((('Structure Inputs'!AC33+2)*$K30*0.33*$L30)/27)/'Debris Costs Lookup'!$B$2, 0)</f>
        <v>0</v>
      </c>
      <c r="AA30" s="25">
        <f>N30*'Debris Costs Lookup'!$B$8*$D30</f>
        <v>0</v>
      </c>
      <c r="AB30" s="25">
        <f>O30*'Debris Costs Lookup'!$B$8*$D30</f>
        <v>0</v>
      </c>
      <c r="AC30" s="25">
        <f>P30*'Debris Costs Lookup'!$B$8*$D30</f>
        <v>0</v>
      </c>
      <c r="AD30" s="25">
        <f>Q30*'Debris Costs Lookup'!$B$8*$D30</f>
        <v>0</v>
      </c>
      <c r="AE30" s="25">
        <f>R30*'Debris Costs Lookup'!$B$8*$D30</f>
        <v>0</v>
      </c>
      <c r="AF30" s="25">
        <f>S30*'Debris Costs Lookup'!$B$8*$D30</f>
        <v>0</v>
      </c>
      <c r="AG30" s="25">
        <f>T30*'Debris Costs Lookup'!$B$8*$D30</f>
        <v>0</v>
      </c>
      <c r="AH30" s="25">
        <f>U30*'Debris Costs Lookup'!$B$8*$D30</f>
        <v>0</v>
      </c>
      <c r="AI30" s="25">
        <f>V30*'Debris Costs Lookup'!$B$8*$D30</f>
        <v>0</v>
      </c>
      <c r="AJ30" s="25">
        <f>W30*'Debris Costs Lookup'!$B$8*$D30</f>
        <v>0</v>
      </c>
      <c r="AK30" s="25">
        <f>X30*'Debris Costs Lookup'!$B$8*$D30</f>
        <v>0</v>
      </c>
      <c r="AL30" s="25">
        <f>Y30*'Debris Costs Lookup'!$B$8*$D30</f>
        <v>0</v>
      </c>
    </row>
    <row r="31" spans="1:38" x14ac:dyDescent="0.25">
      <c r="A31" s="17">
        <f t="shared" si="1"/>
        <v>30</v>
      </c>
      <c r="B31" s="27" t="str">
        <f>IF('Structure Inputs'!C34="","",'Structure Inputs'!C34)</f>
        <v/>
      </c>
      <c r="D31" s="42">
        <f>'Structure Inputs'!$D34</f>
        <v>0</v>
      </c>
      <c r="F31" s="18" t="str">
        <f>IF('Structure Inputs'!F34="","No","Yes")</f>
        <v>No</v>
      </c>
      <c r="H31" s="24">
        <f>IF($F31="Yes",'Structure Inputs'!$F34,SUMIFS('General Assumptions_Back End'!$C:$C,'General Assumptions_Back End'!$A:$A,$B31,'General Assumptions_Back End'!$B:$B,H$1))</f>
        <v>0</v>
      </c>
      <c r="J31" s="24" t="str">
        <f>'Structure Inputs'!I34</f>
        <v/>
      </c>
      <c r="K31" s="416">
        <f t="shared" si="0"/>
        <v>0</v>
      </c>
      <c r="L31" s="420">
        <f>'General User Inputs'!$F$34</f>
        <v>1.1000000000000001</v>
      </c>
      <c r="N31" s="42">
        <f>IF(AND('Structure Inputs'!R34&gt;0, ISNUMBER('Structure Inputs'!R34)), ((('Structure Inputs'!R34+2)*$K31*0.33*$L31)/27)/'Debris Costs Lookup'!$B$2, 0)</f>
        <v>0</v>
      </c>
      <c r="O31" s="42">
        <f>IF(AND('Structure Inputs'!S34&gt;0, ISNUMBER('Structure Inputs'!S34)), ((('Structure Inputs'!S34+2)*$K31*0.33*$L31)/27)/'Debris Costs Lookup'!$B$2, 0)</f>
        <v>0</v>
      </c>
      <c r="P31" s="42">
        <f>IF(AND('Structure Inputs'!T34&gt;0, ISNUMBER('Structure Inputs'!T34)), ((('Structure Inputs'!T34+2)*$K31*0.33*$L31)/27)/'Debris Costs Lookup'!$B$2, 0)</f>
        <v>0</v>
      </c>
      <c r="Q31" s="42">
        <f>IF(AND('Structure Inputs'!U34&gt;0, ISNUMBER('Structure Inputs'!U34)), ((('Structure Inputs'!U34+2)*$K31*0.33*$L31)/27)/'Debris Costs Lookup'!$B$2, 0)</f>
        <v>0</v>
      </c>
      <c r="R31" s="42">
        <f>IF(AND('Structure Inputs'!V34&gt;0, ISNUMBER('Structure Inputs'!V34)), ((('Structure Inputs'!V34+2)*$K31*0.33*$L31)/27)/'Debris Costs Lookup'!$B$2, 0)</f>
        <v>0</v>
      </c>
      <c r="S31" s="42">
        <f>IF(AND('Structure Inputs'!W34&gt;0, ISNUMBER('Structure Inputs'!W34)), ((('Structure Inputs'!W34+2)*$K31*0.33*$L31)/27)/'Debris Costs Lookup'!$B$2, 0)</f>
        <v>0</v>
      </c>
      <c r="T31" s="42">
        <f>IF(AND('Structure Inputs'!X34&gt;0, ISNUMBER('Structure Inputs'!X34)), ((('Structure Inputs'!X34+2)*$K31*0.33*$L31)/27)/'Debris Costs Lookup'!$B$2, 0)</f>
        <v>0</v>
      </c>
      <c r="U31" s="42">
        <f>IF(AND('Structure Inputs'!Y34&gt;0, ISNUMBER('Structure Inputs'!Y34)), ((('Structure Inputs'!Y34+2)*$K31*0.33*$L31)/27)/'Debris Costs Lookup'!$B$2, 0)</f>
        <v>0</v>
      </c>
      <c r="V31" s="42">
        <f>IF(AND('Structure Inputs'!Z34&gt;0, ISNUMBER('Structure Inputs'!Z34)), ((('Structure Inputs'!Z34+2)*$K31*0.33*$L31)/27)/'Debris Costs Lookup'!$B$2, 0)</f>
        <v>0</v>
      </c>
      <c r="W31" s="42">
        <f>IF(AND('Structure Inputs'!AA34&gt;0, ISNUMBER('Structure Inputs'!AA34)), ((('Structure Inputs'!AA34+2)*$K31*0.33*$L31)/27)/'Debris Costs Lookup'!$B$2, 0)</f>
        <v>0</v>
      </c>
      <c r="X31" s="42">
        <f>IF(AND('Structure Inputs'!AB34&gt;0, ISNUMBER('Structure Inputs'!AB34)), ((('Structure Inputs'!AB34+2)*$K31*0.33*$L31)/27)/'Debris Costs Lookup'!$B$2, 0)</f>
        <v>0</v>
      </c>
      <c r="Y31" s="42">
        <f>IF(AND('Structure Inputs'!AC34&gt;0, ISNUMBER('Structure Inputs'!AC34)), ((('Structure Inputs'!AC34+2)*$K31*0.33*$L31)/27)/'Debris Costs Lookup'!$B$2, 0)</f>
        <v>0</v>
      </c>
      <c r="AA31" s="25">
        <f>N31*'Debris Costs Lookup'!$B$8*$D31</f>
        <v>0</v>
      </c>
      <c r="AB31" s="25">
        <f>O31*'Debris Costs Lookup'!$B$8*$D31</f>
        <v>0</v>
      </c>
      <c r="AC31" s="25">
        <f>P31*'Debris Costs Lookup'!$B$8*$D31</f>
        <v>0</v>
      </c>
      <c r="AD31" s="25">
        <f>Q31*'Debris Costs Lookup'!$B$8*$D31</f>
        <v>0</v>
      </c>
      <c r="AE31" s="25">
        <f>R31*'Debris Costs Lookup'!$B$8*$D31</f>
        <v>0</v>
      </c>
      <c r="AF31" s="25">
        <f>S31*'Debris Costs Lookup'!$B$8*$D31</f>
        <v>0</v>
      </c>
      <c r="AG31" s="25">
        <f>T31*'Debris Costs Lookup'!$B$8*$D31</f>
        <v>0</v>
      </c>
      <c r="AH31" s="25">
        <f>U31*'Debris Costs Lookup'!$B$8*$D31</f>
        <v>0</v>
      </c>
      <c r="AI31" s="25">
        <f>V31*'Debris Costs Lookup'!$B$8*$D31</f>
        <v>0</v>
      </c>
      <c r="AJ31" s="25">
        <f>W31*'Debris Costs Lookup'!$B$8*$D31</f>
        <v>0</v>
      </c>
      <c r="AK31" s="25">
        <f>X31*'Debris Costs Lookup'!$B$8*$D31</f>
        <v>0</v>
      </c>
      <c r="AL31" s="25">
        <f>Y31*'Debris Costs Lookup'!$B$8*$D31</f>
        <v>0</v>
      </c>
    </row>
    <row r="32" spans="1:38" x14ac:dyDescent="0.25">
      <c r="A32" s="17">
        <f t="shared" si="1"/>
        <v>31</v>
      </c>
      <c r="B32" s="27" t="str">
        <f>IF('Structure Inputs'!C35="","",'Structure Inputs'!C35)</f>
        <v/>
      </c>
      <c r="D32" s="42">
        <f>'Structure Inputs'!$D35</f>
        <v>0</v>
      </c>
      <c r="F32" s="18" t="str">
        <f>IF('Structure Inputs'!F35="","No","Yes")</f>
        <v>No</v>
      </c>
      <c r="H32" s="24">
        <f>IF($F32="Yes",'Structure Inputs'!$F35,SUMIFS('General Assumptions_Back End'!$C:$C,'General Assumptions_Back End'!$A:$A,$B32,'General Assumptions_Back End'!$B:$B,H$1))</f>
        <v>0</v>
      </c>
      <c r="J32" s="24" t="str">
        <f>'Structure Inputs'!I35</f>
        <v/>
      </c>
      <c r="K32" s="416">
        <f t="shared" si="0"/>
        <v>0</v>
      </c>
      <c r="L32" s="420">
        <f>'General User Inputs'!$F$34</f>
        <v>1.1000000000000001</v>
      </c>
      <c r="N32" s="42">
        <f>IF(AND('Structure Inputs'!R35&gt;0, ISNUMBER('Structure Inputs'!R35)), ((('Structure Inputs'!R35+2)*$K32*0.33*$L32)/27)/'Debris Costs Lookup'!$B$2, 0)</f>
        <v>0</v>
      </c>
      <c r="O32" s="42">
        <f>IF(AND('Structure Inputs'!S35&gt;0, ISNUMBER('Structure Inputs'!S35)), ((('Structure Inputs'!S35+2)*$K32*0.33*$L32)/27)/'Debris Costs Lookup'!$B$2, 0)</f>
        <v>0</v>
      </c>
      <c r="P32" s="42">
        <f>IF(AND('Structure Inputs'!T35&gt;0, ISNUMBER('Structure Inputs'!T35)), ((('Structure Inputs'!T35+2)*$K32*0.33*$L32)/27)/'Debris Costs Lookup'!$B$2, 0)</f>
        <v>0</v>
      </c>
      <c r="Q32" s="42">
        <f>IF(AND('Structure Inputs'!U35&gt;0, ISNUMBER('Structure Inputs'!U35)), ((('Structure Inputs'!U35+2)*$K32*0.33*$L32)/27)/'Debris Costs Lookup'!$B$2, 0)</f>
        <v>0</v>
      </c>
      <c r="R32" s="42">
        <f>IF(AND('Structure Inputs'!V35&gt;0, ISNUMBER('Structure Inputs'!V35)), ((('Structure Inputs'!V35+2)*$K32*0.33*$L32)/27)/'Debris Costs Lookup'!$B$2, 0)</f>
        <v>0</v>
      </c>
      <c r="S32" s="42">
        <f>IF(AND('Structure Inputs'!W35&gt;0, ISNUMBER('Structure Inputs'!W35)), ((('Structure Inputs'!W35+2)*$K32*0.33*$L32)/27)/'Debris Costs Lookup'!$B$2, 0)</f>
        <v>0</v>
      </c>
      <c r="T32" s="42">
        <f>IF(AND('Structure Inputs'!X35&gt;0, ISNUMBER('Structure Inputs'!X35)), ((('Structure Inputs'!X35+2)*$K32*0.33*$L32)/27)/'Debris Costs Lookup'!$B$2, 0)</f>
        <v>0</v>
      </c>
      <c r="U32" s="42">
        <f>IF(AND('Structure Inputs'!Y35&gt;0, ISNUMBER('Structure Inputs'!Y35)), ((('Structure Inputs'!Y35+2)*$K32*0.33*$L32)/27)/'Debris Costs Lookup'!$B$2, 0)</f>
        <v>0</v>
      </c>
      <c r="V32" s="42">
        <f>IF(AND('Structure Inputs'!Z35&gt;0, ISNUMBER('Structure Inputs'!Z35)), ((('Structure Inputs'!Z35+2)*$K32*0.33*$L32)/27)/'Debris Costs Lookup'!$B$2, 0)</f>
        <v>0</v>
      </c>
      <c r="W32" s="42">
        <f>IF(AND('Structure Inputs'!AA35&gt;0, ISNUMBER('Structure Inputs'!AA35)), ((('Structure Inputs'!AA35+2)*$K32*0.33*$L32)/27)/'Debris Costs Lookup'!$B$2, 0)</f>
        <v>0</v>
      </c>
      <c r="X32" s="42">
        <f>IF(AND('Structure Inputs'!AB35&gt;0, ISNUMBER('Structure Inputs'!AB35)), ((('Structure Inputs'!AB35+2)*$K32*0.33*$L32)/27)/'Debris Costs Lookup'!$B$2, 0)</f>
        <v>0</v>
      </c>
      <c r="Y32" s="42">
        <f>IF(AND('Structure Inputs'!AC35&gt;0, ISNUMBER('Structure Inputs'!AC35)), ((('Structure Inputs'!AC35+2)*$K32*0.33*$L32)/27)/'Debris Costs Lookup'!$B$2, 0)</f>
        <v>0</v>
      </c>
      <c r="AA32" s="25">
        <f>N32*'Debris Costs Lookup'!$B$8*$D32</f>
        <v>0</v>
      </c>
      <c r="AB32" s="25">
        <f>O32*'Debris Costs Lookup'!$B$8*$D32</f>
        <v>0</v>
      </c>
      <c r="AC32" s="25">
        <f>P32*'Debris Costs Lookup'!$B$8*$D32</f>
        <v>0</v>
      </c>
      <c r="AD32" s="25">
        <f>Q32*'Debris Costs Lookup'!$B$8*$D32</f>
        <v>0</v>
      </c>
      <c r="AE32" s="25">
        <f>R32*'Debris Costs Lookup'!$B$8*$D32</f>
        <v>0</v>
      </c>
      <c r="AF32" s="25">
        <f>S32*'Debris Costs Lookup'!$B$8*$D32</f>
        <v>0</v>
      </c>
      <c r="AG32" s="25">
        <f>T32*'Debris Costs Lookup'!$B$8*$D32</f>
        <v>0</v>
      </c>
      <c r="AH32" s="25">
        <f>U32*'Debris Costs Lookup'!$B$8*$D32</f>
        <v>0</v>
      </c>
      <c r="AI32" s="25">
        <f>V32*'Debris Costs Lookup'!$B$8*$D32</f>
        <v>0</v>
      </c>
      <c r="AJ32" s="25">
        <f>W32*'Debris Costs Lookup'!$B$8*$D32</f>
        <v>0</v>
      </c>
      <c r="AK32" s="25">
        <f>X32*'Debris Costs Lookup'!$B$8*$D32</f>
        <v>0</v>
      </c>
      <c r="AL32" s="25">
        <f>Y32*'Debris Costs Lookup'!$B$8*$D32</f>
        <v>0</v>
      </c>
    </row>
    <row r="33" spans="1:38" x14ac:dyDescent="0.25">
      <c r="A33" s="17">
        <f t="shared" si="1"/>
        <v>32</v>
      </c>
      <c r="B33" s="27" t="str">
        <f>IF('Structure Inputs'!C36="","",'Structure Inputs'!C36)</f>
        <v/>
      </c>
      <c r="D33" s="42">
        <f>'Structure Inputs'!$D36</f>
        <v>0</v>
      </c>
      <c r="F33" s="18" t="str">
        <f>IF('Structure Inputs'!F36="","No","Yes")</f>
        <v>No</v>
      </c>
      <c r="H33" s="24">
        <f>IF($F33="Yes",'Structure Inputs'!$F36,SUMIFS('General Assumptions_Back End'!$C:$C,'General Assumptions_Back End'!$A:$A,$B33,'General Assumptions_Back End'!$B:$B,H$1))</f>
        <v>0</v>
      </c>
      <c r="J33" s="24" t="str">
        <f>'Structure Inputs'!I36</f>
        <v/>
      </c>
      <c r="K33" s="416">
        <f t="shared" si="0"/>
        <v>0</v>
      </c>
      <c r="L33" s="420">
        <f>'General User Inputs'!$F$34</f>
        <v>1.1000000000000001</v>
      </c>
      <c r="N33" s="42">
        <f>IF(AND('Structure Inputs'!R36&gt;0, ISNUMBER('Structure Inputs'!R36)), ((('Structure Inputs'!R36+2)*$K33*0.33*$L33)/27)/'Debris Costs Lookup'!$B$2, 0)</f>
        <v>0</v>
      </c>
      <c r="O33" s="42">
        <f>IF(AND('Structure Inputs'!S36&gt;0, ISNUMBER('Structure Inputs'!S36)), ((('Structure Inputs'!S36+2)*$K33*0.33*$L33)/27)/'Debris Costs Lookup'!$B$2, 0)</f>
        <v>0</v>
      </c>
      <c r="P33" s="42">
        <f>IF(AND('Structure Inputs'!T36&gt;0, ISNUMBER('Structure Inputs'!T36)), ((('Structure Inputs'!T36+2)*$K33*0.33*$L33)/27)/'Debris Costs Lookup'!$B$2, 0)</f>
        <v>0</v>
      </c>
      <c r="Q33" s="42">
        <f>IF(AND('Structure Inputs'!U36&gt;0, ISNUMBER('Structure Inputs'!U36)), ((('Structure Inputs'!U36+2)*$K33*0.33*$L33)/27)/'Debris Costs Lookup'!$B$2, 0)</f>
        <v>0</v>
      </c>
      <c r="R33" s="42">
        <f>IF(AND('Structure Inputs'!V36&gt;0, ISNUMBER('Structure Inputs'!V36)), ((('Structure Inputs'!V36+2)*$K33*0.33*$L33)/27)/'Debris Costs Lookup'!$B$2, 0)</f>
        <v>0</v>
      </c>
      <c r="S33" s="42">
        <f>IF(AND('Structure Inputs'!W36&gt;0, ISNUMBER('Structure Inputs'!W36)), ((('Structure Inputs'!W36+2)*$K33*0.33*$L33)/27)/'Debris Costs Lookup'!$B$2, 0)</f>
        <v>0</v>
      </c>
      <c r="T33" s="42">
        <f>IF(AND('Structure Inputs'!X36&gt;0, ISNUMBER('Structure Inputs'!X36)), ((('Structure Inputs'!X36+2)*$K33*0.33*$L33)/27)/'Debris Costs Lookup'!$B$2, 0)</f>
        <v>0</v>
      </c>
      <c r="U33" s="42">
        <f>IF(AND('Structure Inputs'!Y36&gt;0, ISNUMBER('Structure Inputs'!Y36)), ((('Structure Inputs'!Y36+2)*$K33*0.33*$L33)/27)/'Debris Costs Lookup'!$B$2, 0)</f>
        <v>0</v>
      </c>
      <c r="V33" s="42">
        <f>IF(AND('Structure Inputs'!Z36&gt;0, ISNUMBER('Structure Inputs'!Z36)), ((('Structure Inputs'!Z36+2)*$K33*0.33*$L33)/27)/'Debris Costs Lookup'!$B$2, 0)</f>
        <v>0</v>
      </c>
      <c r="W33" s="42">
        <f>IF(AND('Structure Inputs'!AA36&gt;0, ISNUMBER('Structure Inputs'!AA36)), ((('Structure Inputs'!AA36+2)*$K33*0.33*$L33)/27)/'Debris Costs Lookup'!$B$2, 0)</f>
        <v>0</v>
      </c>
      <c r="X33" s="42">
        <f>IF(AND('Structure Inputs'!AB36&gt;0, ISNUMBER('Structure Inputs'!AB36)), ((('Structure Inputs'!AB36+2)*$K33*0.33*$L33)/27)/'Debris Costs Lookup'!$B$2, 0)</f>
        <v>0</v>
      </c>
      <c r="Y33" s="42">
        <f>IF(AND('Structure Inputs'!AC36&gt;0, ISNUMBER('Structure Inputs'!AC36)), ((('Structure Inputs'!AC36+2)*$K33*0.33*$L33)/27)/'Debris Costs Lookup'!$B$2, 0)</f>
        <v>0</v>
      </c>
      <c r="AA33" s="25">
        <f>N33*'Debris Costs Lookup'!$B$8*$D33</f>
        <v>0</v>
      </c>
      <c r="AB33" s="25">
        <f>O33*'Debris Costs Lookup'!$B$8*$D33</f>
        <v>0</v>
      </c>
      <c r="AC33" s="25">
        <f>P33*'Debris Costs Lookup'!$B$8*$D33</f>
        <v>0</v>
      </c>
      <c r="AD33" s="25">
        <f>Q33*'Debris Costs Lookup'!$B$8*$D33</f>
        <v>0</v>
      </c>
      <c r="AE33" s="25">
        <f>R33*'Debris Costs Lookup'!$B$8*$D33</f>
        <v>0</v>
      </c>
      <c r="AF33" s="25">
        <f>S33*'Debris Costs Lookup'!$B$8*$D33</f>
        <v>0</v>
      </c>
      <c r="AG33" s="25">
        <f>T33*'Debris Costs Lookup'!$B$8*$D33</f>
        <v>0</v>
      </c>
      <c r="AH33" s="25">
        <f>U33*'Debris Costs Lookup'!$B$8*$D33</f>
        <v>0</v>
      </c>
      <c r="AI33" s="25">
        <f>V33*'Debris Costs Lookup'!$B$8*$D33</f>
        <v>0</v>
      </c>
      <c r="AJ33" s="25">
        <f>W33*'Debris Costs Lookup'!$B$8*$D33</f>
        <v>0</v>
      </c>
      <c r="AK33" s="25">
        <f>X33*'Debris Costs Lookup'!$B$8*$D33</f>
        <v>0</v>
      </c>
      <c r="AL33" s="25">
        <f>Y33*'Debris Costs Lookup'!$B$8*$D33</f>
        <v>0</v>
      </c>
    </row>
    <row r="34" spans="1:38" x14ac:dyDescent="0.25">
      <c r="A34" s="17">
        <f t="shared" si="1"/>
        <v>33</v>
      </c>
      <c r="B34" s="27" t="str">
        <f>IF('Structure Inputs'!C37="","",'Structure Inputs'!C37)</f>
        <v/>
      </c>
      <c r="D34" s="42">
        <f>'Structure Inputs'!$D37</f>
        <v>0</v>
      </c>
      <c r="F34" s="18" t="str">
        <f>IF('Structure Inputs'!F37="","No","Yes")</f>
        <v>No</v>
      </c>
      <c r="H34" s="24">
        <f>IF($F34="Yes",'Structure Inputs'!$F37,SUMIFS('General Assumptions_Back End'!$C:$C,'General Assumptions_Back End'!$A:$A,$B34,'General Assumptions_Back End'!$B:$B,H$1))</f>
        <v>0</v>
      </c>
      <c r="J34" s="24" t="str">
        <f>'Structure Inputs'!I37</f>
        <v/>
      </c>
      <c r="K34" s="416">
        <f t="shared" ref="K34:K65" si="2">IF(ISERROR(H34/J34), 0, H34/J34)</f>
        <v>0</v>
      </c>
      <c r="L34" s="420">
        <f>'General User Inputs'!$F$34</f>
        <v>1.1000000000000001</v>
      </c>
      <c r="N34" s="42">
        <f>IF(AND('Structure Inputs'!R37&gt;0, ISNUMBER('Structure Inputs'!R37)), ((('Structure Inputs'!R37+2)*$K34*0.33*$L34)/27)/'Debris Costs Lookup'!$B$2, 0)</f>
        <v>0</v>
      </c>
      <c r="O34" s="42">
        <f>IF(AND('Structure Inputs'!S37&gt;0, ISNUMBER('Structure Inputs'!S37)), ((('Structure Inputs'!S37+2)*$K34*0.33*$L34)/27)/'Debris Costs Lookup'!$B$2, 0)</f>
        <v>0</v>
      </c>
      <c r="P34" s="42">
        <f>IF(AND('Structure Inputs'!T37&gt;0, ISNUMBER('Structure Inputs'!T37)), ((('Structure Inputs'!T37+2)*$K34*0.33*$L34)/27)/'Debris Costs Lookup'!$B$2, 0)</f>
        <v>0</v>
      </c>
      <c r="Q34" s="42">
        <f>IF(AND('Structure Inputs'!U37&gt;0, ISNUMBER('Structure Inputs'!U37)), ((('Structure Inputs'!U37+2)*$K34*0.33*$L34)/27)/'Debris Costs Lookup'!$B$2, 0)</f>
        <v>0</v>
      </c>
      <c r="R34" s="42">
        <f>IF(AND('Structure Inputs'!V37&gt;0, ISNUMBER('Structure Inputs'!V37)), ((('Structure Inputs'!V37+2)*$K34*0.33*$L34)/27)/'Debris Costs Lookup'!$B$2, 0)</f>
        <v>0</v>
      </c>
      <c r="S34" s="42">
        <f>IF(AND('Structure Inputs'!W37&gt;0, ISNUMBER('Structure Inputs'!W37)), ((('Structure Inputs'!W37+2)*$K34*0.33*$L34)/27)/'Debris Costs Lookup'!$B$2, 0)</f>
        <v>0</v>
      </c>
      <c r="T34" s="42">
        <f>IF(AND('Structure Inputs'!X37&gt;0, ISNUMBER('Structure Inputs'!X37)), ((('Structure Inputs'!X37+2)*$K34*0.33*$L34)/27)/'Debris Costs Lookup'!$B$2, 0)</f>
        <v>0</v>
      </c>
      <c r="U34" s="42">
        <f>IF(AND('Structure Inputs'!Y37&gt;0, ISNUMBER('Structure Inputs'!Y37)), ((('Structure Inputs'!Y37+2)*$K34*0.33*$L34)/27)/'Debris Costs Lookup'!$B$2, 0)</f>
        <v>0</v>
      </c>
      <c r="V34" s="42">
        <f>IF(AND('Structure Inputs'!Z37&gt;0, ISNUMBER('Structure Inputs'!Z37)), ((('Structure Inputs'!Z37+2)*$K34*0.33*$L34)/27)/'Debris Costs Lookup'!$B$2, 0)</f>
        <v>0</v>
      </c>
      <c r="W34" s="42">
        <f>IF(AND('Structure Inputs'!AA37&gt;0, ISNUMBER('Structure Inputs'!AA37)), ((('Structure Inputs'!AA37+2)*$K34*0.33*$L34)/27)/'Debris Costs Lookup'!$B$2, 0)</f>
        <v>0</v>
      </c>
      <c r="X34" s="42">
        <f>IF(AND('Structure Inputs'!AB37&gt;0, ISNUMBER('Structure Inputs'!AB37)), ((('Structure Inputs'!AB37+2)*$K34*0.33*$L34)/27)/'Debris Costs Lookup'!$B$2, 0)</f>
        <v>0</v>
      </c>
      <c r="Y34" s="42">
        <f>IF(AND('Structure Inputs'!AC37&gt;0, ISNUMBER('Structure Inputs'!AC37)), ((('Structure Inputs'!AC37+2)*$K34*0.33*$L34)/27)/'Debris Costs Lookup'!$B$2, 0)</f>
        <v>0</v>
      </c>
      <c r="AA34" s="25">
        <f>N34*'Debris Costs Lookup'!$B$8*$D34</f>
        <v>0</v>
      </c>
      <c r="AB34" s="25">
        <f>O34*'Debris Costs Lookup'!$B$8*$D34</f>
        <v>0</v>
      </c>
      <c r="AC34" s="25">
        <f>P34*'Debris Costs Lookup'!$B$8*$D34</f>
        <v>0</v>
      </c>
      <c r="AD34" s="25">
        <f>Q34*'Debris Costs Lookup'!$B$8*$D34</f>
        <v>0</v>
      </c>
      <c r="AE34" s="25">
        <f>R34*'Debris Costs Lookup'!$B$8*$D34</f>
        <v>0</v>
      </c>
      <c r="AF34" s="25">
        <f>S34*'Debris Costs Lookup'!$B$8*$D34</f>
        <v>0</v>
      </c>
      <c r="AG34" s="25">
        <f>T34*'Debris Costs Lookup'!$B$8*$D34</f>
        <v>0</v>
      </c>
      <c r="AH34" s="25">
        <f>U34*'Debris Costs Lookup'!$B$8*$D34</f>
        <v>0</v>
      </c>
      <c r="AI34" s="25">
        <f>V34*'Debris Costs Lookup'!$B$8*$D34</f>
        <v>0</v>
      </c>
      <c r="AJ34" s="25">
        <f>W34*'Debris Costs Lookup'!$B$8*$D34</f>
        <v>0</v>
      </c>
      <c r="AK34" s="25">
        <f>X34*'Debris Costs Lookup'!$B$8*$D34</f>
        <v>0</v>
      </c>
      <c r="AL34" s="25">
        <f>Y34*'Debris Costs Lookup'!$B$8*$D34</f>
        <v>0</v>
      </c>
    </row>
    <row r="35" spans="1:38" x14ac:dyDescent="0.25">
      <c r="A35" s="17">
        <f t="shared" ref="A35:A66" si="3">A34+1</f>
        <v>34</v>
      </c>
      <c r="B35" s="27" t="str">
        <f>IF('Structure Inputs'!C38="","",'Structure Inputs'!C38)</f>
        <v/>
      </c>
      <c r="D35" s="42">
        <f>'Structure Inputs'!$D38</f>
        <v>0</v>
      </c>
      <c r="F35" s="18" t="str">
        <f>IF('Structure Inputs'!F38="","No","Yes")</f>
        <v>No</v>
      </c>
      <c r="H35" s="24">
        <f>IF($F35="Yes",'Structure Inputs'!$F38,SUMIFS('General Assumptions_Back End'!$C:$C,'General Assumptions_Back End'!$A:$A,$B35,'General Assumptions_Back End'!$B:$B,H$1))</f>
        <v>0</v>
      </c>
      <c r="J35" s="24" t="str">
        <f>'Structure Inputs'!I38</f>
        <v/>
      </c>
      <c r="K35" s="416">
        <f t="shared" si="2"/>
        <v>0</v>
      </c>
      <c r="L35" s="420">
        <f>'General User Inputs'!$F$34</f>
        <v>1.1000000000000001</v>
      </c>
      <c r="N35" s="42">
        <f>IF(AND('Structure Inputs'!R38&gt;0, ISNUMBER('Structure Inputs'!R38)), ((('Structure Inputs'!R38+2)*$K35*0.33*$L35)/27)/'Debris Costs Lookup'!$B$2, 0)</f>
        <v>0</v>
      </c>
      <c r="O35" s="42">
        <f>IF(AND('Structure Inputs'!S38&gt;0, ISNUMBER('Structure Inputs'!S38)), ((('Structure Inputs'!S38+2)*$K35*0.33*$L35)/27)/'Debris Costs Lookup'!$B$2, 0)</f>
        <v>0</v>
      </c>
      <c r="P35" s="42">
        <f>IF(AND('Structure Inputs'!T38&gt;0, ISNUMBER('Structure Inputs'!T38)), ((('Structure Inputs'!T38+2)*$K35*0.33*$L35)/27)/'Debris Costs Lookup'!$B$2, 0)</f>
        <v>0</v>
      </c>
      <c r="Q35" s="42">
        <f>IF(AND('Structure Inputs'!U38&gt;0, ISNUMBER('Structure Inputs'!U38)), ((('Structure Inputs'!U38+2)*$K35*0.33*$L35)/27)/'Debris Costs Lookup'!$B$2, 0)</f>
        <v>0</v>
      </c>
      <c r="R35" s="42">
        <f>IF(AND('Structure Inputs'!V38&gt;0, ISNUMBER('Structure Inputs'!V38)), ((('Structure Inputs'!V38+2)*$K35*0.33*$L35)/27)/'Debris Costs Lookup'!$B$2, 0)</f>
        <v>0</v>
      </c>
      <c r="S35" s="42">
        <f>IF(AND('Structure Inputs'!W38&gt;0, ISNUMBER('Structure Inputs'!W38)), ((('Structure Inputs'!W38+2)*$K35*0.33*$L35)/27)/'Debris Costs Lookup'!$B$2, 0)</f>
        <v>0</v>
      </c>
      <c r="T35" s="42">
        <f>IF(AND('Structure Inputs'!X38&gt;0, ISNUMBER('Structure Inputs'!X38)), ((('Structure Inputs'!X38+2)*$K35*0.33*$L35)/27)/'Debris Costs Lookup'!$B$2, 0)</f>
        <v>0</v>
      </c>
      <c r="U35" s="42">
        <f>IF(AND('Structure Inputs'!Y38&gt;0, ISNUMBER('Structure Inputs'!Y38)), ((('Structure Inputs'!Y38+2)*$K35*0.33*$L35)/27)/'Debris Costs Lookup'!$B$2, 0)</f>
        <v>0</v>
      </c>
      <c r="V35" s="42">
        <f>IF(AND('Structure Inputs'!Z38&gt;0, ISNUMBER('Structure Inputs'!Z38)), ((('Structure Inputs'!Z38+2)*$K35*0.33*$L35)/27)/'Debris Costs Lookup'!$B$2, 0)</f>
        <v>0</v>
      </c>
      <c r="W35" s="42">
        <f>IF(AND('Structure Inputs'!AA38&gt;0, ISNUMBER('Structure Inputs'!AA38)), ((('Structure Inputs'!AA38+2)*$K35*0.33*$L35)/27)/'Debris Costs Lookup'!$B$2, 0)</f>
        <v>0</v>
      </c>
      <c r="X35" s="42">
        <f>IF(AND('Structure Inputs'!AB38&gt;0, ISNUMBER('Structure Inputs'!AB38)), ((('Structure Inputs'!AB38+2)*$K35*0.33*$L35)/27)/'Debris Costs Lookup'!$B$2, 0)</f>
        <v>0</v>
      </c>
      <c r="Y35" s="42">
        <f>IF(AND('Structure Inputs'!AC38&gt;0, ISNUMBER('Structure Inputs'!AC38)), ((('Structure Inputs'!AC38+2)*$K35*0.33*$L35)/27)/'Debris Costs Lookup'!$B$2, 0)</f>
        <v>0</v>
      </c>
      <c r="AA35" s="25">
        <f>N35*'Debris Costs Lookup'!$B$8*$D35</f>
        <v>0</v>
      </c>
      <c r="AB35" s="25">
        <f>O35*'Debris Costs Lookup'!$B$8*$D35</f>
        <v>0</v>
      </c>
      <c r="AC35" s="25">
        <f>P35*'Debris Costs Lookup'!$B$8*$D35</f>
        <v>0</v>
      </c>
      <c r="AD35" s="25">
        <f>Q35*'Debris Costs Lookup'!$B$8*$D35</f>
        <v>0</v>
      </c>
      <c r="AE35" s="25">
        <f>R35*'Debris Costs Lookup'!$B$8*$D35</f>
        <v>0</v>
      </c>
      <c r="AF35" s="25">
        <f>S35*'Debris Costs Lookup'!$B$8*$D35</f>
        <v>0</v>
      </c>
      <c r="AG35" s="25">
        <f>T35*'Debris Costs Lookup'!$B$8*$D35</f>
        <v>0</v>
      </c>
      <c r="AH35" s="25">
        <f>U35*'Debris Costs Lookup'!$B$8*$D35</f>
        <v>0</v>
      </c>
      <c r="AI35" s="25">
        <f>V35*'Debris Costs Lookup'!$B$8*$D35</f>
        <v>0</v>
      </c>
      <c r="AJ35" s="25">
        <f>W35*'Debris Costs Lookup'!$B$8*$D35</f>
        <v>0</v>
      </c>
      <c r="AK35" s="25">
        <f>X35*'Debris Costs Lookup'!$B$8*$D35</f>
        <v>0</v>
      </c>
      <c r="AL35" s="25">
        <f>Y35*'Debris Costs Lookup'!$B$8*$D35</f>
        <v>0</v>
      </c>
    </row>
    <row r="36" spans="1:38" x14ac:dyDescent="0.25">
      <c r="A36" s="17">
        <f t="shared" si="3"/>
        <v>35</v>
      </c>
      <c r="B36" s="27" t="str">
        <f>IF('Structure Inputs'!C39="","",'Structure Inputs'!C39)</f>
        <v/>
      </c>
      <c r="D36" s="42">
        <f>'Structure Inputs'!$D39</f>
        <v>0</v>
      </c>
      <c r="F36" s="18" t="str">
        <f>IF('Structure Inputs'!F39="","No","Yes")</f>
        <v>No</v>
      </c>
      <c r="H36" s="24">
        <f>IF($F36="Yes",'Structure Inputs'!$F39,SUMIFS('General Assumptions_Back End'!$C:$C,'General Assumptions_Back End'!$A:$A,$B36,'General Assumptions_Back End'!$B:$B,H$1))</f>
        <v>0</v>
      </c>
      <c r="J36" s="24" t="str">
        <f>'Structure Inputs'!I39</f>
        <v/>
      </c>
      <c r="K36" s="416">
        <f t="shared" si="2"/>
        <v>0</v>
      </c>
      <c r="L36" s="420">
        <f>'General User Inputs'!$F$34</f>
        <v>1.1000000000000001</v>
      </c>
      <c r="N36" s="42">
        <f>IF(AND('Structure Inputs'!R39&gt;0, ISNUMBER('Structure Inputs'!R39)), ((('Structure Inputs'!R39+2)*$K36*0.33*$L36)/27)/'Debris Costs Lookup'!$B$2, 0)</f>
        <v>0</v>
      </c>
      <c r="O36" s="42">
        <f>IF(AND('Structure Inputs'!S39&gt;0, ISNUMBER('Structure Inputs'!S39)), ((('Structure Inputs'!S39+2)*$K36*0.33*$L36)/27)/'Debris Costs Lookup'!$B$2, 0)</f>
        <v>0</v>
      </c>
      <c r="P36" s="42">
        <f>IF(AND('Structure Inputs'!T39&gt;0, ISNUMBER('Structure Inputs'!T39)), ((('Structure Inputs'!T39+2)*$K36*0.33*$L36)/27)/'Debris Costs Lookup'!$B$2, 0)</f>
        <v>0</v>
      </c>
      <c r="Q36" s="42">
        <f>IF(AND('Structure Inputs'!U39&gt;0, ISNUMBER('Structure Inputs'!U39)), ((('Structure Inputs'!U39+2)*$K36*0.33*$L36)/27)/'Debris Costs Lookup'!$B$2, 0)</f>
        <v>0</v>
      </c>
      <c r="R36" s="42">
        <f>IF(AND('Structure Inputs'!V39&gt;0, ISNUMBER('Structure Inputs'!V39)), ((('Structure Inputs'!V39+2)*$K36*0.33*$L36)/27)/'Debris Costs Lookup'!$B$2, 0)</f>
        <v>0</v>
      </c>
      <c r="S36" s="42">
        <f>IF(AND('Structure Inputs'!W39&gt;0, ISNUMBER('Structure Inputs'!W39)), ((('Structure Inputs'!W39+2)*$K36*0.33*$L36)/27)/'Debris Costs Lookup'!$B$2, 0)</f>
        <v>0</v>
      </c>
      <c r="T36" s="42">
        <f>IF(AND('Structure Inputs'!X39&gt;0, ISNUMBER('Structure Inputs'!X39)), ((('Structure Inputs'!X39+2)*$K36*0.33*$L36)/27)/'Debris Costs Lookup'!$B$2, 0)</f>
        <v>0</v>
      </c>
      <c r="U36" s="42">
        <f>IF(AND('Structure Inputs'!Y39&gt;0, ISNUMBER('Structure Inputs'!Y39)), ((('Structure Inputs'!Y39+2)*$K36*0.33*$L36)/27)/'Debris Costs Lookup'!$B$2, 0)</f>
        <v>0</v>
      </c>
      <c r="V36" s="42">
        <f>IF(AND('Structure Inputs'!Z39&gt;0, ISNUMBER('Structure Inputs'!Z39)), ((('Structure Inputs'!Z39+2)*$K36*0.33*$L36)/27)/'Debris Costs Lookup'!$B$2, 0)</f>
        <v>0</v>
      </c>
      <c r="W36" s="42">
        <f>IF(AND('Structure Inputs'!AA39&gt;0, ISNUMBER('Structure Inputs'!AA39)), ((('Structure Inputs'!AA39+2)*$K36*0.33*$L36)/27)/'Debris Costs Lookup'!$B$2, 0)</f>
        <v>0</v>
      </c>
      <c r="X36" s="42">
        <f>IF(AND('Structure Inputs'!AB39&gt;0, ISNUMBER('Structure Inputs'!AB39)), ((('Structure Inputs'!AB39+2)*$K36*0.33*$L36)/27)/'Debris Costs Lookup'!$B$2, 0)</f>
        <v>0</v>
      </c>
      <c r="Y36" s="42">
        <f>IF(AND('Structure Inputs'!AC39&gt;0, ISNUMBER('Structure Inputs'!AC39)), ((('Structure Inputs'!AC39+2)*$K36*0.33*$L36)/27)/'Debris Costs Lookup'!$B$2, 0)</f>
        <v>0</v>
      </c>
      <c r="AA36" s="25">
        <f>N36*'Debris Costs Lookup'!$B$8*$D36</f>
        <v>0</v>
      </c>
      <c r="AB36" s="25">
        <f>O36*'Debris Costs Lookup'!$B$8*$D36</f>
        <v>0</v>
      </c>
      <c r="AC36" s="25">
        <f>P36*'Debris Costs Lookup'!$B$8*$D36</f>
        <v>0</v>
      </c>
      <c r="AD36" s="25">
        <f>Q36*'Debris Costs Lookup'!$B$8*$D36</f>
        <v>0</v>
      </c>
      <c r="AE36" s="25">
        <f>R36*'Debris Costs Lookup'!$B$8*$D36</f>
        <v>0</v>
      </c>
      <c r="AF36" s="25">
        <f>S36*'Debris Costs Lookup'!$B$8*$D36</f>
        <v>0</v>
      </c>
      <c r="AG36" s="25">
        <f>T36*'Debris Costs Lookup'!$B$8*$D36</f>
        <v>0</v>
      </c>
      <c r="AH36" s="25">
        <f>U36*'Debris Costs Lookup'!$B$8*$D36</f>
        <v>0</v>
      </c>
      <c r="AI36" s="25">
        <f>V36*'Debris Costs Lookup'!$B$8*$D36</f>
        <v>0</v>
      </c>
      <c r="AJ36" s="25">
        <f>W36*'Debris Costs Lookup'!$B$8*$D36</f>
        <v>0</v>
      </c>
      <c r="AK36" s="25">
        <f>X36*'Debris Costs Lookup'!$B$8*$D36</f>
        <v>0</v>
      </c>
      <c r="AL36" s="25">
        <f>Y36*'Debris Costs Lookup'!$B$8*$D36</f>
        <v>0</v>
      </c>
    </row>
    <row r="37" spans="1:38" x14ac:dyDescent="0.25">
      <c r="A37" s="17">
        <f t="shared" si="3"/>
        <v>36</v>
      </c>
      <c r="B37" s="27" t="str">
        <f>IF('Structure Inputs'!C40="","",'Structure Inputs'!C40)</f>
        <v/>
      </c>
      <c r="D37" s="42">
        <f>'Structure Inputs'!$D40</f>
        <v>0</v>
      </c>
      <c r="F37" s="18" t="str">
        <f>IF('Structure Inputs'!F40="","No","Yes")</f>
        <v>No</v>
      </c>
      <c r="H37" s="24">
        <f>IF($F37="Yes",'Structure Inputs'!$F40,SUMIFS('General Assumptions_Back End'!$C:$C,'General Assumptions_Back End'!$A:$A,$B37,'General Assumptions_Back End'!$B:$B,H$1))</f>
        <v>0</v>
      </c>
      <c r="J37" s="24" t="str">
        <f>'Structure Inputs'!I40</f>
        <v/>
      </c>
      <c r="K37" s="416">
        <f t="shared" si="2"/>
        <v>0</v>
      </c>
      <c r="L37" s="420">
        <f>'General User Inputs'!$F$34</f>
        <v>1.1000000000000001</v>
      </c>
      <c r="N37" s="42">
        <f>IF(AND('Structure Inputs'!R40&gt;0, ISNUMBER('Structure Inputs'!R40)), ((('Structure Inputs'!R40+2)*$K37*0.33*$L37)/27)/'Debris Costs Lookup'!$B$2, 0)</f>
        <v>0</v>
      </c>
      <c r="O37" s="42">
        <f>IF(AND('Structure Inputs'!S40&gt;0, ISNUMBER('Structure Inputs'!S40)), ((('Structure Inputs'!S40+2)*$K37*0.33*$L37)/27)/'Debris Costs Lookup'!$B$2, 0)</f>
        <v>0</v>
      </c>
      <c r="P37" s="42">
        <f>IF(AND('Structure Inputs'!T40&gt;0, ISNUMBER('Structure Inputs'!T40)), ((('Structure Inputs'!T40+2)*$K37*0.33*$L37)/27)/'Debris Costs Lookup'!$B$2, 0)</f>
        <v>0</v>
      </c>
      <c r="Q37" s="42">
        <f>IF(AND('Structure Inputs'!U40&gt;0, ISNUMBER('Structure Inputs'!U40)), ((('Structure Inputs'!U40+2)*$K37*0.33*$L37)/27)/'Debris Costs Lookup'!$B$2, 0)</f>
        <v>0</v>
      </c>
      <c r="R37" s="42">
        <f>IF(AND('Structure Inputs'!V40&gt;0, ISNUMBER('Structure Inputs'!V40)), ((('Structure Inputs'!V40+2)*$K37*0.33*$L37)/27)/'Debris Costs Lookup'!$B$2, 0)</f>
        <v>0</v>
      </c>
      <c r="S37" s="42">
        <f>IF(AND('Structure Inputs'!W40&gt;0, ISNUMBER('Structure Inputs'!W40)), ((('Structure Inputs'!W40+2)*$K37*0.33*$L37)/27)/'Debris Costs Lookup'!$B$2, 0)</f>
        <v>0</v>
      </c>
      <c r="T37" s="42">
        <f>IF(AND('Structure Inputs'!X40&gt;0, ISNUMBER('Structure Inputs'!X40)), ((('Structure Inputs'!X40+2)*$K37*0.33*$L37)/27)/'Debris Costs Lookup'!$B$2, 0)</f>
        <v>0</v>
      </c>
      <c r="U37" s="42">
        <f>IF(AND('Structure Inputs'!Y40&gt;0, ISNUMBER('Structure Inputs'!Y40)), ((('Structure Inputs'!Y40+2)*$K37*0.33*$L37)/27)/'Debris Costs Lookup'!$B$2, 0)</f>
        <v>0</v>
      </c>
      <c r="V37" s="42">
        <f>IF(AND('Structure Inputs'!Z40&gt;0, ISNUMBER('Structure Inputs'!Z40)), ((('Structure Inputs'!Z40+2)*$K37*0.33*$L37)/27)/'Debris Costs Lookup'!$B$2, 0)</f>
        <v>0</v>
      </c>
      <c r="W37" s="42">
        <f>IF(AND('Structure Inputs'!AA40&gt;0, ISNUMBER('Structure Inputs'!AA40)), ((('Structure Inputs'!AA40+2)*$K37*0.33*$L37)/27)/'Debris Costs Lookup'!$B$2, 0)</f>
        <v>0</v>
      </c>
      <c r="X37" s="42">
        <f>IF(AND('Structure Inputs'!AB40&gt;0, ISNUMBER('Structure Inputs'!AB40)), ((('Structure Inputs'!AB40+2)*$K37*0.33*$L37)/27)/'Debris Costs Lookup'!$B$2, 0)</f>
        <v>0</v>
      </c>
      <c r="Y37" s="42">
        <f>IF(AND('Structure Inputs'!AC40&gt;0, ISNUMBER('Structure Inputs'!AC40)), ((('Structure Inputs'!AC40+2)*$K37*0.33*$L37)/27)/'Debris Costs Lookup'!$B$2, 0)</f>
        <v>0</v>
      </c>
      <c r="AA37" s="25">
        <f>N37*'Debris Costs Lookup'!$B$8*$D37</f>
        <v>0</v>
      </c>
      <c r="AB37" s="25">
        <f>O37*'Debris Costs Lookup'!$B$8*$D37</f>
        <v>0</v>
      </c>
      <c r="AC37" s="25">
        <f>P37*'Debris Costs Lookup'!$B$8*$D37</f>
        <v>0</v>
      </c>
      <c r="AD37" s="25">
        <f>Q37*'Debris Costs Lookup'!$B$8*$D37</f>
        <v>0</v>
      </c>
      <c r="AE37" s="25">
        <f>R37*'Debris Costs Lookup'!$B$8*$D37</f>
        <v>0</v>
      </c>
      <c r="AF37" s="25">
        <f>S37*'Debris Costs Lookup'!$B$8*$D37</f>
        <v>0</v>
      </c>
      <c r="AG37" s="25">
        <f>T37*'Debris Costs Lookup'!$B$8*$D37</f>
        <v>0</v>
      </c>
      <c r="AH37" s="25">
        <f>U37*'Debris Costs Lookup'!$B$8*$D37</f>
        <v>0</v>
      </c>
      <c r="AI37" s="25">
        <f>V37*'Debris Costs Lookup'!$B$8*$D37</f>
        <v>0</v>
      </c>
      <c r="AJ37" s="25">
        <f>W37*'Debris Costs Lookup'!$B$8*$D37</f>
        <v>0</v>
      </c>
      <c r="AK37" s="25">
        <f>X37*'Debris Costs Lookup'!$B$8*$D37</f>
        <v>0</v>
      </c>
      <c r="AL37" s="25">
        <f>Y37*'Debris Costs Lookup'!$B$8*$D37</f>
        <v>0</v>
      </c>
    </row>
    <row r="38" spans="1:38" x14ac:dyDescent="0.25">
      <c r="A38" s="17">
        <f t="shared" si="3"/>
        <v>37</v>
      </c>
      <c r="B38" s="27" t="str">
        <f>IF('Structure Inputs'!C41="","",'Structure Inputs'!C41)</f>
        <v/>
      </c>
      <c r="D38" s="42">
        <f>'Structure Inputs'!$D41</f>
        <v>0</v>
      </c>
      <c r="F38" s="18" t="str">
        <f>IF('Structure Inputs'!F41="","No","Yes")</f>
        <v>No</v>
      </c>
      <c r="H38" s="24">
        <f>IF($F38="Yes",'Structure Inputs'!$F41,SUMIFS('General Assumptions_Back End'!$C:$C,'General Assumptions_Back End'!$A:$A,$B38,'General Assumptions_Back End'!$B:$B,H$1))</f>
        <v>0</v>
      </c>
      <c r="J38" s="24" t="str">
        <f>'Structure Inputs'!I41</f>
        <v/>
      </c>
      <c r="K38" s="416">
        <f t="shared" si="2"/>
        <v>0</v>
      </c>
      <c r="L38" s="420">
        <f>'General User Inputs'!$F$34</f>
        <v>1.1000000000000001</v>
      </c>
      <c r="N38" s="42">
        <f>IF(AND('Structure Inputs'!R41&gt;0, ISNUMBER('Structure Inputs'!R41)), ((('Structure Inputs'!R41+2)*$K38*0.33*$L38)/27)/'Debris Costs Lookup'!$B$2, 0)</f>
        <v>0</v>
      </c>
      <c r="O38" s="42">
        <f>IF(AND('Structure Inputs'!S41&gt;0, ISNUMBER('Structure Inputs'!S41)), ((('Structure Inputs'!S41+2)*$K38*0.33*$L38)/27)/'Debris Costs Lookup'!$B$2, 0)</f>
        <v>0</v>
      </c>
      <c r="P38" s="42">
        <f>IF(AND('Structure Inputs'!T41&gt;0, ISNUMBER('Structure Inputs'!T41)), ((('Structure Inputs'!T41+2)*$K38*0.33*$L38)/27)/'Debris Costs Lookup'!$B$2, 0)</f>
        <v>0</v>
      </c>
      <c r="Q38" s="42">
        <f>IF(AND('Structure Inputs'!U41&gt;0, ISNUMBER('Structure Inputs'!U41)), ((('Structure Inputs'!U41+2)*$K38*0.33*$L38)/27)/'Debris Costs Lookup'!$B$2, 0)</f>
        <v>0</v>
      </c>
      <c r="R38" s="42">
        <f>IF(AND('Structure Inputs'!V41&gt;0, ISNUMBER('Structure Inputs'!V41)), ((('Structure Inputs'!V41+2)*$K38*0.33*$L38)/27)/'Debris Costs Lookup'!$B$2, 0)</f>
        <v>0</v>
      </c>
      <c r="S38" s="42">
        <f>IF(AND('Structure Inputs'!W41&gt;0, ISNUMBER('Structure Inputs'!W41)), ((('Structure Inputs'!W41+2)*$K38*0.33*$L38)/27)/'Debris Costs Lookup'!$B$2, 0)</f>
        <v>0</v>
      </c>
      <c r="T38" s="42">
        <f>IF(AND('Structure Inputs'!X41&gt;0, ISNUMBER('Structure Inputs'!X41)), ((('Structure Inputs'!X41+2)*$K38*0.33*$L38)/27)/'Debris Costs Lookup'!$B$2, 0)</f>
        <v>0</v>
      </c>
      <c r="U38" s="42">
        <f>IF(AND('Structure Inputs'!Y41&gt;0, ISNUMBER('Structure Inputs'!Y41)), ((('Structure Inputs'!Y41+2)*$K38*0.33*$L38)/27)/'Debris Costs Lookup'!$B$2, 0)</f>
        <v>0</v>
      </c>
      <c r="V38" s="42">
        <f>IF(AND('Structure Inputs'!Z41&gt;0, ISNUMBER('Structure Inputs'!Z41)), ((('Structure Inputs'!Z41+2)*$K38*0.33*$L38)/27)/'Debris Costs Lookup'!$B$2, 0)</f>
        <v>0</v>
      </c>
      <c r="W38" s="42">
        <f>IF(AND('Structure Inputs'!AA41&gt;0, ISNUMBER('Structure Inputs'!AA41)), ((('Structure Inputs'!AA41+2)*$K38*0.33*$L38)/27)/'Debris Costs Lookup'!$B$2, 0)</f>
        <v>0</v>
      </c>
      <c r="X38" s="42">
        <f>IF(AND('Structure Inputs'!AB41&gt;0, ISNUMBER('Structure Inputs'!AB41)), ((('Structure Inputs'!AB41+2)*$K38*0.33*$L38)/27)/'Debris Costs Lookup'!$B$2, 0)</f>
        <v>0</v>
      </c>
      <c r="Y38" s="42">
        <f>IF(AND('Structure Inputs'!AC41&gt;0, ISNUMBER('Structure Inputs'!AC41)), ((('Structure Inputs'!AC41+2)*$K38*0.33*$L38)/27)/'Debris Costs Lookup'!$B$2, 0)</f>
        <v>0</v>
      </c>
      <c r="AA38" s="25">
        <f>N38*'Debris Costs Lookup'!$B$8*$D38</f>
        <v>0</v>
      </c>
      <c r="AB38" s="25">
        <f>O38*'Debris Costs Lookup'!$B$8*$D38</f>
        <v>0</v>
      </c>
      <c r="AC38" s="25">
        <f>P38*'Debris Costs Lookup'!$B$8*$D38</f>
        <v>0</v>
      </c>
      <c r="AD38" s="25">
        <f>Q38*'Debris Costs Lookup'!$B$8*$D38</f>
        <v>0</v>
      </c>
      <c r="AE38" s="25">
        <f>R38*'Debris Costs Lookup'!$B$8*$D38</f>
        <v>0</v>
      </c>
      <c r="AF38" s="25">
        <f>S38*'Debris Costs Lookup'!$B$8*$D38</f>
        <v>0</v>
      </c>
      <c r="AG38" s="25">
        <f>T38*'Debris Costs Lookup'!$B$8*$D38</f>
        <v>0</v>
      </c>
      <c r="AH38" s="25">
        <f>U38*'Debris Costs Lookup'!$B$8*$D38</f>
        <v>0</v>
      </c>
      <c r="AI38" s="25">
        <f>V38*'Debris Costs Lookup'!$B$8*$D38</f>
        <v>0</v>
      </c>
      <c r="AJ38" s="25">
        <f>W38*'Debris Costs Lookup'!$B$8*$D38</f>
        <v>0</v>
      </c>
      <c r="AK38" s="25">
        <f>X38*'Debris Costs Lookup'!$B$8*$D38</f>
        <v>0</v>
      </c>
      <c r="AL38" s="25">
        <f>Y38*'Debris Costs Lookup'!$B$8*$D38</f>
        <v>0</v>
      </c>
    </row>
    <row r="39" spans="1:38" x14ac:dyDescent="0.25">
      <c r="A39" s="17">
        <f t="shared" si="3"/>
        <v>38</v>
      </c>
      <c r="B39" s="27" t="str">
        <f>IF('Structure Inputs'!C42="","",'Structure Inputs'!C42)</f>
        <v/>
      </c>
      <c r="D39" s="42">
        <f>'Structure Inputs'!$D42</f>
        <v>0</v>
      </c>
      <c r="F39" s="18" t="str">
        <f>IF('Structure Inputs'!F42="","No","Yes")</f>
        <v>No</v>
      </c>
      <c r="H39" s="24">
        <f>IF($F39="Yes",'Structure Inputs'!$F42,SUMIFS('General Assumptions_Back End'!$C:$C,'General Assumptions_Back End'!$A:$A,$B39,'General Assumptions_Back End'!$B:$B,H$1))</f>
        <v>0</v>
      </c>
      <c r="J39" s="24" t="str">
        <f>'Structure Inputs'!I42</f>
        <v/>
      </c>
      <c r="K39" s="416">
        <f t="shared" si="2"/>
        <v>0</v>
      </c>
      <c r="L39" s="420">
        <f>'General User Inputs'!$F$34</f>
        <v>1.1000000000000001</v>
      </c>
      <c r="N39" s="42">
        <f>IF(AND('Structure Inputs'!R42&gt;0, ISNUMBER('Structure Inputs'!R42)), ((('Structure Inputs'!R42+2)*$K39*0.33*$L39)/27)/'Debris Costs Lookup'!$B$2, 0)</f>
        <v>0</v>
      </c>
      <c r="O39" s="42">
        <f>IF(AND('Structure Inputs'!S42&gt;0, ISNUMBER('Structure Inputs'!S42)), ((('Structure Inputs'!S42+2)*$K39*0.33*$L39)/27)/'Debris Costs Lookup'!$B$2, 0)</f>
        <v>0</v>
      </c>
      <c r="P39" s="42">
        <f>IF(AND('Structure Inputs'!T42&gt;0, ISNUMBER('Structure Inputs'!T42)), ((('Structure Inputs'!T42+2)*$K39*0.33*$L39)/27)/'Debris Costs Lookup'!$B$2, 0)</f>
        <v>0</v>
      </c>
      <c r="Q39" s="42">
        <f>IF(AND('Structure Inputs'!U42&gt;0, ISNUMBER('Structure Inputs'!U42)), ((('Structure Inputs'!U42+2)*$K39*0.33*$L39)/27)/'Debris Costs Lookup'!$B$2, 0)</f>
        <v>0</v>
      </c>
      <c r="R39" s="42">
        <f>IF(AND('Structure Inputs'!V42&gt;0, ISNUMBER('Structure Inputs'!V42)), ((('Structure Inputs'!V42+2)*$K39*0.33*$L39)/27)/'Debris Costs Lookup'!$B$2, 0)</f>
        <v>0</v>
      </c>
      <c r="S39" s="42">
        <f>IF(AND('Structure Inputs'!W42&gt;0, ISNUMBER('Structure Inputs'!W42)), ((('Structure Inputs'!W42+2)*$K39*0.33*$L39)/27)/'Debris Costs Lookup'!$B$2, 0)</f>
        <v>0</v>
      </c>
      <c r="T39" s="42">
        <f>IF(AND('Structure Inputs'!X42&gt;0, ISNUMBER('Structure Inputs'!X42)), ((('Structure Inputs'!X42+2)*$K39*0.33*$L39)/27)/'Debris Costs Lookup'!$B$2, 0)</f>
        <v>0</v>
      </c>
      <c r="U39" s="42">
        <f>IF(AND('Structure Inputs'!Y42&gt;0, ISNUMBER('Structure Inputs'!Y42)), ((('Structure Inputs'!Y42+2)*$K39*0.33*$L39)/27)/'Debris Costs Lookup'!$B$2, 0)</f>
        <v>0</v>
      </c>
      <c r="V39" s="42">
        <f>IF(AND('Structure Inputs'!Z42&gt;0, ISNUMBER('Structure Inputs'!Z42)), ((('Structure Inputs'!Z42+2)*$K39*0.33*$L39)/27)/'Debris Costs Lookup'!$B$2, 0)</f>
        <v>0</v>
      </c>
      <c r="W39" s="42">
        <f>IF(AND('Structure Inputs'!AA42&gt;0, ISNUMBER('Structure Inputs'!AA42)), ((('Structure Inputs'!AA42+2)*$K39*0.33*$L39)/27)/'Debris Costs Lookup'!$B$2, 0)</f>
        <v>0</v>
      </c>
      <c r="X39" s="42">
        <f>IF(AND('Structure Inputs'!AB42&gt;0, ISNUMBER('Structure Inputs'!AB42)), ((('Structure Inputs'!AB42+2)*$K39*0.33*$L39)/27)/'Debris Costs Lookup'!$B$2, 0)</f>
        <v>0</v>
      </c>
      <c r="Y39" s="42">
        <f>IF(AND('Structure Inputs'!AC42&gt;0, ISNUMBER('Structure Inputs'!AC42)), ((('Structure Inputs'!AC42+2)*$K39*0.33*$L39)/27)/'Debris Costs Lookup'!$B$2, 0)</f>
        <v>0</v>
      </c>
      <c r="AA39" s="25">
        <f>N39*'Debris Costs Lookup'!$B$8*$D39</f>
        <v>0</v>
      </c>
      <c r="AB39" s="25">
        <f>O39*'Debris Costs Lookup'!$B$8*$D39</f>
        <v>0</v>
      </c>
      <c r="AC39" s="25">
        <f>P39*'Debris Costs Lookup'!$B$8*$D39</f>
        <v>0</v>
      </c>
      <c r="AD39" s="25">
        <f>Q39*'Debris Costs Lookup'!$B$8*$D39</f>
        <v>0</v>
      </c>
      <c r="AE39" s="25">
        <f>R39*'Debris Costs Lookup'!$B$8*$D39</f>
        <v>0</v>
      </c>
      <c r="AF39" s="25">
        <f>S39*'Debris Costs Lookup'!$B$8*$D39</f>
        <v>0</v>
      </c>
      <c r="AG39" s="25">
        <f>T39*'Debris Costs Lookup'!$B$8*$D39</f>
        <v>0</v>
      </c>
      <c r="AH39" s="25">
        <f>U39*'Debris Costs Lookup'!$B$8*$D39</f>
        <v>0</v>
      </c>
      <c r="AI39" s="25">
        <f>V39*'Debris Costs Lookup'!$B$8*$D39</f>
        <v>0</v>
      </c>
      <c r="AJ39" s="25">
        <f>W39*'Debris Costs Lookup'!$B$8*$D39</f>
        <v>0</v>
      </c>
      <c r="AK39" s="25">
        <f>X39*'Debris Costs Lookup'!$B$8*$D39</f>
        <v>0</v>
      </c>
      <c r="AL39" s="25">
        <f>Y39*'Debris Costs Lookup'!$B$8*$D39</f>
        <v>0</v>
      </c>
    </row>
    <row r="40" spans="1:38" x14ac:dyDescent="0.25">
      <c r="A40" s="17">
        <f t="shared" si="3"/>
        <v>39</v>
      </c>
      <c r="B40" s="27" t="str">
        <f>IF('Structure Inputs'!C43="","",'Structure Inputs'!C43)</f>
        <v/>
      </c>
      <c r="D40" s="42">
        <f>'Structure Inputs'!$D43</f>
        <v>0</v>
      </c>
      <c r="F40" s="18" t="str">
        <f>IF('Structure Inputs'!F43="","No","Yes")</f>
        <v>No</v>
      </c>
      <c r="H40" s="24">
        <f>IF($F40="Yes",'Structure Inputs'!$F43,SUMIFS('General Assumptions_Back End'!$C:$C,'General Assumptions_Back End'!$A:$A,$B40,'General Assumptions_Back End'!$B:$B,H$1))</f>
        <v>0</v>
      </c>
      <c r="J40" s="24" t="str">
        <f>'Structure Inputs'!I43</f>
        <v/>
      </c>
      <c r="K40" s="416">
        <f t="shared" si="2"/>
        <v>0</v>
      </c>
      <c r="L40" s="420">
        <f>'General User Inputs'!$F$34</f>
        <v>1.1000000000000001</v>
      </c>
      <c r="N40" s="42">
        <f>IF(AND('Structure Inputs'!R43&gt;0, ISNUMBER('Structure Inputs'!R43)), ((('Structure Inputs'!R43+2)*$K40*0.33*$L40)/27)/'Debris Costs Lookup'!$B$2, 0)</f>
        <v>0</v>
      </c>
      <c r="O40" s="42">
        <f>IF(AND('Structure Inputs'!S43&gt;0, ISNUMBER('Structure Inputs'!S43)), ((('Structure Inputs'!S43+2)*$K40*0.33*$L40)/27)/'Debris Costs Lookup'!$B$2, 0)</f>
        <v>0</v>
      </c>
      <c r="P40" s="42">
        <f>IF(AND('Structure Inputs'!T43&gt;0, ISNUMBER('Structure Inputs'!T43)), ((('Structure Inputs'!T43+2)*$K40*0.33*$L40)/27)/'Debris Costs Lookup'!$B$2, 0)</f>
        <v>0</v>
      </c>
      <c r="Q40" s="42">
        <f>IF(AND('Structure Inputs'!U43&gt;0, ISNUMBER('Structure Inputs'!U43)), ((('Structure Inputs'!U43+2)*$K40*0.33*$L40)/27)/'Debris Costs Lookup'!$B$2, 0)</f>
        <v>0</v>
      </c>
      <c r="R40" s="42">
        <f>IF(AND('Structure Inputs'!V43&gt;0, ISNUMBER('Structure Inputs'!V43)), ((('Structure Inputs'!V43+2)*$K40*0.33*$L40)/27)/'Debris Costs Lookup'!$B$2, 0)</f>
        <v>0</v>
      </c>
      <c r="S40" s="42">
        <f>IF(AND('Structure Inputs'!W43&gt;0, ISNUMBER('Structure Inputs'!W43)), ((('Structure Inputs'!W43+2)*$K40*0.33*$L40)/27)/'Debris Costs Lookup'!$B$2, 0)</f>
        <v>0</v>
      </c>
      <c r="T40" s="42">
        <f>IF(AND('Structure Inputs'!X43&gt;0, ISNUMBER('Structure Inputs'!X43)), ((('Structure Inputs'!X43+2)*$K40*0.33*$L40)/27)/'Debris Costs Lookup'!$B$2, 0)</f>
        <v>0</v>
      </c>
      <c r="U40" s="42">
        <f>IF(AND('Structure Inputs'!Y43&gt;0, ISNUMBER('Structure Inputs'!Y43)), ((('Structure Inputs'!Y43+2)*$K40*0.33*$L40)/27)/'Debris Costs Lookup'!$B$2, 0)</f>
        <v>0</v>
      </c>
      <c r="V40" s="42">
        <f>IF(AND('Structure Inputs'!Z43&gt;0, ISNUMBER('Structure Inputs'!Z43)), ((('Structure Inputs'!Z43+2)*$K40*0.33*$L40)/27)/'Debris Costs Lookup'!$B$2, 0)</f>
        <v>0</v>
      </c>
      <c r="W40" s="42">
        <f>IF(AND('Structure Inputs'!AA43&gt;0, ISNUMBER('Structure Inputs'!AA43)), ((('Structure Inputs'!AA43+2)*$K40*0.33*$L40)/27)/'Debris Costs Lookup'!$B$2, 0)</f>
        <v>0</v>
      </c>
      <c r="X40" s="42">
        <f>IF(AND('Structure Inputs'!AB43&gt;0, ISNUMBER('Structure Inputs'!AB43)), ((('Structure Inputs'!AB43+2)*$K40*0.33*$L40)/27)/'Debris Costs Lookup'!$B$2, 0)</f>
        <v>0</v>
      </c>
      <c r="Y40" s="42">
        <f>IF(AND('Structure Inputs'!AC43&gt;0, ISNUMBER('Structure Inputs'!AC43)), ((('Structure Inputs'!AC43+2)*$K40*0.33*$L40)/27)/'Debris Costs Lookup'!$B$2, 0)</f>
        <v>0</v>
      </c>
      <c r="AA40" s="25">
        <f>N40*'Debris Costs Lookup'!$B$8*$D40</f>
        <v>0</v>
      </c>
      <c r="AB40" s="25">
        <f>O40*'Debris Costs Lookup'!$B$8*$D40</f>
        <v>0</v>
      </c>
      <c r="AC40" s="25">
        <f>P40*'Debris Costs Lookup'!$B$8*$D40</f>
        <v>0</v>
      </c>
      <c r="AD40" s="25">
        <f>Q40*'Debris Costs Lookup'!$B$8*$D40</f>
        <v>0</v>
      </c>
      <c r="AE40" s="25">
        <f>R40*'Debris Costs Lookup'!$B$8*$D40</f>
        <v>0</v>
      </c>
      <c r="AF40" s="25">
        <f>S40*'Debris Costs Lookup'!$B$8*$D40</f>
        <v>0</v>
      </c>
      <c r="AG40" s="25">
        <f>T40*'Debris Costs Lookup'!$B$8*$D40</f>
        <v>0</v>
      </c>
      <c r="AH40" s="25">
        <f>U40*'Debris Costs Lookup'!$B$8*$D40</f>
        <v>0</v>
      </c>
      <c r="AI40" s="25">
        <f>V40*'Debris Costs Lookup'!$B$8*$D40</f>
        <v>0</v>
      </c>
      <c r="AJ40" s="25">
        <f>W40*'Debris Costs Lookup'!$B$8*$D40</f>
        <v>0</v>
      </c>
      <c r="AK40" s="25">
        <f>X40*'Debris Costs Lookup'!$B$8*$D40</f>
        <v>0</v>
      </c>
      <c r="AL40" s="25">
        <f>Y40*'Debris Costs Lookup'!$B$8*$D40</f>
        <v>0</v>
      </c>
    </row>
    <row r="41" spans="1:38" x14ac:dyDescent="0.25">
      <c r="A41" s="17">
        <f t="shared" si="3"/>
        <v>40</v>
      </c>
      <c r="B41" s="27" t="str">
        <f>IF('Structure Inputs'!C44="","",'Structure Inputs'!C44)</f>
        <v/>
      </c>
      <c r="D41" s="42">
        <f>'Structure Inputs'!$D44</f>
        <v>0</v>
      </c>
      <c r="F41" s="18" t="str">
        <f>IF('Structure Inputs'!F44="","No","Yes")</f>
        <v>No</v>
      </c>
      <c r="H41" s="24">
        <f>IF($F41="Yes",'Structure Inputs'!$F44,SUMIFS('General Assumptions_Back End'!$C:$C,'General Assumptions_Back End'!$A:$A,$B41,'General Assumptions_Back End'!$B:$B,H$1))</f>
        <v>0</v>
      </c>
      <c r="J41" s="24" t="str">
        <f>'Structure Inputs'!I44</f>
        <v/>
      </c>
      <c r="K41" s="416">
        <f t="shared" si="2"/>
        <v>0</v>
      </c>
      <c r="L41" s="420">
        <f>'General User Inputs'!$F$34</f>
        <v>1.1000000000000001</v>
      </c>
      <c r="N41" s="42">
        <f>IF(AND('Structure Inputs'!R44&gt;0, ISNUMBER('Structure Inputs'!R44)), ((('Structure Inputs'!R44+2)*$K41*0.33*$L41)/27)/'Debris Costs Lookup'!$B$2, 0)</f>
        <v>0</v>
      </c>
      <c r="O41" s="42">
        <f>IF(AND('Structure Inputs'!S44&gt;0, ISNUMBER('Structure Inputs'!S44)), ((('Structure Inputs'!S44+2)*$K41*0.33*$L41)/27)/'Debris Costs Lookup'!$B$2, 0)</f>
        <v>0</v>
      </c>
      <c r="P41" s="42">
        <f>IF(AND('Structure Inputs'!T44&gt;0, ISNUMBER('Structure Inputs'!T44)), ((('Structure Inputs'!T44+2)*$K41*0.33*$L41)/27)/'Debris Costs Lookup'!$B$2, 0)</f>
        <v>0</v>
      </c>
      <c r="Q41" s="42">
        <f>IF(AND('Structure Inputs'!U44&gt;0, ISNUMBER('Structure Inputs'!U44)), ((('Structure Inputs'!U44+2)*$K41*0.33*$L41)/27)/'Debris Costs Lookup'!$B$2, 0)</f>
        <v>0</v>
      </c>
      <c r="R41" s="42">
        <f>IF(AND('Structure Inputs'!V44&gt;0, ISNUMBER('Structure Inputs'!V44)), ((('Structure Inputs'!V44+2)*$K41*0.33*$L41)/27)/'Debris Costs Lookup'!$B$2, 0)</f>
        <v>0</v>
      </c>
      <c r="S41" s="42">
        <f>IF(AND('Structure Inputs'!W44&gt;0, ISNUMBER('Structure Inputs'!W44)), ((('Structure Inputs'!W44+2)*$K41*0.33*$L41)/27)/'Debris Costs Lookup'!$B$2, 0)</f>
        <v>0</v>
      </c>
      <c r="T41" s="42">
        <f>IF(AND('Structure Inputs'!X44&gt;0, ISNUMBER('Structure Inputs'!X44)), ((('Structure Inputs'!X44+2)*$K41*0.33*$L41)/27)/'Debris Costs Lookup'!$B$2, 0)</f>
        <v>0</v>
      </c>
      <c r="U41" s="42">
        <f>IF(AND('Structure Inputs'!Y44&gt;0, ISNUMBER('Structure Inputs'!Y44)), ((('Structure Inputs'!Y44+2)*$K41*0.33*$L41)/27)/'Debris Costs Lookup'!$B$2, 0)</f>
        <v>0</v>
      </c>
      <c r="V41" s="42">
        <f>IF(AND('Structure Inputs'!Z44&gt;0, ISNUMBER('Structure Inputs'!Z44)), ((('Structure Inputs'!Z44+2)*$K41*0.33*$L41)/27)/'Debris Costs Lookup'!$B$2, 0)</f>
        <v>0</v>
      </c>
      <c r="W41" s="42">
        <f>IF(AND('Structure Inputs'!AA44&gt;0, ISNUMBER('Structure Inputs'!AA44)), ((('Structure Inputs'!AA44+2)*$K41*0.33*$L41)/27)/'Debris Costs Lookup'!$B$2, 0)</f>
        <v>0</v>
      </c>
      <c r="X41" s="42">
        <f>IF(AND('Structure Inputs'!AB44&gt;0, ISNUMBER('Structure Inputs'!AB44)), ((('Structure Inputs'!AB44+2)*$K41*0.33*$L41)/27)/'Debris Costs Lookup'!$B$2, 0)</f>
        <v>0</v>
      </c>
      <c r="Y41" s="42">
        <f>IF(AND('Structure Inputs'!AC44&gt;0, ISNUMBER('Structure Inputs'!AC44)), ((('Structure Inputs'!AC44+2)*$K41*0.33*$L41)/27)/'Debris Costs Lookup'!$B$2, 0)</f>
        <v>0</v>
      </c>
      <c r="AA41" s="25">
        <f>N41*'Debris Costs Lookup'!$B$8*$D41</f>
        <v>0</v>
      </c>
      <c r="AB41" s="25">
        <f>O41*'Debris Costs Lookup'!$B$8*$D41</f>
        <v>0</v>
      </c>
      <c r="AC41" s="25">
        <f>P41*'Debris Costs Lookup'!$B$8*$D41</f>
        <v>0</v>
      </c>
      <c r="AD41" s="25">
        <f>Q41*'Debris Costs Lookup'!$B$8*$D41</f>
        <v>0</v>
      </c>
      <c r="AE41" s="25">
        <f>R41*'Debris Costs Lookup'!$B$8*$D41</f>
        <v>0</v>
      </c>
      <c r="AF41" s="25">
        <f>S41*'Debris Costs Lookup'!$B$8*$D41</f>
        <v>0</v>
      </c>
      <c r="AG41" s="25">
        <f>T41*'Debris Costs Lookup'!$B$8*$D41</f>
        <v>0</v>
      </c>
      <c r="AH41" s="25">
        <f>U41*'Debris Costs Lookup'!$B$8*$D41</f>
        <v>0</v>
      </c>
      <c r="AI41" s="25">
        <f>V41*'Debris Costs Lookup'!$B$8*$D41</f>
        <v>0</v>
      </c>
      <c r="AJ41" s="25">
        <f>W41*'Debris Costs Lookup'!$B$8*$D41</f>
        <v>0</v>
      </c>
      <c r="AK41" s="25">
        <f>X41*'Debris Costs Lookup'!$B$8*$D41</f>
        <v>0</v>
      </c>
      <c r="AL41" s="25">
        <f>Y41*'Debris Costs Lookup'!$B$8*$D41</f>
        <v>0</v>
      </c>
    </row>
    <row r="42" spans="1:38" x14ac:dyDescent="0.25">
      <c r="A42" s="17">
        <f t="shared" si="3"/>
        <v>41</v>
      </c>
      <c r="B42" s="27" t="str">
        <f>IF('Structure Inputs'!C45="","",'Structure Inputs'!C45)</f>
        <v/>
      </c>
      <c r="D42" s="42">
        <f>'Structure Inputs'!$D45</f>
        <v>0</v>
      </c>
      <c r="F42" s="18" t="str">
        <f>IF('Structure Inputs'!F45="","No","Yes")</f>
        <v>No</v>
      </c>
      <c r="H42" s="24">
        <f>IF($F42="Yes",'Structure Inputs'!$F45,SUMIFS('General Assumptions_Back End'!$C:$C,'General Assumptions_Back End'!$A:$A,$B42,'General Assumptions_Back End'!$B:$B,H$1))</f>
        <v>0</v>
      </c>
      <c r="J42" s="24" t="str">
        <f>'Structure Inputs'!I45</f>
        <v/>
      </c>
      <c r="K42" s="416">
        <f t="shared" si="2"/>
        <v>0</v>
      </c>
      <c r="L42" s="420">
        <f>'General User Inputs'!$F$34</f>
        <v>1.1000000000000001</v>
      </c>
      <c r="N42" s="42">
        <f>IF(AND('Structure Inputs'!R45&gt;0, ISNUMBER('Structure Inputs'!R45)), ((('Structure Inputs'!R45+2)*$K42*0.33*$L42)/27)/'Debris Costs Lookup'!$B$2, 0)</f>
        <v>0</v>
      </c>
      <c r="O42" s="42">
        <f>IF(AND('Structure Inputs'!S45&gt;0, ISNUMBER('Structure Inputs'!S45)), ((('Structure Inputs'!S45+2)*$K42*0.33*$L42)/27)/'Debris Costs Lookup'!$B$2, 0)</f>
        <v>0</v>
      </c>
      <c r="P42" s="42">
        <f>IF(AND('Structure Inputs'!T45&gt;0, ISNUMBER('Structure Inputs'!T45)), ((('Structure Inputs'!T45+2)*$K42*0.33*$L42)/27)/'Debris Costs Lookup'!$B$2, 0)</f>
        <v>0</v>
      </c>
      <c r="Q42" s="42">
        <f>IF(AND('Structure Inputs'!U45&gt;0, ISNUMBER('Structure Inputs'!U45)), ((('Structure Inputs'!U45+2)*$K42*0.33*$L42)/27)/'Debris Costs Lookup'!$B$2, 0)</f>
        <v>0</v>
      </c>
      <c r="R42" s="42">
        <f>IF(AND('Structure Inputs'!V45&gt;0, ISNUMBER('Structure Inputs'!V45)), ((('Structure Inputs'!V45+2)*$K42*0.33*$L42)/27)/'Debris Costs Lookup'!$B$2, 0)</f>
        <v>0</v>
      </c>
      <c r="S42" s="42">
        <f>IF(AND('Structure Inputs'!W45&gt;0, ISNUMBER('Structure Inputs'!W45)), ((('Structure Inputs'!W45+2)*$K42*0.33*$L42)/27)/'Debris Costs Lookup'!$B$2, 0)</f>
        <v>0</v>
      </c>
      <c r="T42" s="42">
        <f>IF(AND('Structure Inputs'!X45&gt;0, ISNUMBER('Structure Inputs'!X45)), ((('Structure Inputs'!X45+2)*$K42*0.33*$L42)/27)/'Debris Costs Lookup'!$B$2, 0)</f>
        <v>0</v>
      </c>
      <c r="U42" s="42">
        <f>IF(AND('Structure Inputs'!Y45&gt;0, ISNUMBER('Structure Inputs'!Y45)), ((('Structure Inputs'!Y45+2)*$K42*0.33*$L42)/27)/'Debris Costs Lookup'!$B$2, 0)</f>
        <v>0</v>
      </c>
      <c r="V42" s="42">
        <f>IF(AND('Structure Inputs'!Z45&gt;0, ISNUMBER('Structure Inputs'!Z45)), ((('Structure Inputs'!Z45+2)*$K42*0.33*$L42)/27)/'Debris Costs Lookup'!$B$2, 0)</f>
        <v>0</v>
      </c>
      <c r="W42" s="42">
        <f>IF(AND('Structure Inputs'!AA45&gt;0, ISNUMBER('Structure Inputs'!AA45)), ((('Structure Inputs'!AA45+2)*$K42*0.33*$L42)/27)/'Debris Costs Lookup'!$B$2, 0)</f>
        <v>0</v>
      </c>
      <c r="X42" s="42">
        <f>IF(AND('Structure Inputs'!AB45&gt;0, ISNUMBER('Structure Inputs'!AB45)), ((('Structure Inputs'!AB45+2)*$K42*0.33*$L42)/27)/'Debris Costs Lookup'!$B$2, 0)</f>
        <v>0</v>
      </c>
      <c r="Y42" s="42">
        <f>IF(AND('Structure Inputs'!AC45&gt;0, ISNUMBER('Structure Inputs'!AC45)), ((('Structure Inputs'!AC45+2)*$K42*0.33*$L42)/27)/'Debris Costs Lookup'!$B$2, 0)</f>
        <v>0</v>
      </c>
      <c r="AA42" s="25">
        <f>N42*'Debris Costs Lookup'!$B$8*$D42</f>
        <v>0</v>
      </c>
      <c r="AB42" s="25">
        <f>O42*'Debris Costs Lookup'!$B$8*$D42</f>
        <v>0</v>
      </c>
      <c r="AC42" s="25">
        <f>P42*'Debris Costs Lookup'!$B$8*$D42</f>
        <v>0</v>
      </c>
      <c r="AD42" s="25">
        <f>Q42*'Debris Costs Lookup'!$B$8*$D42</f>
        <v>0</v>
      </c>
      <c r="AE42" s="25">
        <f>R42*'Debris Costs Lookup'!$B$8*$D42</f>
        <v>0</v>
      </c>
      <c r="AF42" s="25">
        <f>S42*'Debris Costs Lookup'!$B$8*$D42</f>
        <v>0</v>
      </c>
      <c r="AG42" s="25">
        <f>T42*'Debris Costs Lookup'!$B$8*$D42</f>
        <v>0</v>
      </c>
      <c r="AH42" s="25">
        <f>U42*'Debris Costs Lookup'!$B$8*$D42</f>
        <v>0</v>
      </c>
      <c r="AI42" s="25">
        <f>V42*'Debris Costs Lookup'!$B$8*$D42</f>
        <v>0</v>
      </c>
      <c r="AJ42" s="25">
        <f>W42*'Debris Costs Lookup'!$B$8*$D42</f>
        <v>0</v>
      </c>
      <c r="AK42" s="25">
        <f>X42*'Debris Costs Lookup'!$B$8*$D42</f>
        <v>0</v>
      </c>
      <c r="AL42" s="25">
        <f>Y42*'Debris Costs Lookup'!$B$8*$D42</f>
        <v>0</v>
      </c>
    </row>
    <row r="43" spans="1:38" x14ac:dyDescent="0.25">
      <c r="A43" s="17">
        <f t="shared" si="3"/>
        <v>42</v>
      </c>
      <c r="B43" s="27" t="str">
        <f>IF('Structure Inputs'!C46="","",'Structure Inputs'!C46)</f>
        <v/>
      </c>
      <c r="D43" s="42">
        <f>'Structure Inputs'!$D46</f>
        <v>0</v>
      </c>
      <c r="F43" s="18" t="str">
        <f>IF('Structure Inputs'!F46="","No","Yes")</f>
        <v>No</v>
      </c>
      <c r="H43" s="24">
        <f>IF($F43="Yes",'Structure Inputs'!$F46,SUMIFS('General Assumptions_Back End'!$C:$C,'General Assumptions_Back End'!$A:$A,$B43,'General Assumptions_Back End'!$B:$B,H$1))</f>
        <v>0</v>
      </c>
      <c r="J43" s="24" t="str">
        <f>'Structure Inputs'!I46</f>
        <v/>
      </c>
      <c r="K43" s="416">
        <f t="shared" si="2"/>
        <v>0</v>
      </c>
      <c r="L43" s="420">
        <f>'General User Inputs'!$F$34</f>
        <v>1.1000000000000001</v>
      </c>
      <c r="N43" s="42">
        <f>IF(AND('Structure Inputs'!R46&gt;0, ISNUMBER('Structure Inputs'!R46)), ((('Structure Inputs'!R46+2)*$K43*0.33*$L43)/27)/'Debris Costs Lookup'!$B$2, 0)</f>
        <v>0</v>
      </c>
      <c r="O43" s="42">
        <f>IF(AND('Structure Inputs'!S46&gt;0, ISNUMBER('Structure Inputs'!S46)), ((('Structure Inputs'!S46+2)*$K43*0.33*$L43)/27)/'Debris Costs Lookup'!$B$2, 0)</f>
        <v>0</v>
      </c>
      <c r="P43" s="42">
        <f>IF(AND('Structure Inputs'!T46&gt;0, ISNUMBER('Structure Inputs'!T46)), ((('Structure Inputs'!T46+2)*$K43*0.33*$L43)/27)/'Debris Costs Lookup'!$B$2, 0)</f>
        <v>0</v>
      </c>
      <c r="Q43" s="42">
        <f>IF(AND('Structure Inputs'!U46&gt;0, ISNUMBER('Structure Inputs'!U46)), ((('Structure Inputs'!U46+2)*$K43*0.33*$L43)/27)/'Debris Costs Lookup'!$B$2, 0)</f>
        <v>0</v>
      </c>
      <c r="R43" s="42">
        <f>IF(AND('Structure Inputs'!V46&gt;0, ISNUMBER('Structure Inputs'!V46)), ((('Structure Inputs'!V46+2)*$K43*0.33*$L43)/27)/'Debris Costs Lookup'!$B$2, 0)</f>
        <v>0</v>
      </c>
      <c r="S43" s="42">
        <f>IF(AND('Structure Inputs'!W46&gt;0, ISNUMBER('Structure Inputs'!W46)), ((('Structure Inputs'!W46+2)*$K43*0.33*$L43)/27)/'Debris Costs Lookup'!$B$2, 0)</f>
        <v>0</v>
      </c>
      <c r="T43" s="42">
        <f>IF(AND('Structure Inputs'!X46&gt;0, ISNUMBER('Structure Inputs'!X46)), ((('Structure Inputs'!X46+2)*$K43*0.33*$L43)/27)/'Debris Costs Lookup'!$B$2, 0)</f>
        <v>0</v>
      </c>
      <c r="U43" s="42">
        <f>IF(AND('Structure Inputs'!Y46&gt;0, ISNUMBER('Structure Inputs'!Y46)), ((('Structure Inputs'!Y46+2)*$K43*0.33*$L43)/27)/'Debris Costs Lookup'!$B$2, 0)</f>
        <v>0</v>
      </c>
      <c r="V43" s="42">
        <f>IF(AND('Structure Inputs'!Z46&gt;0, ISNUMBER('Structure Inputs'!Z46)), ((('Structure Inputs'!Z46+2)*$K43*0.33*$L43)/27)/'Debris Costs Lookup'!$B$2, 0)</f>
        <v>0</v>
      </c>
      <c r="W43" s="42">
        <f>IF(AND('Structure Inputs'!AA46&gt;0, ISNUMBER('Structure Inputs'!AA46)), ((('Structure Inputs'!AA46+2)*$K43*0.33*$L43)/27)/'Debris Costs Lookup'!$B$2, 0)</f>
        <v>0</v>
      </c>
      <c r="X43" s="42">
        <f>IF(AND('Structure Inputs'!AB46&gt;0, ISNUMBER('Structure Inputs'!AB46)), ((('Structure Inputs'!AB46+2)*$K43*0.33*$L43)/27)/'Debris Costs Lookup'!$B$2, 0)</f>
        <v>0</v>
      </c>
      <c r="Y43" s="42">
        <f>IF(AND('Structure Inputs'!AC46&gt;0, ISNUMBER('Structure Inputs'!AC46)), ((('Structure Inputs'!AC46+2)*$K43*0.33*$L43)/27)/'Debris Costs Lookup'!$B$2, 0)</f>
        <v>0</v>
      </c>
      <c r="AA43" s="25">
        <f>N43*'Debris Costs Lookup'!$B$8*$D43</f>
        <v>0</v>
      </c>
      <c r="AB43" s="25">
        <f>O43*'Debris Costs Lookup'!$B$8*$D43</f>
        <v>0</v>
      </c>
      <c r="AC43" s="25">
        <f>P43*'Debris Costs Lookup'!$B$8*$D43</f>
        <v>0</v>
      </c>
      <c r="AD43" s="25">
        <f>Q43*'Debris Costs Lookup'!$B$8*$D43</f>
        <v>0</v>
      </c>
      <c r="AE43" s="25">
        <f>R43*'Debris Costs Lookup'!$B$8*$D43</f>
        <v>0</v>
      </c>
      <c r="AF43" s="25">
        <f>S43*'Debris Costs Lookup'!$B$8*$D43</f>
        <v>0</v>
      </c>
      <c r="AG43" s="25">
        <f>T43*'Debris Costs Lookup'!$B$8*$D43</f>
        <v>0</v>
      </c>
      <c r="AH43" s="25">
        <f>U43*'Debris Costs Lookup'!$B$8*$D43</f>
        <v>0</v>
      </c>
      <c r="AI43" s="25">
        <f>V43*'Debris Costs Lookup'!$B$8*$D43</f>
        <v>0</v>
      </c>
      <c r="AJ43" s="25">
        <f>W43*'Debris Costs Lookup'!$B$8*$D43</f>
        <v>0</v>
      </c>
      <c r="AK43" s="25">
        <f>X43*'Debris Costs Lookup'!$B$8*$D43</f>
        <v>0</v>
      </c>
      <c r="AL43" s="25">
        <f>Y43*'Debris Costs Lookup'!$B$8*$D43</f>
        <v>0</v>
      </c>
    </row>
    <row r="44" spans="1:38" x14ac:dyDescent="0.25">
      <c r="A44" s="17">
        <f t="shared" si="3"/>
        <v>43</v>
      </c>
      <c r="B44" s="27" t="str">
        <f>IF('Structure Inputs'!C47="","",'Structure Inputs'!C47)</f>
        <v/>
      </c>
      <c r="D44" s="42">
        <f>'Structure Inputs'!$D47</f>
        <v>0</v>
      </c>
      <c r="F44" s="18" t="str">
        <f>IF('Structure Inputs'!F47="","No","Yes")</f>
        <v>No</v>
      </c>
      <c r="H44" s="24">
        <f>IF($F44="Yes",'Structure Inputs'!$F47,SUMIFS('General Assumptions_Back End'!$C:$C,'General Assumptions_Back End'!$A:$A,$B44,'General Assumptions_Back End'!$B:$B,H$1))</f>
        <v>0</v>
      </c>
      <c r="J44" s="24" t="str">
        <f>'Structure Inputs'!I47</f>
        <v/>
      </c>
      <c r="K44" s="416">
        <f t="shared" si="2"/>
        <v>0</v>
      </c>
      <c r="L44" s="420">
        <f>'General User Inputs'!$F$34</f>
        <v>1.1000000000000001</v>
      </c>
      <c r="N44" s="42">
        <f>IF(AND('Structure Inputs'!R47&gt;0, ISNUMBER('Structure Inputs'!R47)), ((('Structure Inputs'!R47+2)*$K44*0.33*$L44)/27)/'Debris Costs Lookup'!$B$2, 0)</f>
        <v>0</v>
      </c>
      <c r="O44" s="42">
        <f>IF(AND('Structure Inputs'!S47&gt;0, ISNUMBER('Structure Inputs'!S47)), ((('Structure Inputs'!S47+2)*$K44*0.33*$L44)/27)/'Debris Costs Lookup'!$B$2, 0)</f>
        <v>0</v>
      </c>
      <c r="P44" s="42">
        <f>IF(AND('Structure Inputs'!T47&gt;0, ISNUMBER('Structure Inputs'!T47)), ((('Structure Inputs'!T47+2)*$K44*0.33*$L44)/27)/'Debris Costs Lookup'!$B$2, 0)</f>
        <v>0</v>
      </c>
      <c r="Q44" s="42">
        <f>IF(AND('Structure Inputs'!U47&gt;0, ISNUMBER('Structure Inputs'!U47)), ((('Structure Inputs'!U47+2)*$K44*0.33*$L44)/27)/'Debris Costs Lookup'!$B$2, 0)</f>
        <v>0</v>
      </c>
      <c r="R44" s="42">
        <f>IF(AND('Structure Inputs'!V47&gt;0, ISNUMBER('Structure Inputs'!V47)), ((('Structure Inputs'!V47+2)*$K44*0.33*$L44)/27)/'Debris Costs Lookup'!$B$2, 0)</f>
        <v>0</v>
      </c>
      <c r="S44" s="42">
        <f>IF(AND('Structure Inputs'!W47&gt;0, ISNUMBER('Structure Inputs'!W47)), ((('Structure Inputs'!W47+2)*$K44*0.33*$L44)/27)/'Debris Costs Lookup'!$B$2, 0)</f>
        <v>0</v>
      </c>
      <c r="T44" s="42">
        <f>IF(AND('Structure Inputs'!X47&gt;0, ISNUMBER('Structure Inputs'!X47)), ((('Structure Inputs'!X47+2)*$K44*0.33*$L44)/27)/'Debris Costs Lookup'!$B$2, 0)</f>
        <v>0</v>
      </c>
      <c r="U44" s="42">
        <f>IF(AND('Structure Inputs'!Y47&gt;0, ISNUMBER('Structure Inputs'!Y47)), ((('Structure Inputs'!Y47+2)*$K44*0.33*$L44)/27)/'Debris Costs Lookup'!$B$2, 0)</f>
        <v>0</v>
      </c>
      <c r="V44" s="42">
        <f>IF(AND('Structure Inputs'!Z47&gt;0, ISNUMBER('Structure Inputs'!Z47)), ((('Structure Inputs'!Z47+2)*$K44*0.33*$L44)/27)/'Debris Costs Lookup'!$B$2, 0)</f>
        <v>0</v>
      </c>
      <c r="W44" s="42">
        <f>IF(AND('Structure Inputs'!AA47&gt;0, ISNUMBER('Structure Inputs'!AA47)), ((('Structure Inputs'!AA47+2)*$K44*0.33*$L44)/27)/'Debris Costs Lookup'!$B$2, 0)</f>
        <v>0</v>
      </c>
      <c r="X44" s="42">
        <f>IF(AND('Structure Inputs'!AB47&gt;0, ISNUMBER('Structure Inputs'!AB47)), ((('Structure Inputs'!AB47+2)*$K44*0.33*$L44)/27)/'Debris Costs Lookup'!$B$2, 0)</f>
        <v>0</v>
      </c>
      <c r="Y44" s="42">
        <f>IF(AND('Structure Inputs'!AC47&gt;0, ISNUMBER('Structure Inputs'!AC47)), ((('Structure Inputs'!AC47+2)*$K44*0.33*$L44)/27)/'Debris Costs Lookup'!$B$2, 0)</f>
        <v>0</v>
      </c>
      <c r="AA44" s="25">
        <f>N44*'Debris Costs Lookup'!$B$8*$D44</f>
        <v>0</v>
      </c>
      <c r="AB44" s="25">
        <f>O44*'Debris Costs Lookup'!$B$8*$D44</f>
        <v>0</v>
      </c>
      <c r="AC44" s="25">
        <f>P44*'Debris Costs Lookup'!$B$8*$D44</f>
        <v>0</v>
      </c>
      <c r="AD44" s="25">
        <f>Q44*'Debris Costs Lookup'!$B$8*$D44</f>
        <v>0</v>
      </c>
      <c r="AE44" s="25">
        <f>R44*'Debris Costs Lookup'!$B$8*$D44</f>
        <v>0</v>
      </c>
      <c r="AF44" s="25">
        <f>S44*'Debris Costs Lookup'!$B$8*$D44</f>
        <v>0</v>
      </c>
      <c r="AG44" s="25">
        <f>T44*'Debris Costs Lookup'!$B$8*$D44</f>
        <v>0</v>
      </c>
      <c r="AH44" s="25">
        <f>U44*'Debris Costs Lookup'!$B$8*$D44</f>
        <v>0</v>
      </c>
      <c r="AI44" s="25">
        <f>V44*'Debris Costs Lookup'!$B$8*$D44</f>
        <v>0</v>
      </c>
      <c r="AJ44" s="25">
        <f>W44*'Debris Costs Lookup'!$B$8*$D44</f>
        <v>0</v>
      </c>
      <c r="AK44" s="25">
        <f>X44*'Debris Costs Lookup'!$B$8*$D44</f>
        <v>0</v>
      </c>
      <c r="AL44" s="25">
        <f>Y44*'Debris Costs Lookup'!$B$8*$D44</f>
        <v>0</v>
      </c>
    </row>
    <row r="45" spans="1:38" x14ac:dyDescent="0.25">
      <c r="A45" s="17">
        <f t="shared" si="3"/>
        <v>44</v>
      </c>
      <c r="B45" s="27" t="str">
        <f>IF('Structure Inputs'!C48="","",'Structure Inputs'!C48)</f>
        <v/>
      </c>
      <c r="D45" s="42">
        <f>'Structure Inputs'!$D48</f>
        <v>0</v>
      </c>
      <c r="F45" s="18" t="str">
        <f>IF('Structure Inputs'!F48="","No","Yes")</f>
        <v>No</v>
      </c>
      <c r="H45" s="24">
        <f>IF($F45="Yes",'Structure Inputs'!$F48,SUMIFS('General Assumptions_Back End'!$C:$C,'General Assumptions_Back End'!$A:$A,$B45,'General Assumptions_Back End'!$B:$B,H$1))</f>
        <v>0</v>
      </c>
      <c r="J45" s="24" t="str">
        <f>'Structure Inputs'!I48</f>
        <v/>
      </c>
      <c r="K45" s="416">
        <f t="shared" si="2"/>
        <v>0</v>
      </c>
      <c r="L45" s="420">
        <f>'General User Inputs'!$F$34</f>
        <v>1.1000000000000001</v>
      </c>
      <c r="N45" s="42">
        <f>IF(AND('Structure Inputs'!R48&gt;0, ISNUMBER('Structure Inputs'!R48)), ((('Structure Inputs'!R48+2)*$K45*0.33*$L45)/27)/'Debris Costs Lookup'!$B$2, 0)</f>
        <v>0</v>
      </c>
      <c r="O45" s="42">
        <f>IF(AND('Structure Inputs'!S48&gt;0, ISNUMBER('Structure Inputs'!S48)), ((('Structure Inputs'!S48+2)*$K45*0.33*$L45)/27)/'Debris Costs Lookup'!$B$2, 0)</f>
        <v>0</v>
      </c>
      <c r="P45" s="42">
        <f>IF(AND('Structure Inputs'!T48&gt;0, ISNUMBER('Structure Inputs'!T48)), ((('Structure Inputs'!T48+2)*$K45*0.33*$L45)/27)/'Debris Costs Lookup'!$B$2, 0)</f>
        <v>0</v>
      </c>
      <c r="Q45" s="42">
        <f>IF(AND('Structure Inputs'!U48&gt;0, ISNUMBER('Structure Inputs'!U48)), ((('Structure Inputs'!U48+2)*$K45*0.33*$L45)/27)/'Debris Costs Lookup'!$B$2, 0)</f>
        <v>0</v>
      </c>
      <c r="R45" s="42">
        <f>IF(AND('Structure Inputs'!V48&gt;0, ISNUMBER('Structure Inputs'!V48)), ((('Structure Inputs'!V48+2)*$K45*0.33*$L45)/27)/'Debris Costs Lookup'!$B$2, 0)</f>
        <v>0</v>
      </c>
      <c r="S45" s="42">
        <f>IF(AND('Structure Inputs'!W48&gt;0, ISNUMBER('Structure Inputs'!W48)), ((('Structure Inputs'!W48+2)*$K45*0.33*$L45)/27)/'Debris Costs Lookup'!$B$2, 0)</f>
        <v>0</v>
      </c>
      <c r="T45" s="42">
        <f>IF(AND('Structure Inputs'!X48&gt;0, ISNUMBER('Structure Inputs'!X48)), ((('Structure Inputs'!X48+2)*$K45*0.33*$L45)/27)/'Debris Costs Lookup'!$B$2, 0)</f>
        <v>0</v>
      </c>
      <c r="U45" s="42">
        <f>IF(AND('Structure Inputs'!Y48&gt;0, ISNUMBER('Structure Inputs'!Y48)), ((('Structure Inputs'!Y48+2)*$K45*0.33*$L45)/27)/'Debris Costs Lookup'!$B$2, 0)</f>
        <v>0</v>
      </c>
      <c r="V45" s="42">
        <f>IF(AND('Structure Inputs'!Z48&gt;0, ISNUMBER('Structure Inputs'!Z48)), ((('Structure Inputs'!Z48+2)*$K45*0.33*$L45)/27)/'Debris Costs Lookup'!$B$2, 0)</f>
        <v>0</v>
      </c>
      <c r="W45" s="42">
        <f>IF(AND('Structure Inputs'!AA48&gt;0, ISNUMBER('Structure Inputs'!AA48)), ((('Structure Inputs'!AA48+2)*$K45*0.33*$L45)/27)/'Debris Costs Lookup'!$B$2, 0)</f>
        <v>0</v>
      </c>
      <c r="X45" s="42">
        <f>IF(AND('Structure Inputs'!AB48&gt;0, ISNUMBER('Structure Inputs'!AB48)), ((('Structure Inputs'!AB48+2)*$K45*0.33*$L45)/27)/'Debris Costs Lookup'!$B$2, 0)</f>
        <v>0</v>
      </c>
      <c r="Y45" s="42">
        <f>IF(AND('Structure Inputs'!AC48&gt;0, ISNUMBER('Structure Inputs'!AC48)), ((('Structure Inputs'!AC48+2)*$K45*0.33*$L45)/27)/'Debris Costs Lookup'!$B$2, 0)</f>
        <v>0</v>
      </c>
      <c r="AA45" s="25">
        <f>N45*'Debris Costs Lookup'!$B$8*$D45</f>
        <v>0</v>
      </c>
      <c r="AB45" s="25">
        <f>O45*'Debris Costs Lookup'!$B$8*$D45</f>
        <v>0</v>
      </c>
      <c r="AC45" s="25">
        <f>P45*'Debris Costs Lookup'!$B$8*$D45</f>
        <v>0</v>
      </c>
      <c r="AD45" s="25">
        <f>Q45*'Debris Costs Lookup'!$B$8*$D45</f>
        <v>0</v>
      </c>
      <c r="AE45" s="25">
        <f>R45*'Debris Costs Lookup'!$B$8*$D45</f>
        <v>0</v>
      </c>
      <c r="AF45" s="25">
        <f>S45*'Debris Costs Lookup'!$B$8*$D45</f>
        <v>0</v>
      </c>
      <c r="AG45" s="25">
        <f>T45*'Debris Costs Lookup'!$B$8*$D45</f>
        <v>0</v>
      </c>
      <c r="AH45" s="25">
        <f>U45*'Debris Costs Lookup'!$B$8*$D45</f>
        <v>0</v>
      </c>
      <c r="AI45" s="25">
        <f>V45*'Debris Costs Lookup'!$B$8*$D45</f>
        <v>0</v>
      </c>
      <c r="AJ45" s="25">
        <f>W45*'Debris Costs Lookup'!$B$8*$D45</f>
        <v>0</v>
      </c>
      <c r="AK45" s="25">
        <f>X45*'Debris Costs Lookup'!$B$8*$D45</f>
        <v>0</v>
      </c>
      <c r="AL45" s="25">
        <f>Y45*'Debris Costs Lookup'!$B$8*$D45</f>
        <v>0</v>
      </c>
    </row>
    <row r="46" spans="1:38" x14ac:dyDescent="0.25">
      <c r="A46" s="17">
        <f t="shared" si="3"/>
        <v>45</v>
      </c>
      <c r="B46" s="27" t="str">
        <f>IF('Structure Inputs'!C49="","",'Structure Inputs'!C49)</f>
        <v/>
      </c>
      <c r="D46" s="42">
        <f>'Structure Inputs'!$D49</f>
        <v>0</v>
      </c>
      <c r="F46" s="18" t="str">
        <f>IF('Structure Inputs'!F49="","No","Yes")</f>
        <v>No</v>
      </c>
      <c r="H46" s="24">
        <f>IF($F46="Yes",'Structure Inputs'!$F49,SUMIFS('General Assumptions_Back End'!$C:$C,'General Assumptions_Back End'!$A:$A,$B46,'General Assumptions_Back End'!$B:$B,H$1))</f>
        <v>0</v>
      </c>
      <c r="J46" s="24" t="str">
        <f>'Structure Inputs'!I49</f>
        <v/>
      </c>
      <c r="K46" s="416">
        <f t="shared" si="2"/>
        <v>0</v>
      </c>
      <c r="L46" s="420">
        <f>'General User Inputs'!$F$34</f>
        <v>1.1000000000000001</v>
      </c>
      <c r="N46" s="42">
        <f>IF(AND('Structure Inputs'!R49&gt;0, ISNUMBER('Structure Inputs'!R49)), ((('Structure Inputs'!R49+2)*$K46*0.33*$L46)/27)/'Debris Costs Lookup'!$B$2, 0)</f>
        <v>0</v>
      </c>
      <c r="O46" s="42">
        <f>IF(AND('Structure Inputs'!S49&gt;0, ISNUMBER('Structure Inputs'!S49)), ((('Structure Inputs'!S49+2)*$K46*0.33*$L46)/27)/'Debris Costs Lookup'!$B$2, 0)</f>
        <v>0</v>
      </c>
      <c r="P46" s="42">
        <f>IF(AND('Structure Inputs'!T49&gt;0, ISNUMBER('Structure Inputs'!T49)), ((('Structure Inputs'!T49+2)*$K46*0.33*$L46)/27)/'Debris Costs Lookup'!$B$2, 0)</f>
        <v>0</v>
      </c>
      <c r="Q46" s="42">
        <f>IF(AND('Structure Inputs'!U49&gt;0, ISNUMBER('Structure Inputs'!U49)), ((('Structure Inputs'!U49+2)*$K46*0.33*$L46)/27)/'Debris Costs Lookup'!$B$2, 0)</f>
        <v>0</v>
      </c>
      <c r="R46" s="42">
        <f>IF(AND('Structure Inputs'!V49&gt;0, ISNUMBER('Structure Inputs'!V49)), ((('Structure Inputs'!V49+2)*$K46*0.33*$L46)/27)/'Debris Costs Lookup'!$B$2, 0)</f>
        <v>0</v>
      </c>
      <c r="S46" s="42">
        <f>IF(AND('Structure Inputs'!W49&gt;0, ISNUMBER('Structure Inputs'!W49)), ((('Structure Inputs'!W49+2)*$K46*0.33*$L46)/27)/'Debris Costs Lookup'!$B$2, 0)</f>
        <v>0</v>
      </c>
      <c r="T46" s="42">
        <f>IF(AND('Structure Inputs'!X49&gt;0, ISNUMBER('Structure Inputs'!X49)), ((('Structure Inputs'!X49+2)*$K46*0.33*$L46)/27)/'Debris Costs Lookup'!$B$2, 0)</f>
        <v>0</v>
      </c>
      <c r="U46" s="42">
        <f>IF(AND('Structure Inputs'!Y49&gt;0, ISNUMBER('Structure Inputs'!Y49)), ((('Structure Inputs'!Y49+2)*$K46*0.33*$L46)/27)/'Debris Costs Lookup'!$B$2, 0)</f>
        <v>0</v>
      </c>
      <c r="V46" s="42">
        <f>IF(AND('Structure Inputs'!Z49&gt;0, ISNUMBER('Structure Inputs'!Z49)), ((('Structure Inputs'!Z49+2)*$K46*0.33*$L46)/27)/'Debris Costs Lookup'!$B$2, 0)</f>
        <v>0</v>
      </c>
      <c r="W46" s="42">
        <f>IF(AND('Structure Inputs'!AA49&gt;0, ISNUMBER('Structure Inputs'!AA49)), ((('Structure Inputs'!AA49+2)*$K46*0.33*$L46)/27)/'Debris Costs Lookup'!$B$2, 0)</f>
        <v>0</v>
      </c>
      <c r="X46" s="42">
        <f>IF(AND('Structure Inputs'!AB49&gt;0, ISNUMBER('Structure Inputs'!AB49)), ((('Structure Inputs'!AB49+2)*$K46*0.33*$L46)/27)/'Debris Costs Lookup'!$B$2, 0)</f>
        <v>0</v>
      </c>
      <c r="Y46" s="42">
        <f>IF(AND('Structure Inputs'!AC49&gt;0, ISNUMBER('Structure Inputs'!AC49)), ((('Structure Inputs'!AC49+2)*$K46*0.33*$L46)/27)/'Debris Costs Lookup'!$B$2, 0)</f>
        <v>0</v>
      </c>
      <c r="AA46" s="25">
        <f>N46*'Debris Costs Lookup'!$B$8*$D46</f>
        <v>0</v>
      </c>
      <c r="AB46" s="25">
        <f>O46*'Debris Costs Lookup'!$B$8*$D46</f>
        <v>0</v>
      </c>
      <c r="AC46" s="25">
        <f>P46*'Debris Costs Lookup'!$B$8*$D46</f>
        <v>0</v>
      </c>
      <c r="AD46" s="25">
        <f>Q46*'Debris Costs Lookup'!$B$8*$D46</f>
        <v>0</v>
      </c>
      <c r="AE46" s="25">
        <f>R46*'Debris Costs Lookup'!$B$8*$D46</f>
        <v>0</v>
      </c>
      <c r="AF46" s="25">
        <f>S46*'Debris Costs Lookup'!$B$8*$D46</f>
        <v>0</v>
      </c>
      <c r="AG46" s="25">
        <f>T46*'Debris Costs Lookup'!$B$8*$D46</f>
        <v>0</v>
      </c>
      <c r="AH46" s="25">
        <f>U46*'Debris Costs Lookup'!$B$8*$D46</f>
        <v>0</v>
      </c>
      <c r="AI46" s="25">
        <f>V46*'Debris Costs Lookup'!$B$8*$D46</f>
        <v>0</v>
      </c>
      <c r="AJ46" s="25">
        <f>W46*'Debris Costs Lookup'!$B$8*$D46</f>
        <v>0</v>
      </c>
      <c r="AK46" s="25">
        <f>X46*'Debris Costs Lookup'!$B$8*$D46</f>
        <v>0</v>
      </c>
      <c r="AL46" s="25">
        <f>Y46*'Debris Costs Lookup'!$B$8*$D46</f>
        <v>0</v>
      </c>
    </row>
    <row r="47" spans="1:38" x14ac:dyDescent="0.25">
      <c r="A47" s="17">
        <f t="shared" si="3"/>
        <v>46</v>
      </c>
      <c r="B47" s="27" t="str">
        <f>IF('Structure Inputs'!C50="","",'Structure Inputs'!C50)</f>
        <v/>
      </c>
      <c r="D47" s="42">
        <f>'Structure Inputs'!$D50</f>
        <v>0</v>
      </c>
      <c r="F47" s="18" t="str">
        <f>IF('Structure Inputs'!F50="","No","Yes")</f>
        <v>No</v>
      </c>
      <c r="H47" s="24">
        <f>IF($F47="Yes",'Structure Inputs'!$F50,SUMIFS('General Assumptions_Back End'!$C:$C,'General Assumptions_Back End'!$A:$A,$B47,'General Assumptions_Back End'!$B:$B,H$1))</f>
        <v>0</v>
      </c>
      <c r="J47" s="24" t="str">
        <f>'Structure Inputs'!I50</f>
        <v/>
      </c>
      <c r="K47" s="416">
        <f t="shared" si="2"/>
        <v>0</v>
      </c>
      <c r="L47" s="420">
        <f>'General User Inputs'!$F$34</f>
        <v>1.1000000000000001</v>
      </c>
      <c r="N47" s="42">
        <f>IF(AND('Structure Inputs'!R50&gt;0, ISNUMBER('Structure Inputs'!R50)), ((('Structure Inputs'!R50+2)*$K47*0.33*$L47)/27)/'Debris Costs Lookup'!$B$2, 0)</f>
        <v>0</v>
      </c>
      <c r="O47" s="42">
        <f>IF(AND('Structure Inputs'!S50&gt;0, ISNUMBER('Structure Inputs'!S50)), ((('Structure Inputs'!S50+2)*$K47*0.33*$L47)/27)/'Debris Costs Lookup'!$B$2, 0)</f>
        <v>0</v>
      </c>
      <c r="P47" s="42">
        <f>IF(AND('Structure Inputs'!T50&gt;0, ISNUMBER('Structure Inputs'!T50)), ((('Structure Inputs'!T50+2)*$K47*0.33*$L47)/27)/'Debris Costs Lookup'!$B$2, 0)</f>
        <v>0</v>
      </c>
      <c r="Q47" s="42">
        <f>IF(AND('Structure Inputs'!U50&gt;0, ISNUMBER('Structure Inputs'!U50)), ((('Structure Inputs'!U50+2)*$K47*0.33*$L47)/27)/'Debris Costs Lookup'!$B$2, 0)</f>
        <v>0</v>
      </c>
      <c r="R47" s="42">
        <f>IF(AND('Structure Inputs'!V50&gt;0, ISNUMBER('Structure Inputs'!V50)), ((('Structure Inputs'!V50+2)*$K47*0.33*$L47)/27)/'Debris Costs Lookup'!$B$2, 0)</f>
        <v>0</v>
      </c>
      <c r="S47" s="42">
        <f>IF(AND('Structure Inputs'!W50&gt;0, ISNUMBER('Structure Inputs'!W50)), ((('Structure Inputs'!W50+2)*$K47*0.33*$L47)/27)/'Debris Costs Lookup'!$B$2, 0)</f>
        <v>0</v>
      </c>
      <c r="T47" s="42">
        <f>IF(AND('Structure Inputs'!X50&gt;0, ISNUMBER('Structure Inputs'!X50)), ((('Structure Inputs'!X50+2)*$K47*0.33*$L47)/27)/'Debris Costs Lookup'!$B$2, 0)</f>
        <v>0</v>
      </c>
      <c r="U47" s="42">
        <f>IF(AND('Structure Inputs'!Y50&gt;0, ISNUMBER('Structure Inputs'!Y50)), ((('Structure Inputs'!Y50+2)*$K47*0.33*$L47)/27)/'Debris Costs Lookup'!$B$2, 0)</f>
        <v>0</v>
      </c>
      <c r="V47" s="42">
        <f>IF(AND('Structure Inputs'!Z50&gt;0, ISNUMBER('Structure Inputs'!Z50)), ((('Structure Inputs'!Z50+2)*$K47*0.33*$L47)/27)/'Debris Costs Lookup'!$B$2, 0)</f>
        <v>0</v>
      </c>
      <c r="W47" s="42">
        <f>IF(AND('Structure Inputs'!AA50&gt;0, ISNUMBER('Structure Inputs'!AA50)), ((('Structure Inputs'!AA50+2)*$K47*0.33*$L47)/27)/'Debris Costs Lookup'!$B$2, 0)</f>
        <v>0</v>
      </c>
      <c r="X47" s="42">
        <f>IF(AND('Structure Inputs'!AB50&gt;0, ISNUMBER('Structure Inputs'!AB50)), ((('Structure Inputs'!AB50+2)*$K47*0.33*$L47)/27)/'Debris Costs Lookup'!$B$2, 0)</f>
        <v>0</v>
      </c>
      <c r="Y47" s="42">
        <f>IF(AND('Structure Inputs'!AC50&gt;0, ISNUMBER('Structure Inputs'!AC50)), ((('Structure Inputs'!AC50+2)*$K47*0.33*$L47)/27)/'Debris Costs Lookup'!$B$2, 0)</f>
        <v>0</v>
      </c>
      <c r="AA47" s="25">
        <f>N47*'Debris Costs Lookup'!$B$8*$D47</f>
        <v>0</v>
      </c>
      <c r="AB47" s="25">
        <f>O47*'Debris Costs Lookup'!$B$8*$D47</f>
        <v>0</v>
      </c>
      <c r="AC47" s="25">
        <f>P47*'Debris Costs Lookup'!$B$8*$D47</f>
        <v>0</v>
      </c>
      <c r="AD47" s="25">
        <f>Q47*'Debris Costs Lookup'!$B$8*$D47</f>
        <v>0</v>
      </c>
      <c r="AE47" s="25">
        <f>R47*'Debris Costs Lookup'!$B$8*$D47</f>
        <v>0</v>
      </c>
      <c r="AF47" s="25">
        <f>S47*'Debris Costs Lookup'!$B$8*$D47</f>
        <v>0</v>
      </c>
      <c r="AG47" s="25">
        <f>T47*'Debris Costs Lookup'!$B$8*$D47</f>
        <v>0</v>
      </c>
      <c r="AH47" s="25">
        <f>U47*'Debris Costs Lookup'!$B$8*$D47</f>
        <v>0</v>
      </c>
      <c r="AI47" s="25">
        <f>V47*'Debris Costs Lookup'!$B$8*$D47</f>
        <v>0</v>
      </c>
      <c r="AJ47" s="25">
        <f>W47*'Debris Costs Lookup'!$B$8*$D47</f>
        <v>0</v>
      </c>
      <c r="AK47" s="25">
        <f>X47*'Debris Costs Lookup'!$B$8*$D47</f>
        <v>0</v>
      </c>
      <c r="AL47" s="25">
        <f>Y47*'Debris Costs Lookup'!$B$8*$D47</f>
        <v>0</v>
      </c>
    </row>
    <row r="48" spans="1:38" x14ac:dyDescent="0.25">
      <c r="A48" s="17">
        <f t="shared" si="3"/>
        <v>47</v>
      </c>
      <c r="B48" s="27" t="str">
        <f>IF('Structure Inputs'!C51="","",'Structure Inputs'!C51)</f>
        <v/>
      </c>
      <c r="D48" s="42">
        <f>'Structure Inputs'!$D51</f>
        <v>0</v>
      </c>
      <c r="F48" s="18" t="str">
        <f>IF('Structure Inputs'!F51="","No","Yes")</f>
        <v>No</v>
      </c>
      <c r="H48" s="24">
        <f>IF($F48="Yes",'Structure Inputs'!$F51,SUMIFS('General Assumptions_Back End'!$C:$C,'General Assumptions_Back End'!$A:$A,$B48,'General Assumptions_Back End'!$B:$B,H$1))</f>
        <v>0</v>
      </c>
      <c r="J48" s="24" t="str">
        <f>'Structure Inputs'!I51</f>
        <v/>
      </c>
      <c r="K48" s="416">
        <f t="shared" si="2"/>
        <v>0</v>
      </c>
      <c r="L48" s="420">
        <f>'General User Inputs'!$F$34</f>
        <v>1.1000000000000001</v>
      </c>
      <c r="N48" s="42">
        <f>IF(AND('Structure Inputs'!R51&gt;0, ISNUMBER('Structure Inputs'!R51)), ((('Structure Inputs'!R51+2)*$K48*0.33*$L48)/27)/'Debris Costs Lookup'!$B$2, 0)</f>
        <v>0</v>
      </c>
      <c r="O48" s="42">
        <f>IF(AND('Structure Inputs'!S51&gt;0, ISNUMBER('Structure Inputs'!S51)), ((('Structure Inputs'!S51+2)*$K48*0.33*$L48)/27)/'Debris Costs Lookup'!$B$2, 0)</f>
        <v>0</v>
      </c>
      <c r="P48" s="42">
        <f>IF(AND('Structure Inputs'!T51&gt;0, ISNUMBER('Structure Inputs'!T51)), ((('Structure Inputs'!T51+2)*$K48*0.33*$L48)/27)/'Debris Costs Lookup'!$B$2, 0)</f>
        <v>0</v>
      </c>
      <c r="Q48" s="42">
        <f>IF(AND('Structure Inputs'!U51&gt;0, ISNUMBER('Structure Inputs'!U51)), ((('Structure Inputs'!U51+2)*$K48*0.33*$L48)/27)/'Debris Costs Lookup'!$B$2, 0)</f>
        <v>0</v>
      </c>
      <c r="R48" s="42">
        <f>IF(AND('Structure Inputs'!V51&gt;0, ISNUMBER('Structure Inputs'!V51)), ((('Structure Inputs'!V51+2)*$K48*0.33*$L48)/27)/'Debris Costs Lookup'!$B$2, 0)</f>
        <v>0</v>
      </c>
      <c r="S48" s="42">
        <f>IF(AND('Structure Inputs'!W51&gt;0, ISNUMBER('Structure Inputs'!W51)), ((('Structure Inputs'!W51+2)*$K48*0.33*$L48)/27)/'Debris Costs Lookup'!$B$2, 0)</f>
        <v>0</v>
      </c>
      <c r="T48" s="42">
        <f>IF(AND('Structure Inputs'!X51&gt;0, ISNUMBER('Structure Inputs'!X51)), ((('Structure Inputs'!X51+2)*$K48*0.33*$L48)/27)/'Debris Costs Lookup'!$B$2, 0)</f>
        <v>0</v>
      </c>
      <c r="U48" s="42">
        <f>IF(AND('Structure Inputs'!Y51&gt;0, ISNUMBER('Structure Inputs'!Y51)), ((('Structure Inputs'!Y51+2)*$K48*0.33*$L48)/27)/'Debris Costs Lookup'!$B$2, 0)</f>
        <v>0</v>
      </c>
      <c r="V48" s="42">
        <f>IF(AND('Structure Inputs'!Z51&gt;0, ISNUMBER('Structure Inputs'!Z51)), ((('Structure Inputs'!Z51+2)*$K48*0.33*$L48)/27)/'Debris Costs Lookup'!$B$2, 0)</f>
        <v>0</v>
      </c>
      <c r="W48" s="42">
        <f>IF(AND('Structure Inputs'!AA51&gt;0, ISNUMBER('Structure Inputs'!AA51)), ((('Structure Inputs'!AA51+2)*$K48*0.33*$L48)/27)/'Debris Costs Lookup'!$B$2, 0)</f>
        <v>0</v>
      </c>
      <c r="X48" s="42">
        <f>IF(AND('Structure Inputs'!AB51&gt;0, ISNUMBER('Structure Inputs'!AB51)), ((('Structure Inputs'!AB51+2)*$K48*0.33*$L48)/27)/'Debris Costs Lookup'!$B$2, 0)</f>
        <v>0</v>
      </c>
      <c r="Y48" s="42">
        <f>IF(AND('Structure Inputs'!AC51&gt;0, ISNUMBER('Structure Inputs'!AC51)), ((('Structure Inputs'!AC51+2)*$K48*0.33*$L48)/27)/'Debris Costs Lookup'!$B$2, 0)</f>
        <v>0</v>
      </c>
      <c r="AA48" s="25">
        <f>N48*'Debris Costs Lookup'!$B$8*$D48</f>
        <v>0</v>
      </c>
      <c r="AB48" s="25">
        <f>O48*'Debris Costs Lookup'!$B$8*$D48</f>
        <v>0</v>
      </c>
      <c r="AC48" s="25">
        <f>P48*'Debris Costs Lookup'!$B$8*$D48</f>
        <v>0</v>
      </c>
      <c r="AD48" s="25">
        <f>Q48*'Debris Costs Lookup'!$B$8*$D48</f>
        <v>0</v>
      </c>
      <c r="AE48" s="25">
        <f>R48*'Debris Costs Lookup'!$B$8*$D48</f>
        <v>0</v>
      </c>
      <c r="AF48" s="25">
        <f>S48*'Debris Costs Lookup'!$B$8*$D48</f>
        <v>0</v>
      </c>
      <c r="AG48" s="25">
        <f>T48*'Debris Costs Lookup'!$B$8*$D48</f>
        <v>0</v>
      </c>
      <c r="AH48" s="25">
        <f>U48*'Debris Costs Lookup'!$B$8*$D48</f>
        <v>0</v>
      </c>
      <c r="AI48" s="25">
        <f>V48*'Debris Costs Lookup'!$B$8*$D48</f>
        <v>0</v>
      </c>
      <c r="AJ48" s="25">
        <f>W48*'Debris Costs Lookup'!$B$8*$D48</f>
        <v>0</v>
      </c>
      <c r="AK48" s="25">
        <f>X48*'Debris Costs Lookup'!$B$8*$D48</f>
        <v>0</v>
      </c>
      <c r="AL48" s="25">
        <f>Y48*'Debris Costs Lookup'!$B$8*$D48</f>
        <v>0</v>
      </c>
    </row>
    <row r="49" spans="1:38" x14ac:dyDescent="0.25">
      <c r="A49" s="17">
        <f t="shared" si="3"/>
        <v>48</v>
      </c>
      <c r="B49" s="27" t="str">
        <f>IF('Structure Inputs'!C52="","",'Structure Inputs'!C52)</f>
        <v/>
      </c>
      <c r="D49" s="42">
        <f>'Structure Inputs'!$D52</f>
        <v>0</v>
      </c>
      <c r="F49" s="18" t="str">
        <f>IF('Structure Inputs'!F52="","No","Yes")</f>
        <v>No</v>
      </c>
      <c r="H49" s="24">
        <f>IF($F49="Yes",'Structure Inputs'!$F52,SUMIFS('General Assumptions_Back End'!$C:$C,'General Assumptions_Back End'!$A:$A,$B49,'General Assumptions_Back End'!$B:$B,H$1))</f>
        <v>0</v>
      </c>
      <c r="J49" s="24" t="str">
        <f>'Structure Inputs'!I52</f>
        <v/>
      </c>
      <c r="K49" s="416">
        <f t="shared" si="2"/>
        <v>0</v>
      </c>
      <c r="L49" s="420">
        <f>'General User Inputs'!$F$34</f>
        <v>1.1000000000000001</v>
      </c>
      <c r="N49" s="42">
        <f>IF(AND('Structure Inputs'!R52&gt;0, ISNUMBER('Structure Inputs'!R52)), ((('Structure Inputs'!R52+2)*$K49*0.33*$L49)/27)/'Debris Costs Lookup'!$B$2, 0)</f>
        <v>0</v>
      </c>
      <c r="O49" s="42">
        <f>IF(AND('Structure Inputs'!S52&gt;0, ISNUMBER('Structure Inputs'!S52)), ((('Structure Inputs'!S52+2)*$K49*0.33*$L49)/27)/'Debris Costs Lookup'!$B$2, 0)</f>
        <v>0</v>
      </c>
      <c r="P49" s="42">
        <f>IF(AND('Structure Inputs'!T52&gt;0, ISNUMBER('Structure Inputs'!T52)), ((('Structure Inputs'!T52+2)*$K49*0.33*$L49)/27)/'Debris Costs Lookup'!$B$2, 0)</f>
        <v>0</v>
      </c>
      <c r="Q49" s="42">
        <f>IF(AND('Structure Inputs'!U52&gt;0, ISNUMBER('Structure Inputs'!U52)), ((('Structure Inputs'!U52+2)*$K49*0.33*$L49)/27)/'Debris Costs Lookup'!$B$2, 0)</f>
        <v>0</v>
      </c>
      <c r="R49" s="42">
        <f>IF(AND('Structure Inputs'!V52&gt;0, ISNUMBER('Structure Inputs'!V52)), ((('Structure Inputs'!V52+2)*$K49*0.33*$L49)/27)/'Debris Costs Lookup'!$B$2, 0)</f>
        <v>0</v>
      </c>
      <c r="S49" s="42">
        <f>IF(AND('Structure Inputs'!W52&gt;0, ISNUMBER('Structure Inputs'!W52)), ((('Structure Inputs'!W52+2)*$K49*0.33*$L49)/27)/'Debris Costs Lookup'!$B$2, 0)</f>
        <v>0</v>
      </c>
      <c r="T49" s="42">
        <f>IF(AND('Structure Inputs'!X52&gt;0, ISNUMBER('Structure Inputs'!X52)), ((('Structure Inputs'!X52+2)*$K49*0.33*$L49)/27)/'Debris Costs Lookup'!$B$2, 0)</f>
        <v>0</v>
      </c>
      <c r="U49" s="42">
        <f>IF(AND('Structure Inputs'!Y52&gt;0, ISNUMBER('Structure Inputs'!Y52)), ((('Structure Inputs'!Y52+2)*$K49*0.33*$L49)/27)/'Debris Costs Lookup'!$B$2, 0)</f>
        <v>0</v>
      </c>
      <c r="V49" s="42">
        <f>IF(AND('Structure Inputs'!Z52&gt;0, ISNUMBER('Structure Inputs'!Z52)), ((('Structure Inputs'!Z52+2)*$K49*0.33*$L49)/27)/'Debris Costs Lookup'!$B$2, 0)</f>
        <v>0</v>
      </c>
      <c r="W49" s="42">
        <f>IF(AND('Structure Inputs'!AA52&gt;0, ISNUMBER('Structure Inputs'!AA52)), ((('Structure Inputs'!AA52+2)*$K49*0.33*$L49)/27)/'Debris Costs Lookup'!$B$2, 0)</f>
        <v>0</v>
      </c>
      <c r="X49" s="42">
        <f>IF(AND('Structure Inputs'!AB52&gt;0, ISNUMBER('Structure Inputs'!AB52)), ((('Structure Inputs'!AB52+2)*$K49*0.33*$L49)/27)/'Debris Costs Lookup'!$B$2, 0)</f>
        <v>0</v>
      </c>
      <c r="Y49" s="42">
        <f>IF(AND('Structure Inputs'!AC52&gt;0, ISNUMBER('Structure Inputs'!AC52)), ((('Structure Inputs'!AC52+2)*$K49*0.33*$L49)/27)/'Debris Costs Lookup'!$B$2, 0)</f>
        <v>0</v>
      </c>
      <c r="AA49" s="25">
        <f>N49*'Debris Costs Lookup'!$B$8*$D49</f>
        <v>0</v>
      </c>
      <c r="AB49" s="25">
        <f>O49*'Debris Costs Lookup'!$B$8*$D49</f>
        <v>0</v>
      </c>
      <c r="AC49" s="25">
        <f>P49*'Debris Costs Lookup'!$B$8*$D49</f>
        <v>0</v>
      </c>
      <c r="AD49" s="25">
        <f>Q49*'Debris Costs Lookup'!$B$8*$D49</f>
        <v>0</v>
      </c>
      <c r="AE49" s="25">
        <f>R49*'Debris Costs Lookup'!$B$8*$D49</f>
        <v>0</v>
      </c>
      <c r="AF49" s="25">
        <f>S49*'Debris Costs Lookup'!$B$8*$D49</f>
        <v>0</v>
      </c>
      <c r="AG49" s="25">
        <f>T49*'Debris Costs Lookup'!$B$8*$D49</f>
        <v>0</v>
      </c>
      <c r="AH49" s="25">
        <f>U49*'Debris Costs Lookup'!$B$8*$D49</f>
        <v>0</v>
      </c>
      <c r="AI49" s="25">
        <f>V49*'Debris Costs Lookup'!$B$8*$D49</f>
        <v>0</v>
      </c>
      <c r="AJ49" s="25">
        <f>W49*'Debris Costs Lookup'!$B$8*$D49</f>
        <v>0</v>
      </c>
      <c r="AK49" s="25">
        <f>X49*'Debris Costs Lookup'!$B$8*$D49</f>
        <v>0</v>
      </c>
      <c r="AL49" s="25">
        <f>Y49*'Debris Costs Lookup'!$B$8*$D49</f>
        <v>0</v>
      </c>
    </row>
    <row r="50" spans="1:38" x14ac:dyDescent="0.25">
      <c r="A50" s="17">
        <f t="shared" si="3"/>
        <v>49</v>
      </c>
      <c r="B50" s="27" t="str">
        <f>IF('Structure Inputs'!C53="","",'Structure Inputs'!C53)</f>
        <v/>
      </c>
      <c r="D50" s="42">
        <f>'Structure Inputs'!$D53</f>
        <v>0</v>
      </c>
      <c r="F50" s="18" t="str">
        <f>IF('Structure Inputs'!F53="","No","Yes")</f>
        <v>No</v>
      </c>
      <c r="H50" s="24">
        <f>IF($F50="Yes",'Structure Inputs'!$F53,SUMIFS('General Assumptions_Back End'!$C:$C,'General Assumptions_Back End'!$A:$A,$B50,'General Assumptions_Back End'!$B:$B,H$1))</f>
        <v>0</v>
      </c>
      <c r="J50" s="24" t="str">
        <f>'Structure Inputs'!I53</f>
        <v/>
      </c>
      <c r="K50" s="416">
        <f t="shared" si="2"/>
        <v>0</v>
      </c>
      <c r="L50" s="420">
        <f>'General User Inputs'!$F$34</f>
        <v>1.1000000000000001</v>
      </c>
      <c r="N50" s="42">
        <f>IF(AND('Structure Inputs'!R53&gt;0, ISNUMBER('Structure Inputs'!R53)), ((('Structure Inputs'!R53+2)*$K50*0.33*$L50)/27)/'Debris Costs Lookup'!$B$2, 0)</f>
        <v>0</v>
      </c>
      <c r="O50" s="42">
        <f>IF(AND('Structure Inputs'!S53&gt;0, ISNUMBER('Structure Inputs'!S53)), ((('Structure Inputs'!S53+2)*$K50*0.33*$L50)/27)/'Debris Costs Lookup'!$B$2, 0)</f>
        <v>0</v>
      </c>
      <c r="P50" s="42">
        <f>IF(AND('Structure Inputs'!T53&gt;0, ISNUMBER('Structure Inputs'!T53)), ((('Structure Inputs'!T53+2)*$K50*0.33*$L50)/27)/'Debris Costs Lookup'!$B$2, 0)</f>
        <v>0</v>
      </c>
      <c r="Q50" s="42">
        <f>IF(AND('Structure Inputs'!U53&gt;0, ISNUMBER('Structure Inputs'!U53)), ((('Structure Inputs'!U53+2)*$K50*0.33*$L50)/27)/'Debris Costs Lookup'!$B$2, 0)</f>
        <v>0</v>
      </c>
      <c r="R50" s="42">
        <f>IF(AND('Structure Inputs'!V53&gt;0, ISNUMBER('Structure Inputs'!V53)), ((('Structure Inputs'!V53+2)*$K50*0.33*$L50)/27)/'Debris Costs Lookup'!$B$2, 0)</f>
        <v>0</v>
      </c>
      <c r="S50" s="42">
        <f>IF(AND('Structure Inputs'!W53&gt;0, ISNUMBER('Structure Inputs'!W53)), ((('Structure Inputs'!W53+2)*$K50*0.33*$L50)/27)/'Debris Costs Lookup'!$B$2, 0)</f>
        <v>0</v>
      </c>
      <c r="T50" s="42">
        <f>IF(AND('Structure Inputs'!X53&gt;0, ISNUMBER('Structure Inputs'!X53)), ((('Structure Inputs'!X53+2)*$K50*0.33*$L50)/27)/'Debris Costs Lookup'!$B$2, 0)</f>
        <v>0</v>
      </c>
      <c r="U50" s="42">
        <f>IF(AND('Structure Inputs'!Y53&gt;0, ISNUMBER('Structure Inputs'!Y53)), ((('Structure Inputs'!Y53+2)*$K50*0.33*$L50)/27)/'Debris Costs Lookup'!$B$2, 0)</f>
        <v>0</v>
      </c>
      <c r="V50" s="42">
        <f>IF(AND('Structure Inputs'!Z53&gt;0, ISNUMBER('Structure Inputs'!Z53)), ((('Structure Inputs'!Z53+2)*$K50*0.33*$L50)/27)/'Debris Costs Lookup'!$B$2, 0)</f>
        <v>0</v>
      </c>
      <c r="W50" s="42">
        <f>IF(AND('Structure Inputs'!AA53&gt;0, ISNUMBER('Structure Inputs'!AA53)), ((('Structure Inputs'!AA53+2)*$K50*0.33*$L50)/27)/'Debris Costs Lookup'!$B$2, 0)</f>
        <v>0</v>
      </c>
      <c r="X50" s="42">
        <f>IF(AND('Structure Inputs'!AB53&gt;0, ISNUMBER('Structure Inputs'!AB53)), ((('Structure Inputs'!AB53+2)*$K50*0.33*$L50)/27)/'Debris Costs Lookup'!$B$2, 0)</f>
        <v>0</v>
      </c>
      <c r="Y50" s="42">
        <f>IF(AND('Structure Inputs'!AC53&gt;0, ISNUMBER('Structure Inputs'!AC53)), ((('Structure Inputs'!AC53+2)*$K50*0.33*$L50)/27)/'Debris Costs Lookup'!$B$2, 0)</f>
        <v>0</v>
      </c>
      <c r="AA50" s="25">
        <f>N50*'Debris Costs Lookup'!$B$8*$D50</f>
        <v>0</v>
      </c>
      <c r="AB50" s="25">
        <f>O50*'Debris Costs Lookup'!$B$8*$D50</f>
        <v>0</v>
      </c>
      <c r="AC50" s="25">
        <f>P50*'Debris Costs Lookup'!$B$8*$D50</f>
        <v>0</v>
      </c>
      <c r="AD50" s="25">
        <f>Q50*'Debris Costs Lookup'!$B$8*$D50</f>
        <v>0</v>
      </c>
      <c r="AE50" s="25">
        <f>R50*'Debris Costs Lookup'!$B$8*$D50</f>
        <v>0</v>
      </c>
      <c r="AF50" s="25">
        <f>S50*'Debris Costs Lookup'!$B$8*$D50</f>
        <v>0</v>
      </c>
      <c r="AG50" s="25">
        <f>T50*'Debris Costs Lookup'!$B$8*$D50</f>
        <v>0</v>
      </c>
      <c r="AH50" s="25">
        <f>U50*'Debris Costs Lookup'!$B$8*$D50</f>
        <v>0</v>
      </c>
      <c r="AI50" s="25">
        <f>V50*'Debris Costs Lookup'!$B$8*$D50</f>
        <v>0</v>
      </c>
      <c r="AJ50" s="25">
        <f>W50*'Debris Costs Lookup'!$B$8*$D50</f>
        <v>0</v>
      </c>
      <c r="AK50" s="25">
        <f>X50*'Debris Costs Lookup'!$B$8*$D50</f>
        <v>0</v>
      </c>
      <c r="AL50" s="25">
        <f>Y50*'Debris Costs Lookup'!$B$8*$D50</f>
        <v>0</v>
      </c>
    </row>
    <row r="51" spans="1:38" x14ac:dyDescent="0.25">
      <c r="A51" s="17">
        <f t="shared" si="3"/>
        <v>50</v>
      </c>
      <c r="B51" s="27" t="str">
        <f>IF('Structure Inputs'!C54="","",'Structure Inputs'!C54)</f>
        <v/>
      </c>
      <c r="D51" s="42">
        <f>'Structure Inputs'!$D54</f>
        <v>0</v>
      </c>
      <c r="F51" s="18" t="str">
        <f>IF('Structure Inputs'!F54="","No","Yes")</f>
        <v>No</v>
      </c>
      <c r="H51" s="24">
        <f>IF($F51="Yes",'Structure Inputs'!$F54,SUMIFS('General Assumptions_Back End'!$C:$C,'General Assumptions_Back End'!$A:$A,$B51,'General Assumptions_Back End'!$B:$B,H$1))</f>
        <v>0</v>
      </c>
      <c r="J51" s="24" t="str">
        <f>'Structure Inputs'!I54</f>
        <v/>
      </c>
      <c r="K51" s="416">
        <f t="shared" si="2"/>
        <v>0</v>
      </c>
      <c r="L51" s="420">
        <f>'General User Inputs'!$F$34</f>
        <v>1.1000000000000001</v>
      </c>
      <c r="N51" s="42">
        <f>IF(AND('Structure Inputs'!R54&gt;0, ISNUMBER('Structure Inputs'!R54)), ((('Structure Inputs'!R54+2)*$K51*0.33*$L51)/27)/'Debris Costs Lookup'!$B$2, 0)</f>
        <v>0</v>
      </c>
      <c r="O51" s="42">
        <f>IF(AND('Structure Inputs'!S54&gt;0, ISNUMBER('Structure Inputs'!S54)), ((('Structure Inputs'!S54+2)*$K51*0.33*$L51)/27)/'Debris Costs Lookup'!$B$2, 0)</f>
        <v>0</v>
      </c>
      <c r="P51" s="42">
        <f>IF(AND('Structure Inputs'!T54&gt;0, ISNUMBER('Structure Inputs'!T54)), ((('Structure Inputs'!T54+2)*$K51*0.33*$L51)/27)/'Debris Costs Lookup'!$B$2, 0)</f>
        <v>0</v>
      </c>
      <c r="Q51" s="42">
        <f>IF(AND('Structure Inputs'!U54&gt;0, ISNUMBER('Structure Inputs'!U54)), ((('Structure Inputs'!U54+2)*$K51*0.33*$L51)/27)/'Debris Costs Lookup'!$B$2, 0)</f>
        <v>0</v>
      </c>
      <c r="R51" s="42">
        <f>IF(AND('Structure Inputs'!V54&gt;0, ISNUMBER('Structure Inputs'!V54)), ((('Structure Inputs'!V54+2)*$K51*0.33*$L51)/27)/'Debris Costs Lookup'!$B$2, 0)</f>
        <v>0</v>
      </c>
      <c r="S51" s="42">
        <f>IF(AND('Structure Inputs'!W54&gt;0, ISNUMBER('Structure Inputs'!W54)), ((('Structure Inputs'!W54+2)*$K51*0.33*$L51)/27)/'Debris Costs Lookup'!$B$2, 0)</f>
        <v>0</v>
      </c>
      <c r="T51" s="42">
        <f>IF(AND('Structure Inputs'!X54&gt;0, ISNUMBER('Structure Inputs'!X54)), ((('Structure Inputs'!X54+2)*$K51*0.33*$L51)/27)/'Debris Costs Lookup'!$B$2, 0)</f>
        <v>0</v>
      </c>
      <c r="U51" s="42">
        <f>IF(AND('Structure Inputs'!Y54&gt;0, ISNUMBER('Structure Inputs'!Y54)), ((('Structure Inputs'!Y54+2)*$K51*0.33*$L51)/27)/'Debris Costs Lookup'!$B$2, 0)</f>
        <v>0</v>
      </c>
      <c r="V51" s="42">
        <f>IF(AND('Structure Inputs'!Z54&gt;0, ISNUMBER('Structure Inputs'!Z54)), ((('Structure Inputs'!Z54+2)*$K51*0.33*$L51)/27)/'Debris Costs Lookup'!$B$2, 0)</f>
        <v>0</v>
      </c>
      <c r="W51" s="42">
        <f>IF(AND('Structure Inputs'!AA54&gt;0, ISNUMBER('Structure Inputs'!AA54)), ((('Structure Inputs'!AA54+2)*$K51*0.33*$L51)/27)/'Debris Costs Lookup'!$B$2, 0)</f>
        <v>0</v>
      </c>
      <c r="X51" s="42">
        <f>IF(AND('Structure Inputs'!AB54&gt;0, ISNUMBER('Structure Inputs'!AB54)), ((('Structure Inputs'!AB54+2)*$K51*0.33*$L51)/27)/'Debris Costs Lookup'!$B$2, 0)</f>
        <v>0</v>
      </c>
      <c r="Y51" s="42">
        <f>IF(AND('Structure Inputs'!AC54&gt;0, ISNUMBER('Structure Inputs'!AC54)), ((('Structure Inputs'!AC54+2)*$K51*0.33*$L51)/27)/'Debris Costs Lookup'!$B$2, 0)</f>
        <v>0</v>
      </c>
      <c r="AA51" s="25">
        <f>N51*'Debris Costs Lookup'!$B$8*$D51</f>
        <v>0</v>
      </c>
      <c r="AB51" s="25">
        <f>O51*'Debris Costs Lookup'!$B$8*$D51</f>
        <v>0</v>
      </c>
      <c r="AC51" s="25">
        <f>P51*'Debris Costs Lookup'!$B$8*$D51</f>
        <v>0</v>
      </c>
      <c r="AD51" s="25">
        <f>Q51*'Debris Costs Lookup'!$B$8*$D51</f>
        <v>0</v>
      </c>
      <c r="AE51" s="25">
        <f>R51*'Debris Costs Lookup'!$B$8*$D51</f>
        <v>0</v>
      </c>
      <c r="AF51" s="25">
        <f>S51*'Debris Costs Lookup'!$B$8*$D51</f>
        <v>0</v>
      </c>
      <c r="AG51" s="25">
        <f>T51*'Debris Costs Lookup'!$B$8*$D51</f>
        <v>0</v>
      </c>
      <c r="AH51" s="25">
        <f>U51*'Debris Costs Lookup'!$B$8*$D51</f>
        <v>0</v>
      </c>
      <c r="AI51" s="25">
        <f>V51*'Debris Costs Lookup'!$B$8*$D51</f>
        <v>0</v>
      </c>
      <c r="AJ51" s="25">
        <f>W51*'Debris Costs Lookup'!$B$8*$D51</f>
        <v>0</v>
      </c>
      <c r="AK51" s="25">
        <f>X51*'Debris Costs Lookup'!$B$8*$D51</f>
        <v>0</v>
      </c>
      <c r="AL51" s="25">
        <f>Y51*'Debris Costs Lookup'!$B$8*$D51</f>
        <v>0</v>
      </c>
    </row>
    <row r="52" spans="1:38" x14ac:dyDescent="0.25">
      <c r="A52" s="17">
        <f t="shared" si="3"/>
        <v>51</v>
      </c>
      <c r="B52" s="27" t="str">
        <f>IF('Structure Inputs'!C55="","",'Structure Inputs'!C55)</f>
        <v/>
      </c>
      <c r="D52" s="42">
        <f>'Structure Inputs'!$D55</f>
        <v>0</v>
      </c>
      <c r="F52" s="18" t="str">
        <f>IF('Structure Inputs'!F55="","No","Yes")</f>
        <v>No</v>
      </c>
      <c r="H52" s="24">
        <f>IF($F52="Yes",'Structure Inputs'!$F55,SUMIFS('General Assumptions_Back End'!$C:$C,'General Assumptions_Back End'!$A:$A,$B52,'General Assumptions_Back End'!$B:$B,H$1))</f>
        <v>0</v>
      </c>
      <c r="J52" s="24" t="str">
        <f>'Structure Inputs'!I55</f>
        <v/>
      </c>
      <c r="K52" s="416">
        <f t="shared" si="2"/>
        <v>0</v>
      </c>
      <c r="L52" s="420">
        <f>'General User Inputs'!$F$34</f>
        <v>1.1000000000000001</v>
      </c>
      <c r="N52" s="42">
        <f>IF(AND('Structure Inputs'!R55&gt;0, ISNUMBER('Structure Inputs'!R55)), ((('Structure Inputs'!R55+2)*$K52*0.33*$L52)/27)/'Debris Costs Lookup'!$B$2, 0)</f>
        <v>0</v>
      </c>
      <c r="O52" s="42">
        <f>IF(AND('Structure Inputs'!S55&gt;0, ISNUMBER('Structure Inputs'!S55)), ((('Structure Inputs'!S55+2)*$K52*0.33*$L52)/27)/'Debris Costs Lookup'!$B$2, 0)</f>
        <v>0</v>
      </c>
      <c r="P52" s="42">
        <f>IF(AND('Structure Inputs'!T55&gt;0, ISNUMBER('Structure Inputs'!T55)), ((('Structure Inputs'!T55+2)*$K52*0.33*$L52)/27)/'Debris Costs Lookup'!$B$2, 0)</f>
        <v>0</v>
      </c>
      <c r="Q52" s="42">
        <f>IF(AND('Structure Inputs'!U55&gt;0, ISNUMBER('Structure Inputs'!U55)), ((('Structure Inputs'!U55+2)*$K52*0.33*$L52)/27)/'Debris Costs Lookup'!$B$2, 0)</f>
        <v>0</v>
      </c>
      <c r="R52" s="42">
        <f>IF(AND('Structure Inputs'!V55&gt;0, ISNUMBER('Structure Inputs'!V55)), ((('Structure Inputs'!V55+2)*$K52*0.33*$L52)/27)/'Debris Costs Lookup'!$B$2, 0)</f>
        <v>0</v>
      </c>
      <c r="S52" s="42">
        <f>IF(AND('Structure Inputs'!W55&gt;0, ISNUMBER('Structure Inputs'!W55)), ((('Structure Inputs'!W55+2)*$K52*0.33*$L52)/27)/'Debris Costs Lookup'!$B$2, 0)</f>
        <v>0</v>
      </c>
      <c r="T52" s="42">
        <f>IF(AND('Structure Inputs'!X55&gt;0, ISNUMBER('Structure Inputs'!X55)), ((('Structure Inputs'!X55+2)*$K52*0.33*$L52)/27)/'Debris Costs Lookup'!$B$2, 0)</f>
        <v>0</v>
      </c>
      <c r="U52" s="42">
        <f>IF(AND('Structure Inputs'!Y55&gt;0, ISNUMBER('Structure Inputs'!Y55)), ((('Structure Inputs'!Y55+2)*$K52*0.33*$L52)/27)/'Debris Costs Lookup'!$B$2, 0)</f>
        <v>0</v>
      </c>
      <c r="V52" s="42">
        <f>IF(AND('Structure Inputs'!Z55&gt;0, ISNUMBER('Structure Inputs'!Z55)), ((('Structure Inputs'!Z55+2)*$K52*0.33*$L52)/27)/'Debris Costs Lookup'!$B$2, 0)</f>
        <v>0</v>
      </c>
      <c r="W52" s="42">
        <f>IF(AND('Structure Inputs'!AA55&gt;0, ISNUMBER('Structure Inputs'!AA55)), ((('Structure Inputs'!AA55+2)*$K52*0.33*$L52)/27)/'Debris Costs Lookup'!$B$2, 0)</f>
        <v>0</v>
      </c>
      <c r="X52" s="42">
        <f>IF(AND('Structure Inputs'!AB55&gt;0, ISNUMBER('Structure Inputs'!AB55)), ((('Structure Inputs'!AB55+2)*$K52*0.33*$L52)/27)/'Debris Costs Lookup'!$B$2, 0)</f>
        <v>0</v>
      </c>
      <c r="Y52" s="42">
        <f>IF(AND('Structure Inputs'!AC55&gt;0, ISNUMBER('Structure Inputs'!AC55)), ((('Structure Inputs'!AC55+2)*$K52*0.33*$L52)/27)/'Debris Costs Lookup'!$B$2, 0)</f>
        <v>0</v>
      </c>
      <c r="AA52" s="25">
        <f>N52*'Debris Costs Lookup'!$B$8*$D52</f>
        <v>0</v>
      </c>
      <c r="AB52" s="25">
        <f>O52*'Debris Costs Lookup'!$B$8*$D52</f>
        <v>0</v>
      </c>
      <c r="AC52" s="25">
        <f>P52*'Debris Costs Lookup'!$B$8*$D52</f>
        <v>0</v>
      </c>
      <c r="AD52" s="25">
        <f>Q52*'Debris Costs Lookup'!$B$8*$D52</f>
        <v>0</v>
      </c>
      <c r="AE52" s="25">
        <f>R52*'Debris Costs Lookup'!$B$8*$D52</f>
        <v>0</v>
      </c>
      <c r="AF52" s="25">
        <f>S52*'Debris Costs Lookup'!$B$8*$D52</f>
        <v>0</v>
      </c>
      <c r="AG52" s="25">
        <f>T52*'Debris Costs Lookup'!$B$8*$D52</f>
        <v>0</v>
      </c>
      <c r="AH52" s="25">
        <f>U52*'Debris Costs Lookup'!$B$8*$D52</f>
        <v>0</v>
      </c>
      <c r="AI52" s="25">
        <f>V52*'Debris Costs Lookup'!$B$8*$D52</f>
        <v>0</v>
      </c>
      <c r="AJ52" s="25">
        <f>W52*'Debris Costs Lookup'!$B$8*$D52</f>
        <v>0</v>
      </c>
      <c r="AK52" s="25">
        <f>X52*'Debris Costs Lookup'!$B$8*$D52</f>
        <v>0</v>
      </c>
      <c r="AL52" s="25">
        <f>Y52*'Debris Costs Lookup'!$B$8*$D52</f>
        <v>0</v>
      </c>
    </row>
    <row r="53" spans="1:38" x14ac:dyDescent="0.25">
      <c r="A53" s="17">
        <f t="shared" si="3"/>
        <v>52</v>
      </c>
      <c r="B53" s="27" t="str">
        <f>IF('Structure Inputs'!C56="","",'Structure Inputs'!C56)</f>
        <v/>
      </c>
      <c r="D53" s="42">
        <f>'Structure Inputs'!$D56</f>
        <v>0</v>
      </c>
      <c r="F53" s="18" t="str">
        <f>IF('Structure Inputs'!F56="","No","Yes")</f>
        <v>No</v>
      </c>
      <c r="H53" s="24">
        <f>IF($F53="Yes",'Structure Inputs'!$F56,SUMIFS('General Assumptions_Back End'!$C:$C,'General Assumptions_Back End'!$A:$A,$B53,'General Assumptions_Back End'!$B:$B,H$1))</f>
        <v>0</v>
      </c>
      <c r="J53" s="24" t="str">
        <f>'Structure Inputs'!I56</f>
        <v/>
      </c>
      <c r="K53" s="416">
        <f t="shared" si="2"/>
        <v>0</v>
      </c>
      <c r="L53" s="420">
        <f>'General User Inputs'!$F$34</f>
        <v>1.1000000000000001</v>
      </c>
      <c r="N53" s="42">
        <f>IF(AND('Structure Inputs'!R56&gt;0, ISNUMBER('Structure Inputs'!R56)), ((('Structure Inputs'!R56+2)*$K53*0.33*$L53)/27)/'Debris Costs Lookup'!$B$2, 0)</f>
        <v>0</v>
      </c>
      <c r="O53" s="42">
        <f>IF(AND('Structure Inputs'!S56&gt;0, ISNUMBER('Structure Inputs'!S56)), ((('Structure Inputs'!S56+2)*$K53*0.33*$L53)/27)/'Debris Costs Lookup'!$B$2, 0)</f>
        <v>0</v>
      </c>
      <c r="P53" s="42">
        <f>IF(AND('Structure Inputs'!T56&gt;0, ISNUMBER('Structure Inputs'!T56)), ((('Structure Inputs'!T56+2)*$K53*0.33*$L53)/27)/'Debris Costs Lookup'!$B$2, 0)</f>
        <v>0</v>
      </c>
      <c r="Q53" s="42">
        <f>IF(AND('Structure Inputs'!U56&gt;0, ISNUMBER('Structure Inputs'!U56)), ((('Structure Inputs'!U56+2)*$K53*0.33*$L53)/27)/'Debris Costs Lookup'!$B$2, 0)</f>
        <v>0</v>
      </c>
      <c r="R53" s="42">
        <f>IF(AND('Structure Inputs'!V56&gt;0, ISNUMBER('Structure Inputs'!V56)), ((('Structure Inputs'!V56+2)*$K53*0.33*$L53)/27)/'Debris Costs Lookup'!$B$2, 0)</f>
        <v>0</v>
      </c>
      <c r="S53" s="42">
        <f>IF(AND('Structure Inputs'!W56&gt;0, ISNUMBER('Structure Inputs'!W56)), ((('Structure Inputs'!W56+2)*$K53*0.33*$L53)/27)/'Debris Costs Lookup'!$B$2, 0)</f>
        <v>0</v>
      </c>
      <c r="T53" s="42">
        <f>IF(AND('Structure Inputs'!X56&gt;0, ISNUMBER('Structure Inputs'!X56)), ((('Structure Inputs'!X56+2)*$K53*0.33*$L53)/27)/'Debris Costs Lookup'!$B$2, 0)</f>
        <v>0</v>
      </c>
      <c r="U53" s="42">
        <f>IF(AND('Structure Inputs'!Y56&gt;0, ISNUMBER('Structure Inputs'!Y56)), ((('Structure Inputs'!Y56+2)*$K53*0.33*$L53)/27)/'Debris Costs Lookup'!$B$2, 0)</f>
        <v>0</v>
      </c>
      <c r="V53" s="42">
        <f>IF(AND('Structure Inputs'!Z56&gt;0, ISNUMBER('Structure Inputs'!Z56)), ((('Structure Inputs'!Z56+2)*$K53*0.33*$L53)/27)/'Debris Costs Lookup'!$B$2, 0)</f>
        <v>0</v>
      </c>
      <c r="W53" s="42">
        <f>IF(AND('Structure Inputs'!AA56&gt;0, ISNUMBER('Structure Inputs'!AA56)), ((('Structure Inputs'!AA56+2)*$K53*0.33*$L53)/27)/'Debris Costs Lookup'!$B$2, 0)</f>
        <v>0</v>
      </c>
      <c r="X53" s="42">
        <f>IF(AND('Structure Inputs'!AB56&gt;0, ISNUMBER('Structure Inputs'!AB56)), ((('Structure Inputs'!AB56+2)*$K53*0.33*$L53)/27)/'Debris Costs Lookup'!$B$2, 0)</f>
        <v>0</v>
      </c>
      <c r="Y53" s="42">
        <f>IF(AND('Structure Inputs'!AC56&gt;0, ISNUMBER('Structure Inputs'!AC56)), ((('Structure Inputs'!AC56+2)*$K53*0.33*$L53)/27)/'Debris Costs Lookup'!$B$2, 0)</f>
        <v>0</v>
      </c>
      <c r="AA53" s="25">
        <f>N53*'Debris Costs Lookup'!$B$8*$D53</f>
        <v>0</v>
      </c>
      <c r="AB53" s="25">
        <f>O53*'Debris Costs Lookup'!$B$8*$D53</f>
        <v>0</v>
      </c>
      <c r="AC53" s="25">
        <f>P53*'Debris Costs Lookup'!$B$8*$D53</f>
        <v>0</v>
      </c>
      <c r="AD53" s="25">
        <f>Q53*'Debris Costs Lookup'!$B$8*$D53</f>
        <v>0</v>
      </c>
      <c r="AE53" s="25">
        <f>R53*'Debris Costs Lookup'!$B$8*$D53</f>
        <v>0</v>
      </c>
      <c r="AF53" s="25">
        <f>S53*'Debris Costs Lookup'!$B$8*$D53</f>
        <v>0</v>
      </c>
      <c r="AG53" s="25">
        <f>T53*'Debris Costs Lookup'!$B$8*$D53</f>
        <v>0</v>
      </c>
      <c r="AH53" s="25">
        <f>U53*'Debris Costs Lookup'!$B$8*$D53</f>
        <v>0</v>
      </c>
      <c r="AI53" s="25">
        <f>V53*'Debris Costs Lookup'!$B$8*$D53</f>
        <v>0</v>
      </c>
      <c r="AJ53" s="25">
        <f>W53*'Debris Costs Lookup'!$B$8*$D53</f>
        <v>0</v>
      </c>
      <c r="AK53" s="25">
        <f>X53*'Debris Costs Lookup'!$B$8*$D53</f>
        <v>0</v>
      </c>
      <c r="AL53" s="25">
        <f>Y53*'Debris Costs Lookup'!$B$8*$D53</f>
        <v>0</v>
      </c>
    </row>
    <row r="54" spans="1:38" x14ac:dyDescent="0.25">
      <c r="A54" s="17">
        <f t="shared" si="3"/>
        <v>53</v>
      </c>
      <c r="B54" s="27" t="str">
        <f>IF('Structure Inputs'!C57="","",'Structure Inputs'!C57)</f>
        <v/>
      </c>
      <c r="D54" s="42">
        <f>'Structure Inputs'!$D57</f>
        <v>0</v>
      </c>
      <c r="F54" s="18" t="str">
        <f>IF('Structure Inputs'!F57="","No","Yes")</f>
        <v>No</v>
      </c>
      <c r="H54" s="24">
        <f>IF($F54="Yes",'Structure Inputs'!$F57,SUMIFS('General Assumptions_Back End'!$C:$C,'General Assumptions_Back End'!$A:$A,$B54,'General Assumptions_Back End'!$B:$B,H$1))</f>
        <v>0</v>
      </c>
      <c r="J54" s="24" t="str">
        <f>'Structure Inputs'!I57</f>
        <v/>
      </c>
      <c r="K54" s="416">
        <f t="shared" si="2"/>
        <v>0</v>
      </c>
      <c r="L54" s="420">
        <f>'General User Inputs'!$F$34</f>
        <v>1.1000000000000001</v>
      </c>
      <c r="N54" s="42">
        <f>IF(AND('Structure Inputs'!R57&gt;0, ISNUMBER('Structure Inputs'!R57)), ((('Structure Inputs'!R57+2)*$K54*0.33*$L54)/27)/'Debris Costs Lookup'!$B$2, 0)</f>
        <v>0</v>
      </c>
      <c r="O54" s="42">
        <f>IF(AND('Structure Inputs'!S57&gt;0, ISNUMBER('Structure Inputs'!S57)), ((('Structure Inputs'!S57+2)*$K54*0.33*$L54)/27)/'Debris Costs Lookup'!$B$2, 0)</f>
        <v>0</v>
      </c>
      <c r="P54" s="42">
        <f>IF(AND('Structure Inputs'!T57&gt;0, ISNUMBER('Structure Inputs'!T57)), ((('Structure Inputs'!T57+2)*$K54*0.33*$L54)/27)/'Debris Costs Lookup'!$B$2, 0)</f>
        <v>0</v>
      </c>
      <c r="Q54" s="42">
        <f>IF(AND('Structure Inputs'!U57&gt;0, ISNUMBER('Structure Inputs'!U57)), ((('Structure Inputs'!U57+2)*$K54*0.33*$L54)/27)/'Debris Costs Lookup'!$B$2, 0)</f>
        <v>0</v>
      </c>
      <c r="R54" s="42">
        <f>IF(AND('Structure Inputs'!V57&gt;0, ISNUMBER('Structure Inputs'!V57)), ((('Structure Inputs'!V57+2)*$K54*0.33*$L54)/27)/'Debris Costs Lookup'!$B$2, 0)</f>
        <v>0</v>
      </c>
      <c r="S54" s="42">
        <f>IF(AND('Structure Inputs'!W57&gt;0, ISNUMBER('Structure Inputs'!W57)), ((('Structure Inputs'!W57+2)*$K54*0.33*$L54)/27)/'Debris Costs Lookup'!$B$2, 0)</f>
        <v>0</v>
      </c>
      <c r="T54" s="42">
        <f>IF(AND('Structure Inputs'!X57&gt;0, ISNUMBER('Structure Inputs'!X57)), ((('Structure Inputs'!X57+2)*$K54*0.33*$L54)/27)/'Debris Costs Lookup'!$B$2, 0)</f>
        <v>0</v>
      </c>
      <c r="U54" s="42">
        <f>IF(AND('Structure Inputs'!Y57&gt;0, ISNUMBER('Structure Inputs'!Y57)), ((('Structure Inputs'!Y57+2)*$K54*0.33*$L54)/27)/'Debris Costs Lookup'!$B$2, 0)</f>
        <v>0</v>
      </c>
      <c r="V54" s="42">
        <f>IF(AND('Structure Inputs'!Z57&gt;0, ISNUMBER('Structure Inputs'!Z57)), ((('Structure Inputs'!Z57+2)*$K54*0.33*$L54)/27)/'Debris Costs Lookup'!$B$2, 0)</f>
        <v>0</v>
      </c>
      <c r="W54" s="42">
        <f>IF(AND('Structure Inputs'!AA57&gt;0, ISNUMBER('Structure Inputs'!AA57)), ((('Structure Inputs'!AA57+2)*$K54*0.33*$L54)/27)/'Debris Costs Lookup'!$B$2, 0)</f>
        <v>0</v>
      </c>
      <c r="X54" s="42">
        <f>IF(AND('Structure Inputs'!AB57&gt;0, ISNUMBER('Structure Inputs'!AB57)), ((('Structure Inputs'!AB57+2)*$K54*0.33*$L54)/27)/'Debris Costs Lookup'!$B$2, 0)</f>
        <v>0</v>
      </c>
      <c r="Y54" s="42">
        <f>IF(AND('Structure Inputs'!AC57&gt;0, ISNUMBER('Structure Inputs'!AC57)), ((('Structure Inputs'!AC57+2)*$K54*0.33*$L54)/27)/'Debris Costs Lookup'!$B$2, 0)</f>
        <v>0</v>
      </c>
      <c r="AA54" s="25">
        <f>N54*'Debris Costs Lookup'!$B$8*$D54</f>
        <v>0</v>
      </c>
      <c r="AB54" s="25">
        <f>O54*'Debris Costs Lookup'!$B$8*$D54</f>
        <v>0</v>
      </c>
      <c r="AC54" s="25">
        <f>P54*'Debris Costs Lookup'!$B$8*$D54</f>
        <v>0</v>
      </c>
      <c r="AD54" s="25">
        <f>Q54*'Debris Costs Lookup'!$B$8*$D54</f>
        <v>0</v>
      </c>
      <c r="AE54" s="25">
        <f>R54*'Debris Costs Lookup'!$B$8*$D54</f>
        <v>0</v>
      </c>
      <c r="AF54" s="25">
        <f>S54*'Debris Costs Lookup'!$B$8*$D54</f>
        <v>0</v>
      </c>
      <c r="AG54" s="25">
        <f>T54*'Debris Costs Lookup'!$B$8*$D54</f>
        <v>0</v>
      </c>
      <c r="AH54" s="25">
        <f>U54*'Debris Costs Lookup'!$B$8*$D54</f>
        <v>0</v>
      </c>
      <c r="AI54" s="25">
        <f>V54*'Debris Costs Lookup'!$B$8*$D54</f>
        <v>0</v>
      </c>
      <c r="AJ54" s="25">
        <f>W54*'Debris Costs Lookup'!$B$8*$D54</f>
        <v>0</v>
      </c>
      <c r="AK54" s="25">
        <f>X54*'Debris Costs Lookup'!$B$8*$D54</f>
        <v>0</v>
      </c>
      <c r="AL54" s="25">
        <f>Y54*'Debris Costs Lookup'!$B$8*$D54</f>
        <v>0</v>
      </c>
    </row>
    <row r="55" spans="1:38" x14ac:dyDescent="0.25">
      <c r="A55" s="17">
        <f t="shared" si="3"/>
        <v>54</v>
      </c>
      <c r="B55" s="27" t="str">
        <f>IF('Structure Inputs'!C58="","",'Structure Inputs'!C58)</f>
        <v/>
      </c>
      <c r="D55" s="42">
        <f>'Structure Inputs'!$D58</f>
        <v>0</v>
      </c>
      <c r="F55" s="18" t="str">
        <f>IF('Structure Inputs'!F58="","No","Yes")</f>
        <v>No</v>
      </c>
      <c r="H55" s="24">
        <f>IF($F55="Yes",'Structure Inputs'!$F58,SUMIFS('General Assumptions_Back End'!$C:$C,'General Assumptions_Back End'!$A:$A,$B55,'General Assumptions_Back End'!$B:$B,H$1))</f>
        <v>0</v>
      </c>
      <c r="J55" s="24" t="str">
        <f>'Structure Inputs'!I58</f>
        <v/>
      </c>
      <c r="K55" s="416">
        <f t="shared" si="2"/>
        <v>0</v>
      </c>
      <c r="L55" s="420">
        <f>'General User Inputs'!$F$34</f>
        <v>1.1000000000000001</v>
      </c>
      <c r="N55" s="42">
        <f>IF(AND('Structure Inputs'!R58&gt;0, ISNUMBER('Structure Inputs'!R58)), ((('Structure Inputs'!R58+2)*$K55*0.33*$L55)/27)/'Debris Costs Lookup'!$B$2, 0)</f>
        <v>0</v>
      </c>
      <c r="O55" s="42">
        <f>IF(AND('Structure Inputs'!S58&gt;0, ISNUMBER('Structure Inputs'!S58)), ((('Structure Inputs'!S58+2)*$K55*0.33*$L55)/27)/'Debris Costs Lookup'!$B$2, 0)</f>
        <v>0</v>
      </c>
      <c r="P55" s="42">
        <f>IF(AND('Structure Inputs'!T58&gt;0, ISNUMBER('Structure Inputs'!T58)), ((('Structure Inputs'!T58+2)*$K55*0.33*$L55)/27)/'Debris Costs Lookup'!$B$2, 0)</f>
        <v>0</v>
      </c>
      <c r="Q55" s="42">
        <f>IF(AND('Structure Inputs'!U58&gt;0, ISNUMBER('Structure Inputs'!U58)), ((('Structure Inputs'!U58+2)*$K55*0.33*$L55)/27)/'Debris Costs Lookup'!$B$2, 0)</f>
        <v>0</v>
      </c>
      <c r="R55" s="42">
        <f>IF(AND('Structure Inputs'!V58&gt;0, ISNUMBER('Structure Inputs'!V58)), ((('Structure Inputs'!V58+2)*$K55*0.33*$L55)/27)/'Debris Costs Lookup'!$B$2, 0)</f>
        <v>0</v>
      </c>
      <c r="S55" s="42">
        <f>IF(AND('Structure Inputs'!W58&gt;0, ISNUMBER('Structure Inputs'!W58)), ((('Structure Inputs'!W58+2)*$K55*0.33*$L55)/27)/'Debris Costs Lookup'!$B$2, 0)</f>
        <v>0</v>
      </c>
      <c r="T55" s="42">
        <f>IF(AND('Structure Inputs'!X58&gt;0, ISNUMBER('Structure Inputs'!X58)), ((('Structure Inputs'!X58+2)*$K55*0.33*$L55)/27)/'Debris Costs Lookup'!$B$2, 0)</f>
        <v>0</v>
      </c>
      <c r="U55" s="42">
        <f>IF(AND('Structure Inputs'!Y58&gt;0, ISNUMBER('Structure Inputs'!Y58)), ((('Structure Inputs'!Y58+2)*$K55*0.33*$L55)/27)/'Debris Costs Lookup'!$B$2, 0)</f>
        <v>0</v>
      </c>
      <c r="V55" s="42">
        <f>IF(AND('Structure Inputs'!Z58&gt;0, ISNUMBER('Structure Inputs'!Z58)), ((('Structure Inputs'!Z58+2)*$K55*0.33*$L55)/27)/'Debris Costs Lookup'!$B$2, 0)</f>
        <v>0</v>
      </c>
      <c r="W55" s="42">
        <f>IF(AND('Structure Inputs'!AA58&gt;0, ISNUMBER('Structure Inputs'!AA58)), ((('Structure Inputs'!AA58+2)*$K55*0.33*$L55)/27)/'Debris Costs Lookup'!$B$2, 0)</f>
        <v>0</v>
      </c>
      <c r="X55" s="42">
        <f>IF(AND('Structure Inputs'!AB58&gt;0, ISNUMBER('Structure Inputs'!AB58)), ((('Structure Inputs'!AB58+2)*$K55*0.33*$L55)/27)/'Debris Costs Lookup'!$B$2, 0)</f>
        <v>0</v>
      </c>
      <c r="Y55" s="42">
        <f>IF(AND('Structure Inputs'!AC58&gt;0, ISNUMBER('Structure Inputs'!AC58)), ((('Structure Inputs'!AC58+2)*$K55*0.33*$L55)/27)/'Debris Costs Lookup'!$B$2, 0)</f>
        <v>0</v>
      </c>
      <c r="AA55" s="25">
        <f>N55*'Debris Costs Lookup'!$B$8*$D55</f>
        <v>0</v>
      </c>
      <c r="AB55" s="25">
        <f>O55*'Debris Costs Lookup'!$B$8*$D55</f>
        <v>0</v>
      </c>
      <c r="AC55" s="25">
        <f>P55*'Debris Costs Lookup'!$B$8*$D55</f>
        <v>0</v>
      </c>
      <c r="AD55" s="25">
        <f>Q55*'Debris Costs Lookup'!$B$8*$D55</f>
        <v>0</v>
      </c>
      <c r="AE55" s="25">
        <f>R55*'Debris Costs Lookup'!$B$8*$D55</f>
        <v>0</v>
      </c>
      <c r="AF55" s="25">
        <f>S55*'Debris Costs Lookup'!$B$8*$D55</f>
        <v>0</v>
      </c>
      <c r="AG55" s="25">
        <f>T55*'Debris Costs Lookup'!$B$8*$D55</f>
        <v>0</v>
      </c>
      <c r="AH55" s="25">
        <f>U55*'Debris Costs Lookup'!$B$8*$D55</f>
        <v>0</v>
      </c>
      <c r="AI55" s="25">
        <f>V55*'Debris Costs Lookup'!$B$8*$D55</f>
        <v>0</v>
      </c>
      <c r="AJ55" s="25">
        <f>W55*'Debris Costs Lookup'!$B$8*$D55</f>
        <v>0</v>
      </c>
      <c r="AK55" s="25">
        <f>X55*'Debris Costs Lookup'!$B$8*$D55</f>
        <v>0</v>
      </c>
      <c r="AL55" s="25">
        <f>Y55*'Debris Costs Lookup'!$B$8*$D55</f>
        <v>0</v>
      </c>
    </row>
    <row r="56" spans="1:38" x14ac:dyDescent="0.25">
      <c r="A56" s="17">
        <f t="shared" si="3"/>
        <v>55</v>
      </c>
      <c r="B56" s="27" t="str">
        <f>IF('Structure Inputs'!C59="","",'Structure Inputs'!C59)</f>
        <v/>
      </c>
      <c r="D56" s="42">
        <f>'Structure Inputs'!$D59</f>
        <v>0</v>
      </c>
      <c r="F56" s="18" t="str">
        <f>IF('Structure Inputs'!F59="","No","Yes")</f>
        <v>No</v>
      </c>
      <c r="H56" s="24">
        <f>IF($F56="Yes",'Structure Inputs'!$F59,SUMIFS('General Assumptions_Back End'!$C:$C,'General Assumptions_Back End'!$A:$A,$B56,'General Assumptions_Back End'!$B:$B,H$1))</f>
        <v>0</v>
      </c>
      <c r="J56" s="24" t="str">
        <f>'Structure Inputs'!I59</f>
        <v/>
      </c>
      <c r="K56" s="416">
        <f t="shared" si="2"/>
        <v>0</v>
      </c>
      <c r="L56" s="420">
        <f>'General User Inputs'!$F$34</f>
        <v>1.1000000000000001</v>
      </c>
      <c r="N56" s="42">
        <f>IF(AND('Structure Inputs'!R59&gt;0, ISNUMBER('Structure Inputs'!R59)), ((('Structure Inputs'!R59+2)*$K56*0.33*$L56)/27)/'Debris Costs Lookup'!$B$2, 0)</f>
        <v>0</v>
      </c>
      <c r="O56" s="42">
        <f>IF(AND('Structure Inputs'!S59&gt;0, ISNUMBER('Structure Inputs'!S59)), ((('Structure Inputs'!S59+2)*$K56*0.33*$L56)/27)/'Debris Costs Lookup'!$B$2, 0)</f>
        <v>0</v>
      </c>
      <c r="P56" s="42">
        <f>IF(AND('Structure Inputs'!T59&gt;0, ISNUMBER('Structure Inputs'!T59)), ((('Structure Inputs'!T59+2)*$K56*0.33*$L56)/27)/'Debris Costs Lookup'!$B$2, 0)</f>
        <v>0</v>
      </c>
      <c r="Q56" s="42">
        <f>IF(AND('Structure Inputs'!U59&gt;0, ISNUMBER('Structure Inputs'!U59)), ((('Structure Inputs'!U59+2)*$K56*0.33*$L56)/27)/'Debris Costs Lookup'!$B$2, 0)</f>
        <v>0</v>
      </c>
      <c r="R56" s="42">
        <f>IF(AND('Structure Inputs'!V59&gt;0, ISNUMBER('Structure Inputs'!V59)), ((('Structure Inputs'!V59+2)*$K56*0.33*$L56)/27)/'Debris Costs Lookup'!$B$2, 0)</f>
        <v>0</v>
      </c>
      <c r="S56" s="42">
        <f>IF(AND('Structure Inputs'!W59&gt;0, ISNUMBER('Structure Inputs'!W59)), ((('Structure Inputs'!W59+2)*$K56*0.33*$L56)/27)/'Debris Costs Lookup'!$B$2, 0)</f>
        <v>0</v>
      </c>
      <c r="T56" s="42">
        <f>IF(AND('Structure Inputs'!X59&gt;0, ISNUMBER('Structure Inputs'!X59)), ((('Structure Inputs'!X59+2)*$K56*0.33*$L56)/27)/'Debris Costs Lookup'!$B$2, 0)</f>
        <v>0</v>
      </c>
      <c r="U56" s="42">
        <f>IF(AND('Structure Inputs'!Y59&gt;0, ISNUMBER('Structure Inputs'!Y59)), ((('Structure Inputs'!Y59+2)*$K56*0.33*$L56)/27)/'Debris Costs Lookup'!$B$2, 0)</f>
        <v>0</v>
      </c>
      <c r="V56" s="42">
        <f>IF(AND('Structure Inputs'!Z59&gt;0, ISNUMBER('Structure Inputs'!Z59)), ((('Structure Inputs'!Z59+2)*$K56*0.33*$L56)/27)/'Debris Costs Lookup'!$B$2, 0)</f>
        <v>0</v>
      </c>
      <c r="W56" s="42">
        <f>IF(AND('Structure Inputs'!AA59&gt;0, ISNUMBER('Structure Inputs'!AA59)), ((('Structure Inputs'!AA59+2)*$K56*0.33*$L56)/27)/'Debris Costs Lookup'!$B$2, 0)</f>
        <v>0</v>
      </c>
      <c r="X56" s="42">
        <f>IF(AND('Structure Inputs'!AB59&gt;0, ISNUMBER('Structure Inputs'!AB59)), ((('Structure Inputs'!AB59+2)*$K56*0.33*$L56)/27)/'Debris Costs Lookup'!$B$2, 0)</f>
        <v>0</v>
      </c>
      <c r="Y56" s="42">
        <f>IF(AND('Structure Inputs'!AC59&gt;0, ISNUMBER('Structure Inputs'!AC59)), ((('Structure Inputs'!AC59+2)*$K56*0.33*$L56)/27)/'Debris Costs Lookup'!$B$2, 0)</f>
        <v>0</v>
      </c>
      <c r="AA56" s="25">
        <f>N56*'Debris Costs Lookup'!$B$8*$D56</f>
        <v>0</v>
      </c>
      <c r="AB56" s="25">
        <f>O56*'Debris Costs Lookup'!$B$8*$D56</f>
        <v>0</v>
      </c>
      <c r="AC56" s="25">
        <f>P56*'Debris Costs Lookup'!$B$8*$D56</f>
        <v>0</v>
      </c>
      <c r="AD56" s="25">
        <f>Q56*'Debris Costs Lookup'!$B$8*$D56</f>
        <v>0</v>
      </c>
      <c r="AE56" s="25">
        <f>R56*'Debris Costs Lookup'!$B$8*$D56</f>
        <v>0</v>
      </c>
      <c r="AF56" s="25">
        <f>S56*'Debris Costs Lookup'!$B$8*$D56</f>
        <v>0</v>
      </c>
      <c r="AG56" s="25">
        <f>T56*'Debris Costs Lookup'!$B$8*$D56</f>
        <v>0</v>
      </c>
      <c r="AH56" s="25">
        <f>U56*'Debris Costs Lookup'!$B$8*$D56</f>
        <v>0</v>
      </c>
      <c r="AI56" s="25">
        <f>V56*'Debris Costs Lookup'!$B$8*$D56</f>
        <v>0</v>
      </c>
      <c r="AJ56" s="25">
        <f>W56*'Debris Costs Lookup'!$B$8*$D56</f>
        <v>0</v>
      </c>
      <c r="AK56" s="25">
        <f>X56*'Debris Costs Lookup'!$B$8*$D56</f>
        <v>0</v>
      </c>
      <c r="AL56" s="25">
        <f>Y56*'Debris Costs Lookup'!$B$8*$D56</f>
        <v>0</v>
      </c>
    </row>
    <row r="57" spans="1:38" x14ac:dyDescent="0.25">
      <c r="A57" s="17">
        <f t="shared" si="3"/>
        <v>56</v>
      </c>
      <c r="B57" s="27" t="str">
        <f>IF('Structure Inputs'!C60="","",'Structure Inputs'!C60)</f>
        <v/>
      </c>
      <c r="D57" s="42">
        <f>'Structure Inputs'!$D60</f>
        <v>0</v>
      </c>
      <c r="F57" s="18" t="str">
        <f>IF('Structure Inputs'!F60="","No","Yes")</f>
        <v>No</v>
      </c>
      <c r="H57" s="24">
        <f>IF($F57="Yes",'Structure Inputs'!$F60,SUMIFS('General Assumptions_Back End'!$C:$C,'General Assumptions_Back End'!$A:$A,$B57,'General Assumptions_Back End'!$B:$B,H$1))</f>
        <v>0</v>
      </c>
      <c r="J57" s="24" t="str">
        <f>'Structure Inputs'!I60</f>
        <v/>
      </c>
      <c r="K57" s="416">
        <f t="shared" si="2"/>
        <v>0</v>
      </c>
      <c r="L57" s="420">
        <f>'General User Inputs'!$F$34</f>
        <v>1.1000000000000001</v>
      </c>
      <c r="N57" s="42">
        <f>IF(AND('Structure Inputs'!R60&gt;0, ISNUMBER('Structure Inputs'!R60)), ((('Structure Inputs'!R60+2)*$K57*0.33*$L57)/27)/'Debris Costs Lookup'!$B$2, 0)</f>
        <v>0</v>
      </c>
      <c r="O57" s="42">
        <f>IF(AND('Structure Inputs'!S60&gt;0, ISNUMBER('Structure Inputs'!S60)), ((('Structure Inputs'!S60+2)*$K57*0.33*$L57)/27)/'Debris Costs Lookup'!$B$2, 0)</f>
        <v>0</v>
      </c>
      <c r="P57" s="42">
        <f>IF(AND('Structure Inputs'!T60&gt;0, ISNUMBER('Structure Inputs'!T60)), ((('Structure Inputs'!T60+2)*$K57*0.33*$L57)/27)/'Debris Costs Lookup'!$B$2, 0)</f>
        <v>0</v>
      </c>
      <c r="Q57" s="42">
        <f>IF(AND('Structure Inputs'!U60&gt;0, ISNUMBER('Structure Inputs'!U60)), ((('Structure Inputs'!U60+2)*$K57*0.33*$L57)/27)/'Debris Costs Lookup'!$B$2, 0)</f>
        <v>0</v>
      </c>
      <c r="R57" s="42">
        <f>IF(AND('Structure Inputs'!V60&gt;0, ISNUMBER('Structure Inputs'!V60)), ((('Structure Inputs'!V60+2)*$K57*0.33*$L57)/27)/'Debris Costs Lookup'!$B$2, 0)</f>
        <v>0</v>
      </c>
      <c r="S57" s="42">
        <f>IF(AND('Structure Inputs'!W60&gt;0, ISNUMBER('Structure Inputs'!W60)), ((('Structure Inputs'!W60+2)*$K57*0.33*$L57)/27)/'Debris Costs Lookup'!$B$2, 0)</f>
        <v>0</v>
      </c>
      <c r="T57" s="42">
        <f>IF(AND('Structure Inputs'!X60&gt;0, ISNUMBER('Structure Inputs'!X60)), ((('Structure Inputs'!X60+2)*$K57*0.33*$L57)/27)/'Debris Costs Lookup'!$B$2, 0)</f>
        <v>0</v>
      </c>
      <c r="U57" s="42">
        <f>IF(AND('Structure Inputs'!Y60&gt;0, ISNUMBER('Structure Inputs'!Y60)), ((('Structure Inputs'!Y60+2)*$K57*0.33*$L57)/27)/'Debris Costs Lookup'!$B$2, 0)</f>
        <v>0</v>
      </c>
      <c r="V57" s="42">
        <f>IF(AND('Structure Inputs'!Z60&gt;0, ISNUMBER('Structure Inputs'!Z60)), ((('Structure Inputs'!Z60+2)*$K57*0.33*$L57)/27)/'Debris Costs Lookup'!$B$2, 0)</f>
        <v>0</v>
      </c>
      <c r="W57" s="42">
        <f>IF(AND('Structure Inputs'!AA60&gt;0, ISNUMBER('Structure Inputs'!AA60)), ((('Structure Inputs'!AA60+2)*$K57*0.33*$L57)/27)/'Debris Costs Lookup'!$B$2, 0)</f>
        <v>0</v>
      </c>
      <c r="X57" s="42">
        <f>IF(AND('Structure Inputs'!AB60&gt;0, ISNUMBER('Structure Inputs'!AB60)), ((('Structure Inputs'!AB60+2)*$K57*0.33*$L57)/27)/'Debris Costs Lookup'!$B$2, 0)</f>
        <v>0</v>
      </c>
      <c r="Y57" s="42">
        <f>IF(AND('Structure Inputs'!AC60&gt;0, ISNUMBER('Structure Inputs'!AC60)), ((('Structure Inputs'!AC60+2)*$K57*0.33*$L57)/27)/'Debris Costs Lookup'!$B$2, 0)</f>
        <v>0</v>
      </c>
      <c r="AA57" s="25">
        <f>N57*'Debris Costs Lookup'!$B$8*$D57</f>
        <v>0</v>
      </c>
      <c r="AB57" s="25">
        <f>O57*'Debris Costs Lookup'!$B$8*$D57</f>
        <v>0</v>
      </c>
      <c r="AC57" s="25">
        <f>P57*'Debris Costs Lookup'!$B$8*$D57</f>
        <v>0</v>
      </c>
      <c r="AD57" s="25">
        <f>Q57*'Debris Costs Lookup'!$B$8*$D57</f>
        <v>0</v>
      </c>
      <c r="AE57" s="25">
        <f>R57*'Debris Costs Lookup'!$B$8*$D57</f>
        <v>0</v>
      </c>
      <c r="AF57" s="25">
        <f>S57*'Debris Costs Lookup'!$B$8*$D57</f>
        <v>0</v>
      </c>
      <c r="AG57" s="25">
        <f>T57*'Debris Costs Lookup'!$B$8*$D57</f>
        <v>0</v>
      </c>
      <c r="AH57" s="25">
        <f>U57*'Debris Costs Lookup'!$B$8*$D57</f>
        <v>0</v>
      </c>
      <c r="AI57" s="25">
        <f>V57*'Debris Costs Lookup'!$B$8*$D57</f>
        <v>0</v>
      </c>
      <c r="AJ57" s="25">
        <f>W57*'Debris Costs Lookup'!$B$8*$D57</f>
        <v>0</v>
      </c>
      <c r="AK57" s="25">
        <f>X57*'Debris Costs Lookup'!$B$8*$D57</f>
        <v>0</v>
      </c>
      <c r="AL57" s="25">
        <f>Y57*'Debris Costs Lookup'!$B$8*$D57</f>
        <v>0</v>
      </c>
    </row>
    <row r="58" spans="1:38" x14ac:dyDescent="0.25">
      <c r="A58" s="17">
        <f t="shared" si="3"/>
        <v>57</v>
      </c>
      <c r="B58" s="27" t="str">
        <f>IF('Structure Inputs'!C61="","",'Structure Inputs'!C61)</f>
        <v/>
      </c>
      <c r="D58" s="42">
        <f>'Structure Inputs'!$D61</f>
        <v>0</v>
      </c>
      <c r="F58" s="18" t="str">
        <f>IF('Structure Inputs'!F61="","No","Yes")</f>
        <v>No</v>
      </c>
      <c r="H58" s="24">
        <f>IF($F58="Yes",'Structure Inputs'!$F61,SUMIFS('General Assumptions_Back End'!$C:$C,'General Assumptions_Back End'!$A:$A,$B58,'General Assumptions_Back End'!$B:$B,H$1))</f>
        <v>0</v>
      </c>
      <c r="J58" s="24" t="str">
        <f>'Structure Inputs'!I61</f>
        <v/>
      </c>
      <c r="K58" s="416">
        <f t="shared" si="2"/>
        <v>0</v>
      </c>
      <c r="L58" s="420">
        <f>'General User Inputs'!$F$34</f>
        <v>1.1000000000000001</v>
      </c>
      <c r="N58" s="42">
        <f>IF(AND('Structure Inputs'!R61&gt;0, ISNUMBER('Structure Inputs'!R61)), ((('Structure Inputs'!R61+2)*$K58*0.33*$L58)/27)/'Debris Costs Lookup'!$B$2, 0)</f>
        <v>0</v>
      </c>
      <c r="O58" s="42">
        <f>IF(AND('Structure Inputs'!S61&gt;0, ISNUMBER('Structure Inputs'!S61)), ((('Structure Inputs'!S61+2)*$K58*0.33*$L58)/27)/'Debris Costs Lookup'!$B$2, 0)</f>
        <v>0</v>
      </c>
      <c r="P58" s="42">
        <f>IF(AND('Structure Inputs'!T61&gt;0, ISNUMBER('Structure Inputs'!T61)), ((('Structure Inputs'!T61+2)*$K58*0.33*$L58)/27)/'Debris Costs Lookup'!$B$2, 0)</f>
        <v>0</v>
      </c>
      <c r="Q58" s="42">
        <f>IF(AND('Structure Inputs'!U61&gt;0, ISNUMBER('Structure Inputs'!U61)), ((('Structure Inputs'!U61+2)*$K58*0.33*$L58)/27)/'Debris Costs Lookup'!$B$2, 0)</f>
        <v>0</v>
      </c>
      <c r="R58" s="42">
        <f>IF(AND('Structure Inputs'!V61&gt;0, ISNUMBER('Structure Inputs'!V61)), ((('Structure Inputs'!V61+2)*$K58*0.33*$L58)/27)/'Debris Costs Lookup'!$B$2, 0)</f>
        <v>0</v>
      </c>
      <c r="S58" s="42">
        <f>IF(AND('Structure Inputs'!W61&gt;0, ISNUMBER('Structure Inputs'!W61)), ((('Structure Inputs'!W61+2)*$K58*0.33*$L58)/27)/'Debris Costs Lookup'!$B$2, 0)</f>
        <v>0</v>
      </c>
      <c r="T58" s="42">
        <f>IF(AND('Structure Inputs'!X61&gt;0, ISNUMBER('Structure Inputs'!X61)), ((('Structure Inputs'!X61+2)*$K58*0.33*$L58)/27)/'Debris Costs Lookup'!$B$2, 0)</f>
        <v>0</v>
      </c>
      <c r="U58" s="42">
        <f>IF(AND('Structure Inputs'!Y61&gt;0, ISNUMBER('Structure Inputs'!Y61)), ((('Structure Inputs'!Y61+2)*$K58*0.33*$L58)/27)/'Debris Costs Lookup'!$B$2, 0)</f>
        <v>0</v>
      </c>
      <c r="V58" s="42">
        <f>IF(AND('Structure Inputs'!Z61&gt;0, ISNUMBER('Structure Inputs'!Z61)), ((('Structure Inputs'!Z61+2)*$K58*0.33*$L58)/27)/'Debris Costs Lookup'!$B$2, 0)</f>
        <v>0</v>
      </c>
      <c r="W58" s="42">
        <f>IF(AND('Structure Inputs'!AA61&gt;0, ISNUMBER('Structure Inputs'!AA61)), ((('Structure Inputs'!AA61+2)*$K58*0.33*$L58)/27)/'Debris Costs Lookup'!$B$2, 0)</f>
        <v>0</v>
      </c>
      <c r="X58" s="42">
        <f>IF(AND('Structure Inputs'!AB61&gt;0, ISNUMBER('Structure Inputs'!AB61)), ((('Structure Inputs'!AB61+2)*$K58*0.33*$L58)/27)/'Debris Costs Lookup'!$B$2, 0)</f>
        <v>0</v>
      </c>
      <c r="Y58" s="42">
        <f>IF(AND('Structure Inputs'!AC61&gt;0, ISNUMBER('Structure Inputs'!AC61)), ((('Structure Inputs'!AC61+2)*$K58*0.33*$L58)/27)/'Debris Costs Lookup'!$B$2, 0)</f>
        <v>0</v>
      </c>
      <c r="AA58" s="25">
        <f>N58*'Debris Costs Lookup'!$B$8*$D58</f>
        <v>0</v>
      </c>
      <c r="AB58" s="25">
        <f>O58*'Debris Costs Lookup'!$B$8*$D58</f>
        <v>0</v>
      </c>
      <c r="AC58" s="25">
        <f>P58*'Debris Costs Lookup'!$B$8*$D58</f>
        <v>0</v>
      </c>
      <c r="AD58" s="25">
        <f>Q58*'Debris Costs Lookup'!$B$8*$D58</f>
        <v>0</v>
      </c>
      <c r="AE58" s="25">
        <f>R58*'Debris Costs Lookup'!$B$8*$D58</f>
        <v>0</v>
      </c>
      <c r="AF58" s="25">
        <f>S58*'Debris Costs Lookup'!$B$8*$D58</f>
        <v>0</v>
      </c>
      <c r="AG58" s="25">
        <f>T58*'Debris Costs Lookup'!$B$8*$D58</f>
        <v>0</v>
      </c>
      <c r="AH58" s="25">
        <f>U58*'Debris Costs Lookup'!$B$8*$D58</f>
        <v>0</v>
      </c>
      <c r="AI58" s="25">
        <f>V58*'Debris Costs Lookup'!$B$8*$D58</f>
        <v>0</v>
      </c>
      <c r="AJ58" s="25">
        <f>W58*'Debris Costs Lookup'!$B$8*$D58</f>
        <v>0</v>
      </c>
      <c r="AK58" s="25">
        <f>X58*'Debris Costs Lookup'!$B$8*$D58</f>
        <v>0</v>
      </c>
      <c r="AL58" s="25">
        <f>Y58*'Debris Costs Lookup'!$B$8*$D58</f>
        <v>0</v>
      </c>
    </row>
    <row r="59" spans="1:38" x14ac:dyDescent="0.25">
      <c r="A59" s="17">
        <f t="shared" si="3"/>
        <v>58</v>
      </c>
      <c r="B59" s="27" t="str">
        <f>IF('Structure Inputs'!C62="","",'Structure Inputs'!C62)</f>
        <v/>
      </c>
      <c r="D59" s="42">
        <f>'Structure Inputs'!$D62</f>
        <v>0</v>
      </c>
      <c r="F59" s="18" t="str">
        <f>IF('Structure Inputs'!F62="","No","Yes")</f>
        <v>No</v>
      </c>
      <c r="H59" s="24">
        <f>IF($F59="Yes",'Structure Inputs'!$F62,SUMIFS('General Assumptions_Back End'!$C:$C,'General Assumptions_Back End'!$A:$A,$B59,'General Assumptions_Back End'!$B:$B,H$1))</f>
        <v>0</v>
      </c>
      <c r="J59" s="24" t="str">
        <f>'Structure Inputs'!I62</f>
        <v/>
      </c>
      <c r="K59" s="416">
        <f t="shared" si="2"/>
        <v>0</v>
      </c>
      <c r="L59" s="420">
        <f>'General User Inputs'!$F$34</f>
        <v>1.1000000000000001</v>
      </c>
      <c r="N59" s="42">
        <f>IF(AND('Structure Inputs'!R62&gt;0, ISNUMBER('Structure Inputs'!R62)), ((('Structure Inputs'!R62+2)*$K59*0.33*$L59)/27)/'Debris Costs Lookup'!$B$2, 0)</f>
        <v>0</v>
      </c>
      <c r="O59" s="42">
        <f>IF(AND('Structure Inputs'!S62&gt;0, ISNUMBER('Structure Inputs'!S62)), ((('Structure Inputs'!S62+2)*$K59*0.33*$L59)/27)/'Debris Costs Lookup'!$B$2, 0)</f>
        <v>0</v>
      </c>
      <c r="P59" s="42">
        <f>IF(AND('Structure Inputs'!T62&gt;0, ISNUMBER('Structure Inputs'!T62)), ((('Structure Inputs'!T62+2)*$K59*0.33*$L59)/27)/'Debris Costs Lookup'!$B$2, 0)</f>
        <v>0</v>
      </c>
      <c r="Q59" s="42">
        <f>IF(AND('Structure Inputs'!U62&gt;0, ISNUMBER('Structure Inputs'!U62)), ((('Structure Inputs'!U62+2)*$K59*0.33*$L59)/27)/'Debris Costs Lookup'!$B$2, 0)</f>
        <v>0</v>
      </c>
      <c r="R59" s="42">
        <f>IF(AND('Structure Inputs'!V62&gt;0, ISNUMBER('Structure Inputs'!V62)), ((('Structure Inputs'!V62+2)*$K59*0.33*$L59)/27)/'Debris Costs Lookup'!$B$2, 0)</f>
        <v>0</v>
      </c>
      <c r="S59" s="42">
        <f>IF(AND('Structure Inputs'!W62&gt;0, ISNUMBER('Structure Inputs'!W62)), ((('Structure Inputs'!W62+2)*$K59*0.33*$L59)/27)/'Debris Costs Lookup'!$B$2, 0)</f>
        <v>0</v>
      </c>
      <c r="T59" s="42">
        <f>IF(AND('Structure Inputs'!X62&gt;0, ISNUMBER('Structure Inputs'!X62)), ((('Structure Inputs'!X62+2)*$K59*0.33*$L59)/27)/'Debris Costs Lookup'!$B$2, 0)</f>
        <v>0</v>
      </c>
      <c r="U59" s="42">
        <f>IF(AND('Structure Inputs'!Y62&gt;0, ISNUMBER('Structure Inputs'!Y62)), ((('Structure Inputs'!Y62+2)*$K59*0.33*$L59)/27)/'Debris Costs Lookup'!$B$2, 0)</f>
        <v>0</v>
      </c>
      <c r="V59" s="42">
        <f>IF(AND('Structure Inputs'!Z62&gt;0, ISNUMBER('Structure Inputs'!Z62)), ((('Structure Inputs'!Z62+2)*$K59*0.33*$L59)/27)/'Debris Costs Lookup'!$B$2, 0)</f>
        <v>0</v>
      </c>
      <c r="W59" s="42">
        <f>IF(AND('Structure Inputs'!AA62&gt;0, ISNUMBER('Structure Inputs'!AA62)), ((('Structure Inputs'!AA62+2)*$K59*0.33*$L59)/27)/'Debris Costs Lookup'!$B$2, 0)</f>
        <v>0</v>
      </c>
      <c r="X59" s="42">
        <f>IF(AND('Structure Inputs'!AB62&gt;0, ISNUMBER('Structure Inputs'!AB62)), ((('Structure Inputs'!AB62+2)*$K59*0.33*$L59)/27)/'Debris Costs Lookup'!$B$2, 0)</f>
        <v>0</v>
      </c>
      <c r="Y59" s="42">
        <f>IF(AND('Structure Inputs'!AC62&gt;0, ISNUMBER('Structure Inputs'!AC62)), ((('Structure Inputs'!AC62+2)*$K59*0.33*$L59)/27)/'Debris Costs Lookup'!$B$2, 0)</f>
        <v>0</v>
      </c>
      <c r="AA59" s="25">
        <f>N59*'Debris Costs Lookup'!$B$8*$D59</f>
        <v>0</v>
      </c>
      <c r="AB59" s="25">
        <f>O59*'Debris Costs Lookup'!$B$8*$D59</f>
        <v>0</v>
      </c>
      <c r="AC59" s="25">
        <f>P59*'Debris Costs Lookup'!$B$8*$D59</f>
        <v>0</v>
      </c>
      <c r="AD59" s="25">
        <f>Q59*'Debris Costs Lookup'!$B$8*$D59</f>
        <v>0</v>
      </c>
      <c r="AE59" s="25">
        <f>R59*'Debris Costs Lookup'!$B$8*$D59</f>
        <v>0</v>
      </c>
      <c r="AF59" s="25">
        <f>S59*'Debris Costs Lookup'!$B$8*$D59</f>
        <v>0</v>
      </c>
      <c r="AG59" s="25">
        <f>T59*'Debris Costs Lookup'!$B$8*$D59</f>
        <v>0</v>
      </c>
      <c r="AH59" s="25">
        <f>U59*'Debris Costs Lookup'!$B$8*$D59</f>
        <v>0</v>
      </c>
      <c r="AI59" s="25">
        <f>V59*'Debris Costs Lookup'!$B$8*$D59</f>
        <v>0</v>
      </c>
      <c r="AJ59" s="25">
        <f>W59*'Debris Costs Lookup'!$B$8*$D59</f>
        <v>0</v>
      </c>
      <c r="AK59" s="25">
        <f>X59*'Debris Costs Lookup'!$B$8*$D59</f>
        <v>0</v>
      </c>
      <c r="AL59" s="25">
        <f>Y59*'Debris Costs Lookup'!$B$8*$D59</f>
        <v>0</v>
      </c>
    </row>
    <row r="60" spans="1:38" x14ac:dyDescent="0.25">
      <c r="A60" s="17">
        <f t="shared" si="3"/>
        <v>59</v>
      </c>
      <c r="B60" s="27" t="str">
        <f>IF('Structure Inputs'!C63="","",'Structure Inputs'!C63)</f>
        <v/>
      </c>
      <c r="D60" s="42">
        <f>'Structure Inputs'!$D63</f>
        <v>0</v>
      </c>
      <c r="F60" s="18" t="str">
        <f>IF('Structure Inputs'!F63="","No","Yes")</f>
        <v>No</v>
      </c>
      <c r="H60" s="24">
        <f>IF($F60="Yes",'Structure Inputs'!$F63,SUMIFS('General Assumptions_Back End'!$C:$C,'General Assumptions_Back End'!$A:$A,$B60,'General Assumptions_Back End'!$B:$B,H$1))</f>
        <v>0</v>
      </c>
      <c r="J60" s="24" t="str">
        <f>'Structure Inputs'!I63</f>
        <v/>
      </c>
      <c r="K60" s="416">
        <f t="shared" si="2"/>
        <v>0</v>
      </c>
      <c r="L60" s="420">
        <f>'General User Inputs'!$F$34</f>
        <v>1.1000000000000001</v>
      </c>
      <c r="N60" s="42">
        <f>IF(AND('Structure Inputs'!R63&gt;0, ISNUMBER('Structure Inputs'!R63)), ((('Structure Inputs'!R63+2)*$K60*0.33*$L60)/27)/'Debris Costs Lookup'!$B$2, 0)</f>
        <v>0</v>
      </c>
      <c r="O60" s="42">
        <f>IF(AND('Structure Inputs'!S63&gt;0, ISNUMBER('Structure Inputs'!S63)), ((('Structure Inputs'!S63+2)*$K60*0.33*$L60)/27)/'Debris Costs Lookup'!$B$2, 0)</f>
        <v>0</v>
      </c>
      <c r="P60" s="42">
        <f>IF(AND('Structure Inputs'!T63&gt;0, ISNUMBER('Structure Inputs'!T63)), ((('Structure Inputs'!T63+2)*$K60*0.33*$L60)/27)/'Debris Costs Lookup'!$B$2, 0)</f>
        <v>0</v>
      </c>
      <c r="Q60" s="42">
        <f>IF(AND('Structure Inputs'!U63&gt;0, ISNUMBER('Structure Inputs'!U63)), ((('Structure Inputs'!U63+2)*$K60*0.33*$L60)/27)/'Debris Costs Lookup'!$B$2, 0)</f>
        <v>0</v>
      </c>
      <c r="R60" s="42">
        <f>IF(AND('Structure Inputs'!V63&gt;0, ISNUMBER('Structure Inputs'!V63)), ((('Structure Inputs'!V63+2)*$K60*0.33*$L60)/27)/'Debris Costs Lookup'!$B$2, 0)</f>
        <v>0</v>
      </c>
      <c r="S60" s="42">
        <f>IF(AND('Structure Inputs'!W63&gt;0, ISNUMBER('Structure Inputs'!W63)), ((('Structure Inputs'!W63+2)*$K60*0.33*$L60)/27)/'Debris Costs Lookup'!$B$2, 0)</f>
        <v>0</v>
      </c>
      <c r="T60" s="42">
        <f>IF(AND('Structure Inputs'!X63&gt;0, ISNUMBER('Structure Inputs'!X63)), ((('Structure Inputs'!X63+2)*$K60*0.33*$L60)/27)/'Debris Costs Lookup'!$B$2, 0)</f>
        <v>0</v>
      </c>
      <c r="U60" s="42">
        <f>IF(AND('Structure Inputs'!Y63&gt;0, ISNUMBER('Structure Inputs'!Y63)), ((('Structure Inputs'!Y63+2)*$K60*0.33*$L60)/27)/'Debris Costs Lookup'!$B$2, 0)</f>
        <v>0</v>
      </c>
      <c r="V60" s="42">
        <f>IF(AND('Structure Inputs'!Z63&gt;0, ISNUMBER('Structure Inputs'!Z63)), ((('Structure Inputs'!Z63+2)*$K60*0.33*$L60)/27)/'Debris Costs Lookup'!$B$2, 0)</f>
        <v>0</v>
      </c>
      <c r="W60" s="42">
        <f>IF(AND('Structure Inputs'!AA63&gt;0, ISNUMBER('Structure Inputs'!AA63)), ((('Structure Inputs'!AA63+2)*$K60*0.33*$L60)/27)/'Debris Costs Lookup'!$B$2, 0)</f>
        <v>0</v>
      </c>
      <c r="X60" s="42">
        <f>IF(AND('Structure Inputs'!AB63&gt;0, ISNUMBER('Structure Inputs'!AB63)), ((('Structure Inputs'!AB63+2)*$K60*0.33*$L60)/27)/'Debris Costs Lookup'!$B$2, 0)</f>
        <v>0</v>
      </c>
      <c r="Y60" s="42">
        <f>IF(AND('Structure Inputs'!AC63&gt;0, ISNUMBER('Structure Inputs'!AC63)), ((('Structure Inputs'!AC63+2)*$K60*0.33*$L60)/27)/'Debris Costs Lookup'!$B$2, 0)</f>
        <v>0</v>
      </c>
      <c r="AA60" s="25">
        <f>N60*'Debris Costs Lookup'!$B$8*$D60</f>
        <v>0</v>
      </c>
      <c r="AB60" s="25">
        <f>O60*'Debris Costs Lookup'!$B$8*$D60</f>
        <v>0</v>
      </c>
      <c r="AC60" s="25">
        <f>P60*'Debris Costs Lookup'!$B$8*$D60</f>
        <v>0</v>
      </c>
      <c r="AD60" s="25">
        <f>Q60*'Debris Costs Lookup'!$B$8*$D60</f>
        <v>0</v>
      </c>
      <c r="AE60" s="25">
        <f>R60*'Debris Costs Lookup'!$B$8*$D60</f>
        <v>0</v>
      </c>
      <c r="AF60" s="25">
        <f>S60*'Debris Costs Lookup'!$B$8*$D60</f>
        <v>0</v>
      </c>
      <c r="AG60" s="25">
        <f>T60*'Debris Costs Lookup'!$B$8*$D60</f>
        <v>0</v>
      </c>
      <c r="AH60" s="25">
        <f>U60*'Debris Costs Lookup'!$B$8*$D60</f>
        <v>0</v>
      </c>
      <c r="AI60" s="25">
        <f>V60*'Debris Costs Lookup'!$B$8*$D60</f>
        <v>0</v>
      </c>
      <c r="AJ60" s="25">
        <f>W60*'Debris Costs Lookup'!$B$8*$D60</f>
        <v>0</v>
      </c>
      <c r="AK60" s="25">
        <f>X60*'Debris Costs Lookup'!$B$8*$D60</f>
        <v>0</v>
      </c>
      <c r="AL60" s="25">
        <f>Y60*'Debris Costs Lookup'!$B$8*$D60</f>
        <v>0</v>
      </c>
    </row>
    <row r="61" spans="1:38" x14ac:dyDescent="0.25">
      <c r="A61" s="17">
        <f t="shared" si="3"/>
        <v>60</v>
      </c>
      <c r="B61" s="27" t="str">
        <f>IF('Structure Inputs'!C64="","",'Structure Inputs'!C64)</f>
        <v/>
      </c>
      <c r="D61" s="42">
        <f>'Structure Inputs'!$D64</f>
        <v>0</v>
      </c>
      <c r="F61" s="18" t="str">
        <f>IF('Structure Inputs'!F64="","No","Yes")</f>
        <v>No</v>
      </c>
      <c r="H61" s="24">
        <f>IF($F61="Yes",'Structure Inputs'!$F64,SUMIFS('General Assumptions_Back End'!$C:$C,'General Assumptions_Back End'!$A:$A,$B61,'General Assumptions_Back End'!$B:$B,H$1))</f>
        <v>0</v>
      </c>
      <c r="J61" s="24" t="str">
        <f>'Structure Inputs'!I64</f>
        <v/>
      </c>
      <c r="K61" s="416">
        <f t="shared" si="2"/>
        <v>0</v>
      </c>
      <c r="L61" s="420">
        <f>'General User Inputs'!$F$34</f>
        <v>1.1000000000000001</v>
      </c>
      <c r="N61" s="42">
        <f>IF(AND('Structure Inputs'!R64&gt;0, ISNUMBER('Structure Inputs'!R64)), ((('Structure Inputs'!R64+2)*$K61*0.33*$L61)/27)/'Debris Costs Lookup'!$B$2, 0)</f>
        <v>0</v>
      </c>
      <c r="O61" s="42">
        <f>IF(AND('Structure Inputs'!S64&gt;0, ISNUMBER('Structure Inputs'!S64)), ((('Structure Inputs'!S64+2)*$K61*0.33*$L61)/27)/'Debris Costs Lookup'!$B$2, 0)</f>
        <v>0</v>
      </c>
      <c r="P61" s="42">
        <f>IF(AND('Structure Inputs'!T64&gt;0, ISNUMBER('Structure Inputs'!T64)), ((('Structure Inputs'!T64+2)*$K61*0.33*$L61)/27)/'Debris Costs Lookup'!$B$2, 0)</f>
        <v>0</v>
      </c>
      <c r="Q61" s="42">
        <f>IF(AND('Structure Inputs'!U64&gt;0, ISNUMBER('Structure Inputs'!U64)), ((('Structure Inputs'!U64+2)*$K61*0.33*$L61)/27)/'Debris Costs Lookup'!$B$2, 0)</f>
        <v>0</v>
      </c>
      <c r="R61" s="42">
        <f>IF(AND('Structure Inputs'!V64&gt;0, ISNUMBER('Structure Inputs'!V64)), ((('Structure Inputs'!V64+2)*$K61*0.33*$L61)/27)/'Debris Costs Lookup'!$B$2, 0)</f>
        <v>0</v>
      </c>
      <c r="S61" s="42">
        <f>IF(AND('Structure Inputs'!W64&gt;0, ISNUMBER('Structure Inputs'!W64)), ((('Structure Inputs'!W64+2)*$K61*0.33*$L61)/27)/'Debris Costs Lookup'!$B$2, 0)</f>
        <v>0</v>
      </c>
      <c r="T61" s="42">
        <f>IF(AND('Structure Inputs'!X64&gt;0, ISNUMBER('Structure Inputs'!X64)), ((('Structure Inputs'!X64+2)*$K61*0.33*$L61)/27)/'Debris Costs Lookup'!$B$2, 0)</f>
        <v>0</v>
      </c>
      <c r="U61" s="42">
        <f>IF(AND('Structure Inputs'!Y64&gt;0, ISNUMBER('Structure Inputs'!Y64)), ((('Structure Inputs'!Y64+2)*$K61*0.33*$L61)/27)/'Debris Costs Lookup'!$B$2, 0)</f>
        <v>0</v>
      </c>
      <c r="V61" s="42">
        <f>IF(AND('Structure Inputs'!Z64&gt;0, ISNUMBER('Structure Inputs'!Z64)), ((('Structure Inputs'!Z64+2)*$K61*0.33*$L61)/27)/'Debris Costs Lookup'!$B$2, 0)</f>
        <v>0</v>
      </c>
      <c r="W61" s="42">
        <f>IF(AND('Structure Inputs'!AA64&gt;0, ISNUMBER('Structure Inputs'!AA64)), ((('Structure Inputs'!AA64+2)*$K61*0.33*$L61)/27)/'Debris Costs Lookup'!$B$2, 0)</f>
        <v>0</v>
      </c>
      <c r="X61" s="42">
        <f>IF(AND('Structure Inputs'!AB64&gt;0, ISNUMBER('Structure Inputs'!AB64)), ((('Structure Inputs'!AB64+2)*$K61*0.33*$L61)/27)/'Debris Costs Lookup'!$B$2, 0)</f>
        <v>0</v>
      </c>
      <c r="Y61" s="42">
        <f>IF(AND('Structure Inputs'!AC64&gt;0, ISNUMBER('Structure Inputs'!AC64)), ((('Structure Inputs'!AC64+2)*$K61*0.33*$L61)/27)/'Debris Costs Lookup'!$B$2, 0)</f>
        <v>0</v>
      </c>
      <c r="AA61" s="25">
        <f>N61*'Debris Costs Lookup'!$B$8*$D61</f>
        <v>0</v>
      </c>
      <c r="AB61" s="25">
        <f>O61*'Debris Costs Lookup'!$B$8*$D61</f>
        <v>0</v>
      </c>
      <c r="AC61" s="25">
        <f>P61*'Debris Costs Lookup'!$B$8*$D61</f>
        <v>0</v>
      </c>
      <c r="AD61" s="25">
        <f>Q61*'Debris Costs Lookup'!$B$8*$D61</f>
        <v>0</v>
      </c>
      <c r="AE61" s="25">
        <f>R61*'Debris Costs Lookup'!$B$8*$D61</f>
        <v>0</v>
      </c>
      <c r="AF61" s="25">
        <f>S61*'Debris Costs Lookup'!$B$8*$D61</f>
        <v>0</v>
      </c>
      <c r="AG61" s="25">
        <f>T61*'Debris Costs Lookup'!$B$8*$D61</f>
        <v>0</v>
      </c>
      <c r="AH61" s="25">
        <f>U61*'Debris Costs Lookup'!$B$8*$D61</f>
        <v>0</v>
      </c>
      <c r="AI61" s="25">
        <f>V61*'Debris Costs Lookup'!$B$8*$D61</f>
        <v>0</v>
      </c>
      <c r="AJ61" s="25">
        <f>W61*'Debris Costs Lookup'!$B$8*$D61</f>
        <v>0</v>
      </c>
      <c r="AK61" s="25">
        <f>X61*'Debris Costs Lookup'!$B$8*$D61</f>
        <v>0</v>
      </c>
      <c r="AL61" s="25">
        <f>Y61*'Debris Costs Lookup'!$B$8*$D61</f>
        <v>0</v>
      </c>
    </row>
    <row r="62" spans="1:38" x14ac:dyDescent="0.25">
      <c r="A62" s="17">
        <f t="shared" si="3"/>
        <v>61</v>
      </c>
      <c r="B62" s="27" t="str">
        <f>IF('Structure Inputs'!C65="","",'Structure Inputs'!C65)</f>
        <v/>
      </c>
      <c r="D62" s="42">
        <f>'Structure Inputs'!$D65</f>
        <v>0</v>
      </c>
      <c r="F62" s="18" t="str">
        <f>IF('Structure Inputs'!F65="","No","Yes")</f>
        <v>No</v>
      </c>
      <c r="H62" s="24">
        <f>IF($F62="Yes",'Structure Inputs'!$F65,SUMIFS('General Assumptions_Back End'!$C:$C,'General Assumptions_Back End'!$A:$A,$B62,'General Assumptions_Back End'!$B:$B,H$1))</f>
        <v>0</v>
      </c>
      <c r="J62" s="24" t="str">
        <f>'Structure Inputs'!I65</f>
        <v/>
      </c>
      <c r="K62" s="416">
        <f t="shared" si="2"/>
        <v>0</v>
      </c>
      <c r="L62" s="420">
        <f>'General User Inputs'!$F$34</f>
        <v>1.1000000000000001</v>
      </c>
      <c r="N62" s="42">
        <f>IF(AND('Structure Inputs'!R65&gt;0, ISNUMBER('Structure Inputs'!R65)), ((('Structure Inputs'!R65+2)*$K62*0.33*$L62)/27)/'Debris Costs Lookup'!$B$2, 0)</f>
        <v>0</v>
      </c>
      <c r="O62" s="42">
        <f>IF(AND('Structure Inputs'!S65&gt;0, ISNUMBER('Structure Inputs'!S65)), ((('Structure Inputs'!S65+2)*$K62*0.33*$L62)/27)/'Debris Costs Lookup'!$B$2, 0)</f>
        <v>0</v>
      </c>
      <c r="P62" s="42">
        <f>IF(AND('Structure Inputs'!T65&gt;0, ISNUMBER('Structure Inputs'!T65)), ((('Structure Inputs'!T65+2)*$K62*0.33*$L62)/27)/'Debris Costs Lookup'!$B$2, 0)</f>
        <v>0</v>
      </c>
      <c r="Q62" s="42">
        <f>IF(AND('Structure Inputs'!U65&gt;0, ISNUMBER('Structure Inputs'!U65)), ((('Structure Inputs'!U65+2)*$K62*0.33*$L62)/27)/'Debris Costs Lookup'!$B$2, 0)</f>
        <v>0</v>
      </c>
      <c r="R62" s="42">
        <f>IF(AND('Structure Inputs'!V65&gt;0, ISNUMBER('Structure Inputs'!V65)), ((('Structure Inputs'!V65+2)*$K62*0.33*$L62)/27)/'Debris Costs Lookup'!$B$2, 0)</f>
        <v>0</v>
      </c>
      <c r="S62" s="42">
        <f>IF(AND('Structure Inputs'!W65&gt;0, ISNUMBER('Structure Inputs'!W65)), ((('Structure Inputs'!W65+2)*$K62*0.33*$L62)/27)/'Debris Costs Lookup'!$B$2, 0)</f>
        <v>0</v>
      </c>
      <c r="T62" s="42">
        <f>IF(AND('Structure Inputs'!X65&gt;0, ISNUMBER('Structure Inputs'!X65)), ((('Structure Inputs'!X65+2)*$K62*0.33*$L62)/27)/'Debris Costs Lookup'!$B$2, 0)</f>
        <v>0</v>
      </c>
      <c r="U62" s="42">
        <f>IF(AND('Structure Inputs'!Y65&gt;0, ISNUMBER('Structure Inputs'!Y65)), ((('Structure Inputs'!Y65+2)*$K62*0.33*$L62)/27)/'Debris Costs Lookup'!$B$2, 0)</f>
        <v>0</v>
      </c>
      <c r="V62" s="42">
        <f>IF(AND('Structure Inputs'!Z65&gt;0, ISNUMBER('Structure Inputs'!Z65)), ((('Structure Inputs'!Z65+2)*$K62*0.33*$L62)/27)/'Debris Costs Lookup'!$B$2, 0)</f>
        <v>0</v>
      </c>
      <c r="W62" s="42">
        <f>IF(AND('Structure Inputs'!AA65&gt;0, ISNUMBER('Structure Inputs'!AA65)), ((('Structure Inputs'!AA65+2)*$K62*0.33*$L62)/27)/'Debris Costs Lookup'!$B$2, 0)</f>
        <v>0</v>
      </c>
      <c r="X62" s="42">
        <f>IF(AND('Structure Inputs'!AB65&gt;0, ISNUMBER('Structure Inputs'!AB65)), ((('Structure Inputs'!AB65+2)*$K62*0.33*$L62)/27)/'Debris Costs Lookup'!$B$2, 0)</f>
        <v>0</v>
      </c>
      <c r="Y62" s="42">
        <f>IF(AND('Structure Inputs'!AC65&gt;0, ISNUMBER('Structure Inputs'!AC65)), ((('Structure Inputs'!AC65+2)*$K62*0.33*$L62)/27)/'Debris Costs Lookup'!$B$2, 0)</f>
        <v>0</v>
      </c>
      <c r="AA62" s="25">
        <f>N62*'Debris Costs Lookup'!$B$8*$D62</f>
        <v>0</v>
      </c>
      <c r="AB62" s="25">
        <f>O62*'Debris Costs Lookup'!$B$8*$D62</f>
        <v>0</v>
      </c>
      <c r="AC62" s="25">
        <f>P62*'Debris Costs Lookup'!$B$8*$D62</f>
        <v>0</v>
      </c>
      <c r="AD62" s="25">
        <f>Q62*'Debris Costs Lookup'!$B$8*$D62</f>
        <v>0</v>
      </c>
      <c r="AE62" s="25">
        <f>R62*'Debris Costs Lookup'!$B$8*$D62</f>
        <v>0</v>
      </c>
      <c r="AF62" s="25">
        <f>S62*'Debris Costs Lookup'!$B$8*$D62</f>
        <v>0</v>
      </c>
      <c r="AG62" s="25">
        <f>T62*'Debris Costs Lookup'!$B$8*$D62</f>
        <v>0</v>
      </c>
      <c r="AH62" s="25">
        <f>U62*'Debris Costs Lookup'!$B$8*$D62</f>
        <v>0</v>
      </c>
      <c r="AI62" s="25">
        <f>V62*'Debris Costs Lookup'!$B$8*$D62</f>
        <v>0</v>
      </c>
      <c r="AJ62" s="25">
        <f>W62*'Debris Costs Lookup'!$B$8*$D62</f>
        <v>0</v>
      </c>
      <c r="AK62" s="25">
        <f>X62*'Debris Costs Lookup'!$B$8*$D62</f>
        <v>0</v>
      </c>
      <c r="AL62" s="25">
        <f>Y62*'Debris Costs Lookup'!$B$8*$D62</f>
        <v>0</v>
      </c>
    </row>
    <row r="63" spans="1:38" x14ac:dyDescent="0.25">
      <c r="A63" s="17">
        <f t="shared" si="3"/>
        <v>62</v>
      </c>
      <c r="B63" s="27" t="str">
        <f>IF('Structure Inputs'!C66="","",'Structure Inputs'!C66)</f>
        <v/>
      </c>
      <c r="D63" s="42">
        <f>'Structure Inputs'!$D66</f>
        <v>0</v>
      </c>
      <c r="F63" s="18" t="str">
        <f>IF('Structure Inputs'!F66="","No","Yes")</f>
        <v>No</v>
      </c>
      <c r="H63" s="24">
        <f>IF($F63="Yes",'Structure Inputs'!$F66,SUMIFS('General Assumptions_Back End'!$C:$C,'General Assumptions_Back End'!$A:$A,$B63,'General Assumptions_Back End'!$B:$B,H$1))</f>
        <v>0</v>
      </c>
      <c r="J63" s="24" t="str">
        <f>'Structure Inputs'!I66</f>
        <v/>
      </c>
      <c r="K63" s="416">
        <f t="shared" si="2"/>
        <v>0</v>
      </c>
      <c r="L63" s="420">
        <f>'General User Inputs'!$F$34</f>
        <v>1.1000000000000001</v>
      </c>
      <c r="N63" s="42">
        <f>IF(AND('Structure Inputs'!R66&gt;0, ISNUMBER('Structure Inputs'!R66)), ((('Structure Inputs'!R66+2)*$K63*0.33*$L63)/27)/'Debris Costs Lookup'!$B$2, 0)</f>
        <v>0</v>
      </c>
      <c r="O63" s="42">
        <f>IF(AND('Structure Inputs'!S66&gt;0, ISNUMBER('Structure Inputs'!S66)), ((('Structure Inputs'!S66+2)*$K63*0.33*$L63)/27)/'Debris Costs Lookup'!$B$2, 0)</f>
        <v>0</v>
      </c>
      <c r="P63" s="42">
        <f>IF(AND('Structure Inputs'!T66&gt;0, ISNUMBER('Structure Inputs'!T66)), ((('Structure Inputs'!T66+2)*$K63*0.33*$L63)/27)/'Debris Costs Lookup'!$B$2, 0)</f>
        <v>0</v>
      </c>
      <c r="Q63" s="42">
        <f>IF(AND('Structure Inputs'!U66&gt;0, ISNUMBER('Structure Inputs'!U66)), ((('Structure Inputs'!U66+2)*$K63*0.33*$L63)/27)/'Debris Costs Lookup'!$B$2, 0)</f>
        <v>0</v>
      </c>
      <c r="R63" s="42">
        <f>IF(AND('Structure Inputs'!V66&gt;0, ISNUMBER('Structure Inputs'!V66)), ((('Structure Inputs'!V66+2)*$K63*0.33*$L63)/27)/'Debris Costs Lookup'!$B$2, 0)</f>
        <v>0</v>
      </c>
      <c r="S63" s="42">
        <f>IF(AND('Structure Inputs'!W66&gt;0, ISNUMBER('Structure Inputs'!W66)), ((('Structure Inputs'!W66+2)*$K63*0.33*$L63)/27)/'Debris Costs Lookup'!$B$2, 0)</f>
        <v>0</v>
      </c>
      <c r="T63" s="42">
        <f>IF(AND('Structure Inputs'!X66&gt;0, ISNUMBER('Structure Inputs'!X66)), ((('Structure Inputs'!X66+2)*$K63*0.33*$L63)/27)/'Debris Costs Lookup'!$B$2, 0)</f>
        <v>0</v>
      </c>
      <c r="U63" s="42">
        <f>IF(AND('Structure Inputs'!Y66&gt;0, ISNUMBER('Structure Inputs'!Y66)), ((('Structure Inputs'!Y66+2)*$K63*0.33*$L63)/27)/'Debris Costs Lookup'!$B$2, 0)</f>
        <v>0</v>
      </c>
      <c r="V63" s="42">
        <f>IF(AND('Structure Inputs'!Z66&gt;0, ISNUMBER('Structure Inputs'!Z66)), ((('Structure Inputs'!Z66+2)*$K63*0.33*$L63)/27)/'Debris Costs Lookup'!$B$2, 0)</f>
        <v>0</v>
      </c>
      <c r="W63" s="42">
        <f>IF(AND('Structure Inputs'!AA66&gt;0, ISNUMBER('Structure Inputs'!AA66)), ((('Structure Inputs'!AA66+2)*$K63*0.33*$L63)/27)/'Debris Costs Lookup'!$B$2, 0)</f>
        <v>0</v>
      </c>
      <c r="X63" s="42">
        <f>IF(AND('Structure Inputs'!AB66&gt;0, ISNUMBER('Structure Inputs'!AB66)), ((('Structure Inputs'!AB66+2)*$K63*0.33*$L63)/27)/'Debris Costs Lookup'!$B$2, 0)</f>
        <v>0</v>
      </c>
      <c r="Y63" s="42">
        <f>IF(AND('Structure Inputs'!AC66&gt;0, ISNUMBER('Structure Inputs'!AC66)), ((('Structure Inputs'!AC66+2)*$K63*0.33*$L63)/27)/'Debris Costs Lookup'!$B$2, 0)</f>
        <v>0</v>
      </c>
      <c r="AA63" s="25">
        <f>N63*'Debris Costs Lookup'!$B$8*$D63</f>
        <v>0</v>
      </c>
      <c r="AB63" s="25">
        <f>O63*'Debris Costs Lookup'!$B$8*$D63</f>
        <v>0</v>
      </c>
      <c r="AC63" s="25">
        <f>P63*'Debris Costs Lookup'!$B$8*$D63</f>
        <v>0</v>
      </c>
      <c r="AD63" s="25">
        <f>Q63*'Debris Costs Lookup'!$B$8*$D63</f>
        <v>0</v>
      </c>
      <c r="AE63" s="25">
        <f>R63*'Debris Costs Lookup'!$B$8*$D63</f>
        <v>0</v>
      </c>
      <c r="AF63" s="25">
        <f>S63*'Debris Costs Lookup'!$B$8*$D63</f>
        <v>0</v>
      </c>
      <c r="AG63" s="25">
        <f>T63*'Debris Costs Lookup'!$B$8*$D63</f>
        <v>0</v>
      </c>
      <c r="AH63" s="25">
        <f>U63*'Debris Costs Lookup'!$B$8*$D63</f>
        <v>0</v>
      </c>
      <c r="AI63" s="25">
        <f>V63*'Debris Costs Lookup'!$B$8*$D63</f>
        <v>0</v>
      </c>
      <c r="AJ63" s="25">
        <f>W63*'Debris Costs Lookup'!$B$8*$D63</f>
        <v>0</v>
      </c>
      <c r="AK63" s="25">
        <f>X63*'Debris Costs Lookup'!$B$8*$D63</f>
        <v>0</v>
      </c>
      <c r="AL63" s="25">
        <f>Y63*'Debris Costs Lookup'!$B$8*$D63</f>
        <v>0</v>
      </c>
    </row>
    <row r="64" spans="1:38" x14ac:dyDescent="0.25">
      <c r="A64" s="17">
        <f t="shared" si="3"/>
        <v>63</v>
      </c>
      <c r="B64" s="27" t="str">
        <f>IF('Structure Inputs'!C67="","",'Structure Inputs'!C67)</f>
        <v/>
      </c>
      <c r="D64" s="42">
        <f>'Structure Inputs'!$D67</f>
        <v>0</v>
      </c>
      <c r="F64" s="18" t="str">
        <f>IF('Structure Inputs'!F67="","No","Yes")</f>
        <v>No</v>
      </c>
      <c r="H64" s="24">
        <f>IF($F64="Yes",'Structure Inputs'!$F67,SUMIFS('General Assumptions_Back End'!$C:$C,'General Assumptions_Back End'!$A:$A,$B64,'General Assumptions_Back End'!$B:$B,H$1))</f>
        <v>0</v>
      </c>
      <c r="J64" s="24" t="str">
        <f>'Structure Inputs'!I67</f>
        <v/>
      </c>
      <c r="K64" s="416">
        <f t="shared" si="2"/>
        <v>0</v>
      </c>
      <c r="L64" s="420">
        <f>'General User Inputs'!$F$34</f>
        <v>1.1000000000000001</v>
      </c>
      <c r="N64" s="42">
        <f>IF(AND('Structure Inputs'!R67&gt;0, ISNUMBER('Structure Inputs'!R67)), ((('Structure Inputs'!R67+2)*$K64*0.33*$L64)/27)/'Debris Costs Lookup'!$B$2, 0)</f>
        <v>0</v>
      </c>
      <c r="O64" s="42">
        <f>IF(AND('Structure Inputs'!S67&gt;0, ISNUMBER('Structure Inputs'!S67)), ((('Structure Inputs'!S67+2)*$K64*0.33*$L64)/27)/'Debris Costs Lookup'!$B$2, 0)</f>
        <v>0</v>
      </c>
      <c r="P64" s="42">
        <f>IF(AND('Structure Inputs'!T67&gt;0, ISNUMBER('Structure Inputs'!T67)), ((('Structure Inputs'!T67+2)*$K64*0.33*$L64)/27)/'Debris Costs Lookup'!$B$2, 0)</f>
        <v>0</v>
      </c>
      <c r="Q64" s="42">
        <f>IF(AND('Structure Inputs'!U67&gt;0, ISNUMBER('Structure Inputs'!U67)), ((('Structure Inputs'!U67+2)*$K64*0.33*$L64)/27)/'Debris Costs Lookup'!$B$2, 0)</f>
        <v>0</v>
      </c>
      <c r="R64" s="42">
        <f>IF(AND('Structure Inputs'!V67&gt;0, ISNUMBER('Structure Inputs'!V67)), ((('Structure Inputs'!V67+2)*$K64*0.33*$L64)/27)/'Debris Costs Lookup'!$B$2, 0)</f>
        <v>0</v>
      </c>
      <c r="S64" s="42">
        <f>IF(AND('Structure Inputs'!W67&gt;0, ISNUMBER('Structure Inputs'!W67)), ((('Structure Inputs'!W67+2)*$K64*0.33*$L64)/27)/'Debris Costs Lookup'!$B$2, 0)</f>
        <v>0</v>
      </c>
      <c r="T64" s="42">
        <f>IF(AND('Structure Inputs'!X67&gt;0, ISNUMBER('Structure Inputs'!X67)), ((('Structure Inputs'!X67+2)*$K64*0.33*$L64)/27)/'Debris Costs Lookup'!$B$2, 0)</f>
        <v>0</v>
      </c>
      <c r="U64" s="42">
        <f>IF(AND('Structure Inputs'!Y67&gt;0, ISNUMBER('Structure Inputs'!Y67)), ((('Structure Inputs'!Y67+2)*$K64*0.33*$L64)/27)/'Debris Costs Lookup'!$B$2, 0)</f>
        <v>0</v>
      </c>
      <c r="V64" s="42">
        <f>IF(AND('Structure Inputs'!Z67&gt;0, ISNUMBER('Structure Inputs'!Z67)), ((('Structure Inputs'!Z67+2)*$K64*0.33*$L64)/27)/'Debris Costs Lookup'!$B$2, 0)</f>
        <v>0</v>
      </c>
      <c r="W64" s="42">
        <f>IF(AND('Structure Inputs'!AA67&gt;0, ISNUMBER('Structure Inputs'!AA67)), ((('Structure Inputs'!AA67+2)*$K64*0.33*$L64)/27)/'Debris Costs Lookup'!$B$2, 0)</f>
        <v>0</v>
      </c>
      <c r="X64" s="42">
        <f>IF(AND('Structure Inputs'!AB67&gt;0, ISNUMBER('Structure Inputs'!AB67)), ((('Structure Inputs'!AB67+2)*$K64*0.33*$L64)/27)/'Debris Costs Lookup'!$B$2, 0)</f>
        <v>0</v>
      </c>
      <c r="Y64" s="42">
        <f>IF(AND('Structure Inputs'!AC67&gt;0, ISNUMBER('Structure Inputs'!AC67)), ((('Structure Inputs'!AC67+2)*$K64*0.33*$L64)/27)/'Debris Costs Lookup'!$B$2, 0)</f>
        <v>0</v>
      </c>
      <c r="AA64" s="25">
        <f>N64*'Debris Costs Lookup'!$B$8*$D64</f>
        <v>0</v>
      </c>
      <c r="AB64" s="25">
        <f>O64*'Debris Costs Lookup'!$B$8*$D64</f>
        <v>0</v>
      </c>
      <c r="AC64" s="25">
        <f>P64*'Debris Costs Lookup'!$B$8*$D64</f>
        <v>0</v>
      </c>
      <c r="AD64" s="25">
        <f>Q64*'Debris Costs Lookup'!$B$8*$D64</f>
        <v>0</v>
      </c>
      <c r="AE64" s="25">
        <f>R64*'Debris Costs Lookup'!$B$8*$D64</f>
        <v>0</v>
      </c>
      <c r="AF64" s="25">
        <f>S64*'Debris Costs Lookup'!$B$8*$D64</f>
        <v>0</v>
      </c>
      <c r="AG64" s="25">
        <f>T64*'Debris Costs Lookup'!$B$8*$D64</f>
        <v>0</v>
      </c>
      <c r="AH64" s="25">
        <f>U64*'Debris Costs Lookup'!$B$8*$D64</f>
        <v>0</v>
      </c>
      <c r="AI64" s="25">
        <f>V64*'Debris Costs Lookup'!$B$8*$D64</f>
        <v>0</v>
      </c>
      <c r="AJ64" s="25">
        <f>W64*'Debris Costs Lookup'!$B$8*$D64</f>
        <v>0</v>
      </c>
      <c r="AK64" s="25">
        <f>X64*'Debris Costs Lookup'!$B$8*$D64</f>
        <v>0</v>
      </c>
      <c r="AL64" s="25">
        <f>Y64*'Debris Costs Lookup'!$B$8*$D64</f>
        <v>0</v>
      </c>
    </row>
    <row r="65" spans="1:38" x14ac:dyDescent="0.25">
      <c r="A65" s="17">
        <f t="shared" si="3"/>
        <v>64</v>
      </c>
      <c r="B65" s="27" t="str">
        <f>IF('Structure Inputs'!C68="","",'Structure Inputs'!C68)</f>
        <v/>
      </c>
      <c r="D65" s="42">
        <f>'Structure Inputs'!$D68</f>
        <v>0</v>
      </c>
      <c r="F65" s="18" t="str">
        <f>IF('Structure Inputs'!F68="","No","Yes")</f>
        <v>No</v>
      </c>
      <c r="H65" s="24">
        <f>IF($F65="Yes",'Structure Inputs'!$F68,SUMIFS('General Assumptions_Back End'!$C:$C,'General Assumptions_Back End'!$A:$A,$B65,'General Assumptions_Back End'!$B:$B,H$1))</f>
        <v>0</v>
      </c>
      <c r="J65" s="24" t="str">
        <f>'Structure Inputs'!I68</f>
        <v/>
      </c>
      <c r="K65" s="416">
        <f t="shared" si="2"/>
        <v>0</v>
      </c>
      <c r="L65" s="420">
        <f>'General User Inputs'!$F$34</f>
        <v>1.1000000000000001</v>
      </c>
      <c r="N65" s="42">
        <f>IF(AND('Structure Inputs'!R68&gt;0, ISNUMBER('Structure Inputs'!R68)), ((('Structure Inputs'!R68+2)*$K65*0.33*$L65)/27)/'Debris Costs Lookup'!$B$2, 0)</f>
        <v>0</v>
      </c>
      <c r="O65" s="42">
        <f>IF(AND('Structure Inputs'!S68&gt;0, ISNUMBER('Structure Inputs'!S68)), ((('Structure Inputs'!S68+2)*$K65*0.33*$L65)/27)/'Debris Costs Lookup'!$B$2, 0)</f>
        <v>0</v>
      </c>
      <c r="P65" s="42">
        <f>IF(AND('Structure Inputs'!T68&gt;0, ISNUMBER('Structure Inputs'!T68)), ((('Structure Inputs'!T68+2)*$K65*0.33*$L65)/27)/'Debris Costs Lookup'!$B$2, 0)</f>
        <v>0</v>
      </c>
      <c r="Q65" s="42">
        <f>IF(AND('Structure Inputs'!U68&gt;0, ISNUMBER('Structure Inputs'!U68)), ((('Structure Inputs'!U68+2)*$K65*0.33*$L65)/27)/'Debris Costs Lookup'!$B$2, 0)</f>
        <v>0</v>
      </c>
      <c r="R65" s="42">
        <f>IF(AND('Structure Inputs'!V68&gt;0, ISNUMBER('Structure Inputs'!V68)), ((('Structure Inputs'!V68+2)*$K65*0.33*$L65)/27)/'Debris Costs Lookup'!$B$2, 0)</f>
        <v>0</v>
      </c>
      <c r="S65" s="42">
        <f>IF(AND('Structure Inputs'!W68&gt;0, ISNUMBER('Structure Inputs'!W68)), ((('Structure Inputs'!W68+2)*$K65*0.33*$L65)/27)/'Debris Costs Lookup'!$B$2, 0)</f>
        <v>0</v>
      </c>
      <c r="T65" s="42">
        <f>IF(AND('Structure Inputs'!X68&gt;0, ISNUMBER('Structure Inputs'!X68)), ((('Structure Inputs'!X68+2)*$K65*0.33*$L65)/27)/'Debris Costs Lookup'!$B$2, 0)</f>
        <v>0</v>
      </c>
      <c r="U65" s="42">
        <f>IF(AND('Structure Inputs'!Y68&gt;0, ISNUMBER('Structure Inputs'!Y68)), ((('Structure Inputs'!Y68+2)*$K65*0.33*$L65)/27)/'Debris Costs Lookup'!$B$2, 0)</f>
        <v>0</v>
      </c>
      <c r="V65" s="42">
        <f>IF(AND('Structure Inputs'!Z68&gt;0, ISNUMBER('Structure Inputs'!Z68)), ((('Structure Inputs'!Z68+2)*$K65*0.33*$L65)/27)/'Debris Costs Lookup'!$B$2, 0)</f>
        <v>0</v>
      </c>
      <c r="W65" s="42">
        <f>IF(AND('Structure Inputs'!AA68&gt;0, ISNUMBER('Structure Inputs'!AA68)), ((('Structure Inputs'!AA68+2)*$K65*0.33*$L65)/27)/'Debris Costs Lookup'!$B$2, 0)</f>
        <v>0</v>
      </c>
      <c r="X65" s="42">
        <f>IF(AND('Structure Inputs'!AB68&gt;0, ISNUMBER('Structure Inputs'!AB68)), ((('Structure Inputs'!AB68+2)*$K65*0.33*$L65)/27)/'Debris Costs Lookup'!$B$2, 0)</f>
        <v>0</v>
      </c>
      <c r="Y65" s="42">
        <f>IF(AND('Structure Inputs'!AC68&gt;0, ISNUMBER('Structure Inputs'!AC68)), ((('Structure Inputs'!AC68+2)*$K65*0.33*$L65)/27)/'Debris Costs Lookup'!$B$2, 0)</f>
        <v>0</v>
      </c>
      <c r="AA65" s="25">
        <f>N65*'Debris Costs Lookup'!$B$8*$D65</f>
        <v>0</v>
      </c>
      <c r="AB65" s="25">
        <f>O65*'Debris Costs Lookup'!$B$8*$D65</f>
        <v>0</v>
      </c>
      <c r="AC65" s="25">
        <f>P65*'Debris Costs Lookup'!$B$8*$D65</f>
        <v>0</v>
      </c>
      <c r="AD65" s="25">
        <f>Q65*'Debris Costs Lookup'!$B$8*$D65</f>
        <v>0</v>
      </c>
      <c r="AE65" s="25">
        <f>R65*'Debris Costs Lookup'!$B$8*$D65</f>
        <v>0</v>
      </c>
      <c r="AF65" s="25">
        <f>S65*'Debris Costs Lookup'!$B$8*$D65</f>
        <v>0</v>
      </c>
      <c r="AG65" s="25">
        <f>T65*'Debris Costs Lookup'!$B$8*$D65</f>
        <v>0</v>
      </c>
      <c r="AH65" s="25">
        <f>U65*'Debris Costs Lookup'!$B$8*$D65</f>
        <v>0</v>
      </c>
      <c r="AI65" s="25">
        <f>V65*'Debris Costs Lookup'!$B$8*$D65</f>
        <v>0</v>
      </c>
      <c r="AJ65" s="25">
        <f>W65*'Debris Costs Lookup'!$B$8*$D65</f>
        <v>0</v>
      </c>
      <c r="AK65" s="25">
        <f>X65*'Debris Costs Lookup'!$B$8*$D65</f>
        <v>0</v>
      </c>
      <c r="AL65" s="25">
        <f>Y65*'Debris Costs Lookup'!$B$8*$D65</f>
        <v>0</v>
      </c>
    </row>
    <row r="66" spans="1:38" x14ac:dyDescent="0.25">
      <c r="A66" s="17">
        <f t="shared" si="3"/>
        <v>65</v>
      </c>
      <c r="B66" s="27" t="str">
        <f>IF('Structure Inputs'!C69="","",'Structure Inputs'!C69)</f>
        <v/>
      </c>
      <c r="D66" s="42">
        <f>'Structure Inputs'!$D69</f>
        <v>0</v>
      </c>
      <c r="F66" s="18" t="str">
        <f>IF('Structure Inputs'!F69="","No","Yes")</f>
        <v>No</v>
      </c>
      <c r="H66" s="24">
        <f>IF($F66="Yes",'Structure Inputs'!$F69,SUMIFS('General Assumptions_Back End'!$C:$C,'General Assumptions_Back End'!$A:$A,$B66,'General Assumptions_Back End'!$B:$B,H$1))</f>
        <v>0</v>
      </c>
      <c r="J66" s="24" t="str">
        <f>'Structure Inputs'!I69</f>
        <v/>
      </c>
      <c r="K66" s="416">
        <f t="shared" ref="K66:K97" si="4">IF(ISERROR(H66/J66), 0, H66/J66)</f>
        <v>0</v>
      </c>
      <c r="L66" s="420">
        <f>'General User Inputs'!$F$34</f>
        <v>1.1000000000000001</v>
      </c>
      <c r="N66" s="42">
        <f>IF(AND('Structure Inputs'!R69&gt;0, ISNUMBER('Structure Inputs'!R69)), ((('Structure Inputs'!R69+2)*$K66*0.33*$L66)/27)/'Debris Costs Lookup'!$B$2, 0)</f>
        <v>0</v>
      </c>
      <c r="O66" s="42">
        <f>IF(AND('Structure Inputs'!S69&gt;0, ISNUMBER('Structure Inputs'!S69)), ((('Structure Inputs'!S69+2)*$K66*0.33*$L66)/27)/'Debris Costs Lookup'!$B$2, 0)</f>
        <v>0</v>
      </c>
      <c r="P66" s="42">
        <f>IF(AND('Structure Inputs'!T69&gt;0, ISNUMBER('Structure Inputs'!T69)), ((('Structure Inputs'!T69+2)*$K66*0.33*$L66)/27)/'Debris Costs Lookup'!$B$2, 0)</f>
        <v>0</v>
      </c>
      <c r="Q66" s="42">
        <f>IF(AND('Structure Inputs'!U69&gt;0, ISNUMBER('Structure Inputs'!U69)), ((('Structure Inputs'!U69+2)*$K66*0.33*$L66)/27)/'Debris Costs Lookup'!$B$2, 0)</f>
        <v>0</v>
      </c>
      <c r="R66" s="42">
        <f>IF(AND('Structure Inputs'!V69&gt;0, ISNUMBER('Structure Inputs'!V69)), ((('Structure Inputs'!V69+2)*$K66*0.33*$L66)/27)/'Debris Costs Lookup'!$B$2, 0)</f>
        <v>0</v>
      </c>
      <c r="S66" s="42">
        <f>IF(AND('Structure Inputs'!W69&gt;0, ISNUMBER('Structure Inputs'!W69)), ((('Structure Inputs'!W69+2)*$K66*0.33*$L66)/27)/'Debris Costs Lookup'!$B$2, 0)</f>
        <v>0</v>
      </c>
      <c r="T66" s="42">
        <f>IF(AND('Structure Inputs'!X69&gt;0, ISNUMBER('Structure Inputs'!X69)), ((('Structure Inputs'!X69+2)*$K66*0.33*$L66)/27)/'Debris Costs Lookup'!$B$2, 0)</f>
        <v>0</v>
      </c>
      <c r="U66" s="42">
        <f>IF(AND('Structure Inputs'!Y69&gt;0, ISNUMBER('Structure Inputs'!Y69)), ((('Structure Inputs'!Y69+2)*$K66*0.33*$L66)/27)/'Debris Costs Lookup'!$B$2, 0)</f>
        <v>0</v>
      </c>
      <c r="V66" s="42">
        <f>IF(AND('Structure Inputs'!Z69&gt;0, ISNUMBER('Structure Inputs'!Z69)), ((('Structure Inputs'!Z69+2)*$K66*0.33*$L66)/27)/'Debris Costs Lookup'!$B$2, 0)</f>
        <v>0</v>
      </c>
      <c r="W66" s="42">
        <f>IF(AND('Structure Inputs'!AA69&gt;0, ISNUMBER('Structure Inputs'!AA69)), ((('Structure Inputs'!AA69+2)*$K66*0.33*$L66)/27)/'Debris Costs Lookup'!$B$2, 0)</f>
        <v>0</v>
      </c>
      <c r="X66" s="42">
        <f>IF(AND('Structure Inputs'!AB69&gt;0, ISNUMBER('Structure Inputs'!AB69)), ((('Structure Inputs'!AB69+2)*$K66*0.33*$L66)/27)/'Debris Costs Lookup'!$B$2, 0)</f>
        <v>0</v>
      </c>
      <c r="Y66" s="42">
        <f>IF(AND('Structure Inputs'!AC69&gt;0, ISNUMBER('Structure Inputs'!AC69)), ((('Structure Inputs'!AC69+2)*$K66*0.33*$L66)/27)/'Debris Costs Lookup'!$B$2, 0)</f>
        <v>0</v>
      </c>
      <c r="AA66" s="25">
        <f>N66*'Debris Costs Lookup'!$B$8*$D66</f>
        <v>0</v>
      </c>
      <c r="AB66" s="25">
        <f>O66*'Debris Costs Lookup'!$B$8*$D66</f>
        <v>0</v>
      </c>
      <c r="AC66" s="25">
        <f>P66*'Debris Costs Lookup'!$B$8*$D66</f>
        <v>0</v>
      </c>
      <c r="AD66" s="25">
        <f>Q66*'Debris Costs Lookup'!$B$8*$D66</f>
        <v>0</v>
      </c>
      <c r="AE66" s="25">
        <f>R66*'Debris Costs Lookup'!$B$8*$D66</f>
        <v>0</v>
      </c>
      <c r="AF66" s="25">
        <f>S66*'Debris Costs Lookup'!$B$8*$D66</f>
        <v>0</v>
      </c>
      <c r="AG66" s="25">
        <f>T66*'Debris Costs Lookup'!$B$8*$D66</f>
        <v>0</v>
      </c>
      <c r="AH66" s="25">
        <f>U66*'Debris Costs Lookup'!$B$8*$D66</f>
        <v>0</v>
      </c>
      <c r="AI66" s="25">
        <f>V66*'Debris Costs Lookup'!$B$8*$D66</f>
        <v>0</v>
      </c>
      <c r="AJ66" s="25">
        <f>W66*'Debris Costs Lookup'!$B$8*$D66</f>
        <v>0</v>
      </c>
      <c r="AK66" s="25">
        <f>X66*'Debris Costs Lookup'!$B$8*$D66</f>
        <v>0</v>
      </c>
      <c r="AL66" s="25">
        <f>Y66*'Debris Costs Lookup'!$B$8*$D66</f>
        <v>0</v>
      </c>
    </row>
    <row r="67" spans="1:38" x14ac:dyDescent="0.25">
      <c r="A67" s="17">
        <f t="shared" ref="A67:A101" si="5">A66+1</f>
        <v>66</v>
      </c>
      <c r="B67" s="27" t="str">
        <f>IF('Structure Inputs'!C70="","",'Structure Inputs'!C70)</f>
        <v/>
      </c>
      <c r="D67" s="42">
        <f>'Structure Inputs'!$D70</f>
        <v>0</v>
      </c>
      <c r="F67" s="18" t="str">
        <f>IF('Structure Inputs'!F70="","No","Yes")</f>
        <v>No</v>
      </c>
      <c r="H67" s="24">
        <f>IF($F67="Yes",'Structure Inputs'!$F70,SUMIFS('General Assumptions_Back End'!$C:$C,'General Assumptions_Back End'!$A:$A,$B67,'General Assumptions_Back End'!$B:$B,H$1))</f>
        <v>0</v>
      </c>
      <c r="J67" s="24" t="str">
        <f>'Structure Inputs'!I70</f>
        <v/>
      </c>
      <c r="K67" s="416">
        <f t="shared" si="4"/>
        <v>0</v>
      </c>
      <c r="L67" s="420">
        <f>'General User Inputs'!$F$34</f>
        <v>1.1000000000000001</v>
      </c>
      <c r="N67" s="42">
        <f>IF(AND('Structure Inputs'!R70&gt;0, ISNUMBER('Structure Inputs'!R70)), ((('Structure Inputs'!R70+2)*$K67*0.33*$L67)/27)/'Debris Costs Lookup'!$B$2, 0)</f>
        <v>0</v>
      </c>
      <c r="O67" s="42">
        <f>IF(AND('Structure Inputs'!S70&gt;0, ISNUMBER('Structure Inputs'!S70)), ((('Structure Inputs'!S70+2)*$K67*0.33*$L67)/27)/'Debris Costs Lookup'!$B$2, 0)</f>
        <v>0</v>
      </c>
      <c r="P67" s="42">
        <f>IF(AND('Structure Inputs'!T70&gt;0, ISNUMBER('Structure Inputs'!T70)), ((('Structure Inputs'!T70+2)*$K67*0.33*$L67)/27)/'Debris Costs Lookup'!$B$2, 0)</f>
        <v>0</v>
      </c>
      <c r="Q67" s="42">
        <f>IF(AND('Structure Inputs'!U70&gt;0, ISNUMBER('Structure Inputs'!U70)), ((('Structure Inputs'!U70+2)*$K67*0.33*$L67)/27)/'Debris Costs Lookup'!$B$2, 0)</f>
        <v>0</v>
      </c>
      <c r="R67" s="42">
        <f>IF(AND('Structure Inputs'!V70&gt;0, ISNUMBER('Structure Inputs'!V70)), ((('Structure Inputs'!V70+2)*$K67*0.33*$L67)/27)/'Debris Costs Lookup'!$B$2, 0)</f>
        <v>0</v>
      </c>
      <c r="S67" s="42">
        <f>IF(AND('Structure Inputs'!W70&gt;0, ISNUMBER('Structure Inputs'!W70)), ((('Structure Inputs'!W70+2)*$K67*0.33*$L67)/27)/'Debris Costs Lookup'!$B$2, 0)</f>
        <v>0</v>
      </c>
      <c r="T67" s="42">
        <f>IF(AND('Structure Inputs'!X70&gt;0, ISNUMBER('Structure Inputs'!X70)), ((('Structure Inputs'!X70+2)*$K67*0.33*$L67)/27)/'Debris Costs Lookup'!$B$2, 0)</f>
        <v>0</v>
      </c>
      <c r="U67" s="42">
        <f>IF(AND('Structure Inputs'!Y70&gt;0, ISNUMBER('Structure Inputs'!Y70)), ((('Structure Inputs'!Y70+2)*$K67*0.33*$L67)/27)/'Debris Costs Lookup'!$B$2, 0)</f>
        <v>0</v>
      </c>
      <c r="V67" s="42">
        <f>IF(AND('Structure Inputs'!Z70&gt;0, ISNUMBER('Structure Inputs'!Z70)), ((('Structure Inputs'!Z70+2)*$K67*0.33*$L67)/27)/'Debris Costs Lookup'!$B$2, 0)</f>
        <v>0</v>
      </c>
      <c r="W67" s="42">
        <f>IF(AND('Structure Inputs'!AA70&gt;0, ISNUMBER('Structure Inputs'!AA70)), ((('Structure Inputs'!AA70+2)*$K67*0.33*$L67)/27)/'Debris Costs Lookup'!$B$2, 0)</f>
        <v>0</v>
      </c>
      <c r="X67" s="42">
        <f>IF(AND('Structure Inputs'!AB70&gt;0, ISNUMBER('Structure Inputs'!AB70)), ((('Structure Inputs'!AB70+2)*$K67*0.33*$L67)/27)/'Debris Costs Lookup'!$B$2, 0)</f>
        <v>0</v>
      </c>
      <c r="Y67" s="42">
        <f>IF(AND('Structure Inputs'!AC70&gt;0, ISNUMBER('Structure Inputs'!AC70)), ((('Structure Inputs'!AC70+2)*$K67*0.33*$L67)/27)/'Debris Costs Lookup'!$B$2, 0)</f>
        <v>0</v>
      </c>
      <c r="AA67" s="25">
        <f>N67*'Debris Costs Lookup'!$B$8*$D67</f>
        <v>0</v>
      </c>
      <c r="AB67" s="25">
        <f>O67*'Debris Costs Lookup'!$B$8*$D67</f>
        <v>0</v>
      </c>
      <c r="AC67" s="25">
        <f>P67*'Debris Costs Lookup'!$B$8*$D67</f>
        <v>0</v>
      </c>
      <c r="AD67" s="25">
        <f>Q67*'Debris Costs Lookup'!$B$8*$D67</f>
        <v>0</v>
      </c>
      <c r="AE67" s="25">
        <f>R67*'Debris Costs Lookup'!$B$8*$D67</f>
        <v>0</v>
      </c>
      <c r="AF67" s="25">
        <f>S67*'Debris Costs Lookup'!$B$8*$D67</f>
        <v>0</v>
      </c>
      <c r="AG67" s="25">
        <f>T67*'Debris Costs Lookup'!$B$8*$D67</f>
        <v>0</v>
      </c>
      <c r="AH67" s="25">
        <f>U67*'Debris Costs Lookup'!$B$8*$D67</f>
        <v>0</v>
      </c>
      <c r="AI67" s="25">
        <f>V67*'Debris Costs Lookup'!$B$8*$D67</f>
        <v>0</v>
      </c>
      <c r="AJ67" s="25">
        <f>W67*'Debris Costs Lookup'!$B$8*$D67</f>
        <v>0</v>
      </c>
      <c r="AK67" s="25">
        <f>X67*'Debris Costs Lookup'!$B$8*$D67</f>
        <v>0</v>
      </c>
      <c r="AL67" s="25">
        <f>Y67*'Debris Costs Lookup'!$B$8*$D67</f>
        <v>0</v>
      </c>
    </row>
    <row r="68" spans="1:38" x14ac:dyDescent="0.25">
      <c r="A68" s="17">
        <f t="shared" si="5"/>
        <v>67</v>
      </c>
      <c r="B68" s="27" t="str">
        <f>IF('Structure Inputs'!C71="","",'Structure Inputs'!C71)</f>
        <v/>
      </c>
      <c r="D68" s="42">
        <f>'Structure Inputs'!$D71</f>
        <v>0</v>
      </c>
      <c r="F68" s="18" t="str">
        <f>IF('Structure Inputs'!F71="","No","Yes")</f>
        <v>No</v>
      </c>
      <c r="H68" s="24">
        <f>IF($F68="Yes",'Structure Inputs'!$F71,SUMIFS('General Assumptions_Back End'!$C:$C,'General Assumptions_Back End'!$A:$A,$B68,'General Assumptions_Back End'!$B:$B,H$1))</f>
        <v>0</v>
      </c>
      <c r="J68" s="24" t="str">
        <f>'Structure Inputs'!I71</f>
        <v/>
      </c>
      <c r="K68" s="416">
        <f t="shared" si="4"/>
        <v>0</v>
      </c>
      <c r="L68" s="420">
        <f>'General User Inputs'!$F$34</f>
        <v>1.1000000000000001</v>
      </c>
      <c r="N68" s="42">
        <f>IF(AND('Structure Inputs'!R71&gt;0, ISNUMBER('Structure Inputs'!R71)), ((('Structure Inputs'!R71+2)*$K68*0.33*$L68)/27)/'Debris Costs Lookup'!$B$2, 0)</f>
        <v>0</v>
      </c>
      <c r="O68" s="42">
        <f>IF(AND('Structure Inputs'!S71&gt;0, ISNUMBER('Structure Inputs'!S71)), ((('Structure Inputs'!S71+2)*$K68*0.33*$L68)/27)/'Debris Costs Lookup'!$B$2, 0)</f>
        <v>0</v>
      </c>
      <c r="P68" s="42">
        <f>IF(AND('Structure Inputs'!T71&gt;0, ISNUMBER('Structure Inputs'!T71)), ((('Structure Inputs'!T71+2)*$K68*0.33*$L68)/27)/'Debris Costs Lookup'!$B$2, 0)</f>
        <v>0</v>
      </c>
      <c r="Q68" s="42">
        <f>IF(AND('Structure Inputs'!U71&gt;0, ISNUMBER('Structure Inputs'!U71)), ((('Structure Inputs'!U71+2)*$K68*0.33*$L68)/27)/'Debris Costs Lookup'!$B$2, 0)</f>
        <v>0</v>
      </c>
      <c r="R68" s="42">
        <f>IF(AND('Structure Inputs'!V71&gt;0, ISNUMBER('Structure Inputs'!V71)), ((('Structure Inputs'!V71+2)*$K68*0.33*$L68)/27)/'Debris Costs Lookup'!$B$2, 0)</f>
        <v>0</v>
      </c>
      <c r="S68" s="42">
        <f>IF(AND('Structure Inputs'!W71&gt;0, ISNUMBER('Structure Inputs'!W71)), ((('Structure Inputs'!W71+2)*$K68*0.33*$L68)/27)/'Debris Costs Lookup'!$B$2, 0)</f>
        <v>0</v>
      </c>
      <c r="T68" s="42">
        <f>IF(AND('Structure Inputs'!X71&gt;0, ISNUMBER('Structure Inputs'!X71)), ((('Structure Inputs'!X71+2)*$K68*0.33*$L68)/27)/'Debris Costs Lookup'!$B$2, 0)</f>
        <v>0</v>
      </c>
      <c r="U68" s="42">
        <f>IF(AND('Structure Inputs'!Y71&gt;0, ISNUMBER('Structure Inputs'!Y71)), ((('Structure Inputs'!Y71+2)*$K68*0.33*$L68)/27)/'Debris Costs Lookup'!$B$2, 0)</f>
        <v>0</v>
      </c>
      <c r="V68" s="42">
        <f>IF(AND('Structure Inputs'!Z71&gt;0, ISNUMBER('Structure Inputs'!Z71)), ((('Structure Inputs'!Z71+2)*$K68*0.33*$L68)/27)/'Debris Costs Lookup'!$B$2, 0)</f>
        <v>0</v>
      </c>
      <c r="W68" s="42">
        <f>IF(AND('Structure Inputs'!AA71&gt;0, ISNUMBER('Structure Inputs'!AA71)), ((('Structure Inputs'!AA71+2)*$K68*0.33*$L68)/27)/'Debris Costs Lookup'!$B$2, 0)</f>
        <v>0</v>
      </c>
      <c r="X68" s="42">
        <f>IF(AND('Structure Inputs'!AB71&gt;0, ISNUMBER('Structure Inputs'!AB71)), ((('Structure Inputs'!AB71+2)*$K68*0.33*$L68)/27)/'Debris Costs Lookup'!$B$2, 0)</f>
        <v>0</v>
      </c>
      <c r="Y68" s="42">
        <f>IF(AND('Structure Inputs'!AC71&gt;0, ISNUMBER('Structure Inputs'!AC71)), ((('Structure Inputs'!AC71+2)*$K68*0.33*$L68)/27)/'Debris Costs Lookup'!$B$2, 0)</f>
        <v>0</v>
      </c>
      <c r="AA68" s="25">
        <f>N68*'Debris Costs Lookup'!$B$8*$D68</f>
        <v>0</v>
      </c>
      <c r="AB68" s="25">
        <f>O68*'Debris Costs Lookup'!$B$8*$D68</f>
        <v>0</v>
      </c>
      <c r="AC68" s="25">
        <f>P68*'Debris Costs Lookup'!$B$8*$D68</f>
        <v>0</v>
      </c>
      <c r="AD68" s="25">
        <f>Q68*'Debris Costs Lookup'!$B$8*$D68</f>
        <v>0</v>
      </c>
      <c r="AE68" s="25">
        <f>R68*'Debris Costs Lookup'!$B$8*$D68</f>
        <v>0</v>
      </c>
      <c r="AF68" s="25">
        <f>S68*'Debris Costs Lookup'!$B$8*$D68</f>
        <v>0</v>
      </c>
      <c r="AG68" s="25">
        <f>T68*'Debris Costs Lookup'!$B$8*$D68</f>
        <v>0</v>
      </c>
      <c r="AH68" s="25">
        <f>U68*'Debris Costs Lookup'!$B$8*$D68</f>
        <v>0</v>
      </c>
      <c r="AI68" s="25">
        <f>V68*'Debris Costs Lookup'!$B$8*$D68</f>
        <v>0</v>
      </c>
      <c r="AJ68" s="25">
        <f>W68*'Debris Costs Lookup'!$B$8*$D68</f>
        <v>0</v>
      </c>
      <c r="AK68" s="25">
        <f>X68*'Debris Costs Lookup'!$B$8*$D68</f>
        <v>0</v>
      </c>
      <c r="AL68" s="25">
        <f>Y68*'Debris Costs Lookup'!$B$8*$D68</f>
        <v>0</v>
      </c>
    </row>
    <row r="69" spans="1:38" x14ac:dyDescent="0.25">
      <c r="A69" s="17">
        <f t="shared" si="5"/>
        <v>68</v>
      </c>
      <c r="B69" s="27" t="str">
        <f>IF('Structure Inputs'!C72="","",'Structure Inputs'!C72)</f>
        <v/>
      </c>
      <c r="D69" s="42">
        <f>'Structure Inputs'!$D72</f>
        <v>0</v>
      </c>
      <c r="F69" s="18" t="str">
        <f>IF('Structure Inputs'!F72="","No","Yes")</f>
        <v>No</v>
      </c>
      <c r="H69" s="24">
        <f>IF($F69="Yes",'Structure Inputs'!$F72,SUMIFS('General Assumptions_Back End'!$C:$C,'General Assumptions_Back End'!$A:$A,$B69,'General Assumptions_Back End'!$B:$B,H$1))</f>
        <v>0</v>
      </c>
      <c r="J69" s="24" t="str">
        <f>'Structure Inputs'!I72</f>
        <v/>
      </c>
      <c r="K69" s="416">
        <f t="shared" si="4"/>
        <v>0</v>
      </c>
      <c r="L69" s="420">
        <f>'General User Inputs'!$F$34</f>
        <v>1.1000000000000001</v>
      </c>
      <c r="N69" s="42">
        <f>IF(AND('Structure Inputs'!R72&gt;0, ISNUMBER('Structure Inputs'!R72)), ((('Structure Inputs'!R72+2)*$K69*0.33*$L69)/27)/'Debris Costs Lookup'!$B$2, 0)</f>
        <v>0</v>
      </c>
      <c r="O69" s="42">
        <f>IF(AND('Structure Inputs'!S72&gt;0, ISNUMBER('Structure Inputs'!S72)), ((('Structure Inputs'!S72+2)*$K69*0.33*$L69)/27)/'Debris Costs Lookup'!$B$2, 0)</f>
        <v>0</v>
      </c>
      <c r="P69" s="42">
        <f>IF(AND('Structure Inputs'!T72&gt;0, ISNUMBER('Structure Inputs'!T72)), ((('Structure Inputs'!T72+2)*$K69*0.33*$L69)/27)/'Debris Costs Lookup'!$B$2, 0)</f>
        <v>0</v>
      </c>
      <c r="Q69" s="42">
        <f>IF(AND('Structure Inputs'!U72&gt;0, ISNUMBER('Structure Inputs'!U72)), ((('Structure Inputs'!U72+2)*$K69*0.33*$L69)/27)/'Debris Costs Lookup'!$B$2, 0)</f>
        <v>0</v>
      </c>
      <c r="R69" s="42">
        <f>IF(AND('Structure Inputs'!V72&gt;0, ISNUMBER('Structure Inputs'!V72)), ((('Structure Inputs'!V72+2)*$K69*0.33*$L69)/27)/'Debris Costs Lookup'!$B$2, 0)</f>
        <v>0</v>
      </c>
      <c r="S69" s="42">
        <f>IF(AND('Structure Inputs'!W72&gt;0, ISNUMBER('Structure Inputs'!W72)), ((('Structure Inputs'!W72+2)*$K69*0.33*$L69)/27)/'Debris Costs Lookup'!$B$2, 0)</f>
        <v>0</v>
      </c>
      <c r="T69" s="42">
        <f>IF(AND('Structure Inputs'!X72&gt;0, ISNUMBER('Structure Inputs'!X72)), ((('Structure Inputs'!X72+2)*$K69*0.33*$L69)/27)/'Debris Costs Lookup'!$B$2, 0)</f>
        <v>0</v>
      </c>
      <c r="U69" s="42">
        <f>IF(AND('Structure Inputs'!Y72&gt;0, ISNUMBER('Structure Inputs'!Y72)), ((('Structure Inputs'!Y72+2)*$K69*0.33*$L69)/27)/'Debris Costs Lookup'!$B$2, 0)</f>
        <v>0</v>
      </c>
      <c r="V69" s="42">
        <f>IF(AND('Structure Inputs'!Z72&gt;0, ISNUMBER('Structure Inputs'!Z72)), ((('Structure Inputs'!Z72+2)*$K69*0.33*$L69)/27)/'Debris Costs Lookup'!$B$2, 0)</f>
        <v>0</v>
      </c>
      <c r="W69" s="42">
        <f>IF(AND('Structure Inputs'!AA72&gt;0, ISNUMBER('Structure Inputs'!AA72)), ((('Structure Inputs'!AA72+2)*$K69*0.33*$L69)/27)/'Debris Costs Lookup'!$B$2, 0)</f>
        <v>0</v>
      </c>
      <c r="X69" s="42">
        <f>IF(AND('Structure Inputs'!AB72&gt;0, ISNUMBER('Structure Inputs'!AB72)), ((('Structure Inputs'!AB72+2)*$K69*0.33*$L69)/27)/'Debris Costs Lookup'!$B$2, 0)</f>
        <v>0</v>
      </c>
      <c r="Y69" s="42">
        <f>IF(AND('Structure Inputs'!AC72&gt;0, ISNUMBER('Structure Inputs'!AC72)), ((('Structure Inputs'!AC72+2)*$K69*0.33*$L69)/27)/'Debris Costs Lookup'!$B$2, 0)</f>
        <v>0</v>
      </c>
      <c r="AA69" s="25">
        <f>N69*'Debris Costs Lookup'!$B$8*$D69</f>
        <v>0</v>
      </c>
      <c r="AB69" s="25">
        <f>O69*'Debris Costs Lookup'!$B$8*$D69</f>
        <v>0</v>
      </c>
      <c r="AC69" s="25">
        <f>P69*'Debris Costs Lookup'!$B$8*$D69</f>
        <v>0</v>
      </c>
      <c r="AD69" s="25">
        <f>Q69*'Debris Costs Lookup'!$B$8*$D69</f>
        <v>0</v>
      </c>
      <c r="AE69" s="25">
        <f>R69*'Debris Costs Lookup'!$B$8*$D69</f>
        <v>0</v>
      </c>
      <c r="AF69" s="25">
        <f>S69*'Debris Costs Lookup'!$B$8*$D69</f>
        <v>0</v>
      </c>
      <c r="AG69" s="25">
        <f>T69*'Debris Costs Lookup'!$B$8*$D69</f>
        <v>0</v>
      </c>
      <c r="AH69" s="25">
        <f>U69*'Debris Costs Lookup'!$B$8*$D69</f>
        <v>0</v>
      </c>
      <c r="AI69" s="25">
        <f>V69*'Debris Costs Lookup'!$B$8*$D69</f>
        <v>0</v>
      </c>
      <c r="AJ69" s="25">
        <f>W69*'Debris Costs Lookup'!$B$8*$D69</f>
        <v>0</v>
      </c>
      <c r="AK69" s="25">
        <f>X69*'Debris Costs Lookup'!$B$8*$D69</f>
        <v>0</v>
      </c>
      <c r="AL69" s="25">
        <f>Y69*'Debris Costs Lookup'!$B$8*$D69</f>
        <v>0</v>
      </c>
    </row>
    <row r="70" spans="1:38" x14ac:dyDescent="0.25">
      <c r="A70" s="17">
        <f t="shared" si="5"/>
        <v>69</v>
      </c>
      <c r="B70" s="27" t="str">
        <f>IF('Structure Inputs'!C73="","",'Structure Inputs'!C73)</f>
        <v/>
      </c>
      <c r="D70" s="42">
        <f>'Structure Inputs'!$D73</f>
        <v>0</v>
      </c>
      <c r="F70" s="18" t="str">
        <f>IF('Structure Inputs'!F73="","No","Yes")</f>
        <v>No</v>
      </c>
      <c r="H70" s="24">
        <f>IF($F70="Yes",'Structure Inputs'!$F73,SUMIFS('General Assumptions_Back End'!$C:$C,'General Assumptions_Back End'!$A:$A,$B70,'General Assumptions_Back End'!$B:$B,H$1))</f>
        <v>0</v>
      </c>
      <c r="J70" s="24" t="str">
        <f>'Structure Inputs'!I73</f>
        <v/>
      </c>
      <c r="K70" s="416">
        <f t="shared" si="4"/>
        <v>0</v>
      </c>
      <c r="L70" s="420">
        <f>'General User Inputs'!$F$34</f>
        <v>1.1000000000000001</v>
      </c>
      <c r="N70" s="42">
        <f>IF(AND('Structure Inputs'!R73&gt;0, ISNUMBER('Structure Inputs'!R73)), ((('Structure Inputs'!R73+2)*$K70*0.33*$L70)/27)/'Debris Costs Lookup'!$B$2, 0)</f>
        <v>0</v>
      </c>
      <c r="O70" s="42">
        <f>IF(AND('Structure Inputs'!S73&gt;0, ISNUMBER('Structure Inputs'!S73)), ((('Structure Inputs'!S73+2)*$K70*0.33*$L70)/27)/'Debris Costs Lookup'!$B$2, 0)</f>
        <v>0</v>
      </c>
      <c r="P70" s="42">
        <f>IF(AND('Structure Inputs'!T73&gt;0, ISNUMBER('Structure Inputs'!T73)), ((('Structure Inputs'!T73+2)*$K70*0.33*$L70)/27)/'Debris Costs Lookup'!$B$2, 0)</f>
        <v>0</v>
      </c>
      <c r="Q70" s="42">
        <f>IF(AND('Structure Inputs'!U73&gt;0, ISNUMBER('Structure Inputs'!U73)), ((('Structure Inputs'!U73+2)*$K70*0.33*$L70)/27)/'Debris Costs Lookup'!$B$2, 0)</f>
        <v>0</v>
      </c>
      <c r="R70" s="42">
        <f>IF(AND('Structure Inputs'!V73&gt;0, ISNUMBER('Structure Inputs'!V73)), ((('Structure Inputs'!V73+2)*$K70*0.33*$L70)/27)/'Debris Costs Lookup'!$B$2, 0)</f>
        <v>0</v>
      </c>
      <c r="S70" s="42">
        <f>IF(AND('Structure Inputs'!W73&gt;0, ISNUMBER('Structure Inputs'!W73)), ((('Structure Inputs'!W73+2)*$K70*0.33*$L70)/27)/'Debris Costs Lookup'!$B$2, 0)</f>
        <v>0</v>
      </c>
      <c r="T70" s="42">
        <f>IF(AND('Structure Inputs'!X73&gt;0, ISNUMBER('Structure Inputs'!X73)), ((('Structure Inputs'!X73+2)*$K70*0.33*$L70)/27)/'Debris Costs Lookup'!$B$2, 0)</f>
        <v>0</v>
      </c>
      <c r="U70" s="42">
        <f>IF(AND('Structure Inputs'!Y73&gt;0, ISNUMBER('Structure Inputs'!Y73)), ((('Structure Inputs'!Y73+2)*$K70*0.33*$L70)/27)/'Debris Costs Lookup'!$B$2, 0)</f>
        <v>0</v>
      </c>
      <c r="V70" s="42">
        <f>IF(AND('Structure Inputs'!Z73&gt;0, ISNUMBER('Structure Inputs'!Z73)), ((('Structure Inputs'!Z73+2)*$K70*0.33*$L70)/27)/'Debris Costs Lookup'!$B$2, 0)</f>
        <v>0</v>
      </c>
      <c r="W70" s="42">
        <f>IF(AND('Structure Inputs'!AA73&gt;0, ISNUMBER('Structure Inputs'!AA73)), ((('Structure Inputs'!AA73+2)*$K70*0.33*$L70)/27)/'Debris Costs Lookup'!$B$2, 0)</f>
        <v>0</v>
      </c>
      <c r="X70" s="42">
        <f>IF(AND('Structure Inputs'!AB73&gt;0, ISNUMBER('Structure Inputs'!AB73)), ((('Structure Inputs'!AB73+2)*$K70*0.33*$L70)/27)/'Debris Costs Lookup'!$B$2, 0)</f>
        <v>0</v>
      </c>
      <c r="Y70" s="42">
        <f>IF(AND('Structure Inputs'!AC73&gt;0, ISNUMBER('Structure Inputs'!AC73)), ((('Structure Inputs'!AC73+2)*$K70*0.33*$L70)/27)/'Debris Costs Lookup'!$B$2, 0)</f>
        <v>0</v>
      </c>
      <c r="AA70" s="25">
        <f>N70*'Debris Costs Lookup'!$B$8*$D70</f>
        <v>0</v>
      </c>
      <c r="AB70" s="25">
        <f>O70*'Debris Costs Lookup'!$B$8*$D70</f>
        <v>0</v>
      </c>
      <c r="AC70" s="25">
        <f>P70*'Debris Costs Lookup'!$B$8*$D70</f>
        <v>0</v>
      </c>
      <c r="AD70" s="25">
        <f>Q70*'Debris Costs Lookup'!$B$8*$D70</f>
        <v>0</v>
      </c>
      <c r="AE70" s="25">
        <f>R70*'Debris Costs Lookup'!$B$8*$D70</f>
        <v>0</v>
      </c>
      <c r="AF70" s="25">
        <f>S70*'Debris Costs Lookup'!$B$8*$D70</f>
        <v>0</v>
      </c>
      <c r="AG70" s="25">
        <f>T70*'Debris Costs Lookup'!$B$8*$D70</f>
        <v>0</v>
      </c>
      <c r="AH70" s="25">
        <f>U70*'Debris Costs Lookup'!$B$8*$D70</f>
        <v>0</v>
      </c>
      <c r="AI70" s="25">
        <f>V70*'Debris Costs Lookup'!$B$8*$D70</f>
        <v>0</v>
      </c>
      <c r="AJ70" s="25">
        <f>W70*'Debris Costs Lookup'!$B$8*$D70</f>
        <v>0</v>
      </c>
      <c r="AK70" s="25">
        <f>X70*'Debris Costs Lookup'!$B$8*$D70</f>
        <v>0</v>
      </c>
      <c r="AL70" s="25">
        <f>Y70*'Debris Costs Lookup'!$B$8*$D70</f>
        <v>0</v>
      </c>
    </row>
    <row r="71" spans="1:38" x14ac:dyDescent="0.25">
      <c r="A71" s="17">
        <f t="shared" si="5"/>
        <v>70</v>
      </c>
      <c r="B71" s="27" t="str">
        <f>IF('Structure Inputs'!C74="","",'Structure Inputs'!C74)</f>
        <v/>
      </c>
      <c r="D71" s="42">
        <f>'Structure Inputs'!$D74</f>
        <v>0</v>
      </c>
      <c r="F71" s="18" t="str">
        <f>IF('Structure Inputs'!F74="","No","Yes")</f>
        <v>No</v>
      </c>
      <c r="H71" s="24">
        <f>IF($F71="Yes",'Structure Inputs'!$F74,SUMIFS('General Assumptions_Back End'!$C:$C,'General Assumptions_Back End'!$A:$A,$B71,'General Assumptions_Back End'!$B:$B,H$1))</f>
        <v>0</v>
      </c>
      <c r="J71" s="24" t="str">
        <f>'Structure Inputs'!I74</f>
        <v/>
      </c>
      <c r="K71" s="416">
        <f t="shared" si="4"/>
        <v>0</v>
      </c>
      <c r="L71" s="420">
        <f>'General User Inputs'!$F$34</f>
        <v>1.1000000000000001</v>
      </c>
      <c r="N71" s="42">
        <f>IF(AND('Structure Inputs'!R74&gt;0, ISNUMBER('Structure Inputs'!R74)), ((('Structure Inputs'!R74+2)*$K71*0.33*$L71)/27)/'Debris Costs Lookup'!$B$2, 0)</f>
        <v>0</v>
      </c>
      <c r="O71" s="42">
        <f>IF(AND('Structure Inputs'!S74&gt;0, ISNUMBER('Structure Inputs'!S74)), ((('Structure Inputs'!S74+2)*$K71*0.33*$L71)/27)/'Debris Costs Lookup'!$B$2, 0)</f>
        <v>0</v>
      </c>
      <c r="P71" s="42">
        <f>IF(AND('Structure Inputs'!T74&gt;0, ISNUMBER('Structure Inputs'!T74)), ((('Structure Inputs'!T74+2)*$K71*0.33*$L71)/27)/'Debris Costs Lookup'!$B$2, 0)</f>
        <v>0</v>
      </c>
      <c r="Q71" s="42">
        <f>IF(AND('Structure Inputs'!U74&gt;0, ISNUMBER('Structure Inputs'!U74)), ((('Structure Inputs'!U74+2)*$K71*0.33*$L71)/27)/'Debris Costs Lookup'!$B$2, 0)</f>
        <v>0</v>
      </c>
      <c r="R71" s="42">
        <f>IF(AND('Structure Inputs'!V74&gt;0, ISNUMBER('Structure Inputs'!V74)), ((('Structure Inputs'!V74+2)*$K71*0.33*$L71)/27)/'Debris Costs Lookup'!$B$2, 0)</f>
        <v>0</v>
      </c>
      <c r="S71" s="42">
        <f>IF(AND('Structure Inputs'!W74&gt;0, ISNUMBER('Structure Inputs'!W74)), ((('Structure Inputs'!W74+2)*$K71*0.33*$L71)/27)/'Debris Costs Lookup'!$B$2, 0)</f>
        <v>0</v>
      </c>
      <c r="T71" s="42">
        <f>IF(AND('Structure Inputs'!X74&gt;0, ISNUMBER('Structure Inputs'!X74)), ((('Structure Inputs'!X74+2)*$K71*0.33*$L71)/27)/'Debris Costs Lookup'!$B$2, 0)</f>
        <v>0</v>
      </c>
      <c r="U71" s="42">
        <f>IF(AND('Structure Inputs'!Y74&gt;0, ISNUMBER('Structure Inputs'!Y74)), ((('Structure Inputs'!Y74+2)*$K71*0.33*$L71)/27)/'Debris Costs Lookup'!$B$2, 0)</f>
        <v>0</v>
      </c>
      <c r="V71" s="42">
        <f>IF(AND('Structure Inputs'!Z74&gt;0, ISNUMBER('Structure Inputs'!Z74)), ((('Structure Inputs'!Z74+2)*$K71*0.33*$L71)/27)/'Debris Costs Lookup'!$B$2, 0)</f>
        <v>0</v>
      </c>
      <c r="W71" s="42">
        <f>IF(AND('Structure Inputs'!AA74&gt;0, ISNUMBER('Structure Inputs'!AA74)), ((('Structure Inputs'!AA74+2)*$K71*0.33*$L71)/27)/'Debris Costs Lookup'!$B$2, 0)</f>
        <v>0</v>
      </c>
      <c r="X71" s="42">
        <f>IF(AND('Structure Inputs'!AB74&gt;0, ISNUMBER('Structure Inputs'!AB74)), ((('Structure Inputs'!AB74+2)*$K71*0.33*$L71)/27)/'Debris Costs Lookup'!$B$2, 0)</f>
        <v>0</v>
      </c>
      <c r="Y71" s="42">
        <f>IF(AND('Structure Inputs'!AC74&gt;0, ISNUMBER('Structure Inputs'!AC74)), ((('Structure Inputs'!AC74+2)*$K71*0.33*$L71)/27)/'Debris Costs Lookup'!$B$2, 0)</f>
        <v>0</v>
      </c>
      <c r="AA71" s="25">
        <f>N71*'Debris Costs Lookup'!$B$8*$D71</f>
        <v>0</v>
      </c>
      <c r="AB71" s="25">
        <f>O71*'Debris Costs Lookup'!$B$8*$D71</f>
        <v>0</v>
      </c>
      <c r="AC71" s="25">
        <f>P71*'Debris Costs Lookup'!$B$8*$D71</f>
        <v>0</v>
      </c>
      <c r="AD71" s="25">
        <f>Q71*'Debris Costs Lookup'!$B$8*$D71</f>
        <v>0</v>
      </c>
      <c r="AE71" s="25">
        <f>R71*'Debris Costs Lookup'!$B$8*$D71</f>
        <v>0</v>
      </c>
      <c r="AF71" s="25">
        <f>S71*'Debris Costs Lookup'!$B$8*$D71</f>
        <v>0</v>
      </c>
      <c r="AG71" s="25">
        <f>T71*'Debris Costs Lookup'!$B$8*$D71</f>
        <v>0</v>
      </c>
      <c r="AH71" s="25">
        <f>U71*'Debris Costs Lookup'!$B$8*$D71</f>
        <v>0</v>
      </c>
      <c r="AI71" s="25">
        <f>V71*'Debris Costs Lookup'!$B$8*$D71</f>
        <v>0</v>
      </c>
      <c r="AJ71" s="25">
        <f>W71*'Debris Costs Lookup'!$B$8*$D71</f>
        <v>0</v>
      </c>
      <c r="AK71" s="25">
        <f>X71*'Debris Costs Lookup'!$B$8*$D71</f>
        <v>0</v>
      </c>
      <c r="AL71" s="25">
        <f>Y71*'Debris Costs Lookup'!$B$8*$D71</f>
        <v>0</v>
      </c>
    </row>
    <row r="72" spans="1:38" x14ac:dyDescent="0.25">
      <c r="A72" s="17">
        <f t="shared" si="5"/>
        <v>71</v>
      </c>
      <c r="B72" s="27" t="str">
        <f>IF('Structure Inputs'!C75="","",'Structure Inputs'!C75)</f>
        <v/>
      </c>
      <c r="D72" s="42">
        <f>'Structure Inputs'!$D75</f>
        <v>0</v>
      </c>
      <c r="F72" s="18" t="str">
        <f>IF('Structure Inputs'!F75="","No","Yes")</f>
        <v>No</v>
      </c>
      <c r="H72" s="24">
        <f>IF($F72="Yes",'Structure Inputs'!$F75,SUMIFS('General Assumptions_Back End'!$C:$C,'General Assumptions_Back End'!$A:$A,$B72,'General Assumptions_Back End'!$B:$B,H$1))</f>
        <v>0</v>
      </c>
      <c r="J72" s="24" t="str">
        <f>'Structure Inputs'!I75</f>
        <v/>
      </c>
      <c r="K72" s="416">
        <f t="shared" si="4"/>
        <v>0</v>
      </c>
      <c r="L72" s="420">
        <f>'General User Inputs'!$F$34</f>
        <v>1.1000000000000001</v>
      </c>
      <c r="N72" s="42">
        <f>IF(AND('Structure Inputs'!R75&gt;0, ISNUMBER('Structure Inputs'!R75)), ((('Structure Inputs'!R75+2)*$K72*0.33*$L72)/27)/'Debris Costs Lookup'!$B$2, 0)</f>
        <v>0</v>
      </c>
      <c r="O72" s="42">
        <f>IF(AND('Structure Inputs'!S75&gt;0, ISNUMBER('Structure Inputs'!S75)), ((('Structure Inputs'!S75+2)*$K72*0.33*$L72)/27)/'Debris Costs Lookup'!$B$2, 0)</f>
        <v>0</v>
      </c>
      <c r="P72" s="42">
        <f>IF(AND('Structure Inputs'!T75&gt;0, ISNUMBER('Structure Inputs'!T75)), ((('Structure Inputs'!T75+2)*$K72*0.33*$L72)/27)/'Debris Costs Lookup'!$B$2, 0)</f>
        <v>0</v>
      </c>
      <c r="Q72" s="42">
        <f>IF(AND('Structure Inputs'!U75&gt;0, ISNUMBER('Structure Inputs'!U75)), ((('Structure Inputs'!U75+2)*$K72*0.33*$L72)/27)/'Debris Costs Lookup'!$B$2, 0)</f>
        <v>0</v>
      </c>
      <c r="R72" s="42">
        <f>IF(AND('Structure Inputs'!V75&gt;0, ISNUMBER('Structure Inputs'!V75)), ((('Structure Inputs'!V75+2)*$K72*0.33*$L72)/27)/'Debris Costs Lookup'!$B$2, 0)</f>
        <v>0</v>
      </c>
      <c r="S72" s="42">
        <f>IF(AND('Structure Inputs'!W75&gt;0, ISNUMBER('Structure Inputs'!W75)), ((('Structure Inputs'!W75+2)*$K72*0.33*$L72)/27)/'Debris Costs Lookup'!$B$2, 0)</f>
        <v>0</v>
      </c>
      <c r="T72" s="42">
        <f>IF(AND('Structure Inputs'!X75&gt;0, ISNUMBER('Structure Inputs'!X75)), ((('Structure Inputs'!X75+2)*$K72*0.33*$L72)/27)/'Debris Costs Lookup'!$B$2, 0)</f>
        <v>0</v>
      </c>
      <c r="U72" s="42">
        <f>IF(AND('Structure Inputs'!Y75&gt;0, ISNUMBER('Structure Inputs'!Y75)), ((('Structure Inputs'!Y75+2)*$K72*0.33*$L72)/27)/'Debris Costs Lookup'!$B$2, 0)</f>
        <v>0</v>
      </c>
      <c r="V72" s="42">
        <f>IF(AND('Structure Inputs'!Z75&gt;0, ISNUMBER('Structure Inputs'!Z75)), ((('Structure Inputs'!Z75+2)*$K72*0.33*$L72)/27)/'Debris Costs Lookup'!$B$2, 0)</f>
        <v>0</v>
      </c>
      <c r="W72" s="42">
        <f>IF(AND('Structure Inputs'!AA75&gt;0, ISNUMBER('Structure Inputs'!AA75)), ((('Structure Inputs'!AA75+2)*$K72*0.33*$L72)/27)/'Debris Costs Lookup'!$B$2, 0)</f>
        <v>0</v>
      </c>
      <c r="X72" s="42">
        <f>IF(AND('Structure Inputs'!AB75&gt;0, ISNUMBER('Structure Inputs'!AB75)), ((('Structure Inputs'!AB75+2)*$K72*0.33*$L72)/27)/'Debris Costs Lookup'!$B$2, 0)</f>
        <v>0</v>
      </c>
      <c r="Y72" s="42">
        <f>IF(AND('Structure Inputs'!AC75&gt;0, ISNUMBER('Structure Inputs'!AC75)), ((('Structure Inputs'!AC75+2)*$K72*0.33*$L72)/27)/'Debris Costs Lookup'!$B$2, 0)</f>
        <v>0</v>
      </c>
      <c r="AA72" s="25">
        <f>N72*'Debris Costs Lookup'!$B$8*$D72</f>
        <v>0</v>
      </c>
      <c r="AB72" s="25">
        <f>O72*'Debris Costs Lookup'!$B$8*$D72</f>
        <v>0</v>
      </c>
      <c r="AC72" s="25">
        <f>P72*'Debris Costs Lookup'!$B$8*$D72</f>
        <v>0</v>
      </c>
      <c r="AD72" s="25">
        <f>Q72*'Debris Costs Lookup'!$B$8*$D72</f>
        <v>0</v>
      </c>
      <c r="AE72" s="25">
        <f>R72*'Debris Costs Lookup'!$B$8*$D72</f>
        <v>0</v>
      </c>
      <c r="AF72" s="25">
        <f>S72*'Debris Costs Lookup'!$B$8*$D72</f>
        <v>0</v>
      </c>
      <c r="AG72" s="25">
        <f>T72*'Debris Costs Lookup'!$B$8*$D72</f>
        <v>0</v>
      </c>
      <c r="AH72" s="25">
        <f>U72*'Debris Costs Lookup'!$B$8*$D72</f>
        <v>0</v>
      </c>
      <c r="AI72" s="25">
        <f>V72*'Debris Costs Lookup'!$B$8*$D72</f>
        <v>0</v>
      </c>
      <c r="AJ72" s="25">
        <f>W72*'Debris Costs Lookup'!$B$8*$D72</f>
        <v>0</v>
      </c>
      <c r="AK72" s="25">
        <f>X72*'Debris Costs Lookup'!$B$8*$D72</f>
        <v>0</v>
      </c>
      <c r="AL72" s="25">
        <f>Y72*'Debris Costs Lookup'!$B$8*$D72</f>
        <v>0</v>
      </c>
    </row>
    <row r="73" spans="1:38" x14ac:dyDescent="0.25">
      <c r="A73" s="17">
        <f t="shared" si="5"/>
        <v>72</v>
      </c>
      <c r="B73" s="27" t="str">
        <f>IF('Structure Inputs'!C76="","",'Structure Inputs'!C76)</f>
        <v/>
      </c>
      <c r="D73" s="42">
        <f>'Structure Inputs'!$D76</f>
        <v>0</v>
      </c>
      <c r="F73" s="18" t="str">
        <f>IF('Structure Inputs'!F76="","No","Yes")</f>
        <v>No</v>
      </c>
      <c r="H73" s="24">
        <f>IF($F73="Yes",'Structure Inputs'!$F76,SUMIFS('General Assumptions_Back End'!$C:$C,'General Assumptions_Back End'!$A:$A,$B73,'General Assumptions_Back End'!$B:$B,H$1))</f>
        <v>0</v>
      </c>
      <c r="J73" s="24" t="str">
        <f>'Structure Inputs'!I76</f>
        <v/>
      </c>
      <c r="K73" s="416">
        <f t="shared" si="4"/>
        <v>0</v>
      </c>
      <c r="L73" s="420">
        <f>'General User Inputs'!$F$34</f>
        <v>1.1000000000000001</v>
      </c>
      <c r="N73" s="42">
        <f>IF(AND('Structure Inputs'!R76&gt;0, ISNUMBER('Structure Inputs'!R76)), ((('Structure Inputs'!R76+2)*$K73*0.33*$L73)/27)/'Debris Costs Lookup'!$B$2, 0)</f>
        <v>0</v>
      </c>
      <c r="O73" s="42">
        <f>IF(AND('Structure Inputs'!S76&gt;0, ISNUMBER('Structure Inputs'!S76)), ((('Structure Inputs'!S76+2)*$K73*0.33*$L73)/27)/'Debris Costs Lookup'!$B$2, 0)</f>
        <v>0</v>
      </c>
      <c r="P73" s="42">
        <f>IF(AND('Structure Inputs'!T76&gt;0, ISNUMBER('Structure Inputs'!T76)), ((('Structure Inputs'!T76+2)*$K73*0.33*$L73)/27)/'Debris Costs Lookup'!$B$2, 0)</f>
        <v>0</v>
      </c>
      <c r="Q73" s="42">
        <f>IF(AND('Structure Inputs'!U76&gt;0, ISNUMBER('Structure Inputs'!U76)), ((('Structure Inputs'!U76+2)*$K73*0.33*$L73)/27)/'Debris Costs Lookup'!$B$2, 0)</f>
        <v>0</v>
      </c>
      <c r="R73" s="42">
        <f>IF(AND('Structure Inputs'!V76&gt;0, ISNUMBER('Structure Inputs'!V76)), ((('Structure Inputs'!V76+2)*$K73*0.33*$L73)/27)/'Debris Costs Lookup'!$B$2, 0)</f>
        <v>0</v>
      </c>
      <c r="S73" s="42">
        <f>IF(AND('Structure Inputs'!W76&gt;0, ISNUMBER('Structure Inputs'!W76)), ((('Structure Inputs'!W76+2)*$K73*0.33*$L73)/27)/'Debris Costs Lookup'!$B$2, 0)</f>
        <v>0</v>
      </c>
      <c r="T73" s="42">
        <f>IF(AND('Structure Inputs'!X76&gt;0, ISNUMBER('Structure Inputs'!X76)), ((('Structure Inputs'!X76+2)*$K73*0.33*$L73)/27)/'Debris Costs Lookup'!$B$2, 0)</f>
        <v>0</v>
      </c>
      <c r="U73" s="42">
        <f>IF(AND('Structure Inputs'!Y76&gt;0, ISNUMBER('Structure Inputs'!Y76)), ((('Structure Inputs'!Y76+2)*$K73*0.33*$L73)/27)/'Debris Costs Lookup'!$B$2, 0)</f>
        <v>0</v>
      </c>
      <c r="V73" s="42">
        <f>IF(AND('Structure Inputs'!Z76&gt;0, ISNUMBER('Structure Inputs'!Z76)), ((('Structure Inputs'!Z76+2)*$K73*0.33*$L73)/27)/'Debris Costs Lookup'!$B$2, 0)</f>
        <v>0</v>
      </c>
      <c r="W73" s="42">
        <f>IF(AND('Structure Inputs'!AA76&gt;0, ISNUMBER('Structure Inputs'!AA76)), ((('Structure Inputs'!AA76+2)*$K73*0.33*$L73)/27)/'Debris Costs Lookup'!$B$2, 0)</f>
        <v>0</v>
      </c>
      <c r="X73" s="42">
        <f>IF(AND('Structure Inputs'!AB76&gt;0, ISNUMBER('Structure Inputs'!AB76)), ((('Structure Inputs'!AB76+2)*$K73*0.33*$L73)/27)/'Debris Costs Lookup'!$B$2, 0)</f>
        <v>0</v>
      </c>
      <c r="Y73" s="42">
        <f>IF(AND('Structure Inputs'!AC76&gt;0, ISNUMBER('Structure Inputs'!AC76)), ((('Structure Inputs'!AC76+2)*$K73*0.33*$L73)/27)/'Debris Costs Lookup'!$B$2, 0)</f>
        <v>0</v>
      </c>
      <c r="AA73" s="25">
        <f>N73*'Debris Costs Lookup'!$B$8*$D73</f>
        <v>0</v>
      </c>
      <c r="AB73" s="25">
        <f>O73*'Debris Costs Lookup'!$B$8*$D73</f>
        <v>0</v>
      </c>
      <c r="AC73" s="25">
        <f>P73*'Debris Costs Lookup'!$B$8*$D73</f>
        <v>0</v>
      </c>
      <c r="AD73" s="25">
        <f>Q73*'Debris Costs Lookup'!$B$8*$D73</f>
        <v>0</v>
      </c>
      <c r="AE73" s="25">
        <f>R73*'Debris Costs Lookup'!$B$8*$D73</f>
        <v>0</v>
      </c>
      <c r="AF73" s="25">
        <f>S73*'Debris Costs Lookup'!$B$8*$D73</f>
        <v>0</v>
      </c>
      <c r="AG73" s="25">
        <f>T73*'Debris Costs Lookup'!$B$8*$D73</f>
        <v>0</v>
      </c>
      <c r="AH73" s="25">
        <f>U73*'Debris Costs Lookup'!$B$8*$D73</f>
        <v>0</v>
      </c>
      <c r="AI73" s="25">
        <f>V73*'Debris Costs Lookup'!$B$8*$D73</f>
        <v>0</v>
      </c>
      <c r="AJ73" s="25">
        <f>W73*'Debris Costs Lookup'!$B$8*$D73</f>
        <v>0</v>
      </c>
      <c r="AK73" s="25">
        <f>X73*'Debris Costs Lookup'!$B$8*$D73</f>
        <v>0</v>
      </c>
      <c r="AL73" s="25">
        <f>Y73*'Debris Costs Lookup'!$B$8*$D73</f>
        <v>0</v>
      </c>
    </row>
    <row r="74" spans="1:38" x14ac:dyDescent="0.25">
      <c r="A74" s="17">
        <f t="shared" si="5"/>
        <v>73</v>
      </c>
      <c r="B74" s="27" t="str">
        <f>IF('Structure Inputs'!C77="","",'Structure Inputs'!C77)</f>
        <v/>
      </c>
      <c r="D74" s="42">
        <f>'Structure Inputs'!$D77</f>
        <v>0</v>
      </c>
      <c r="F74" s="18" t="str">
        <f>IF('Structure Inputs'!F77="","No","Yes")</f>
        <v>No</v>
      </c>
      <c r="H74" s="24">
        <f>IF($F74="Yes",'Structure Inputs'!$F77,SUMIFS('General Assumptions_Back End'!$C:$C,'General Assumptions_Back End'!$A:$A,$B74,'General Assumptions_Back End'!$B:$B,H$1))</f>
        <v>0</v>
      </c>
      <c r="J74" s="24" t="str">
        <f>'Structure Inputs'!I77</f>
        <v/>
      </c>
      <c r="K74" s="416">
        <f t="shared" si="4"/>
        <v>0</v>
      </c>
      <c r="L74" s="420">
        <f>'General User Inputs'!$F$34</f>
        <v>1.1000000000000001</v>
      </c>
      <c r="N74" s="42">
        <f>IF(AND('Structure Inputs'!R77&gt;0, ISNUMBER('Structure Inputs'!R77)), ((('Structure Inputs'!R77+2)*$K74*0.33*$L74)/27)/'Debris Costs Lookup'!$B$2, 0)</f>
        <v>0</v>
      </c>
      <c r="O74" s="42">
        <f>IF(AND('Structure Inputs'!S77&gt;0, ISNUMBER('Structure Inputs'!S77)), ((('Structure Inputs'!S77+2)*$K74*0.33*$L74)/27)/'Debris Costs Lookup'!$B$2, 0)</f>
        <v>0</v>
      </c>
      <c r="P74" s="42">
        <f>IF(AND('Structure Inputs'!T77&gt;0, ISNUMBER('Structure Inputs'!T77)), ((('Structure Inputs'!T77+2)*$K74*0.33*$L74)/27)/'Debris Costs Lookup'!$B$2, 0)</f>
        <v>0</v>
      </c>
      <c r="Q74" s="42">
        <f>IF(AND('Structure Inputs'!U77&gt;0, ISNUMBER('Structure Inputs'!U77)), ((('Structure Inputs'!U77+2)*$K74*0.33*$L74)/27)/'Debris Costs Lookup'!$B$2, 0)</f>
        <v>0</v>
      </c>
      <c r="R74" s="42">
        <f>IF(AND('Structure Inputs'!V77&gt;0, ISNUMBER('Structure Inputs'!V77)), ((('Structure Inputs'!V77+2)*$K74*0.33*$L74)/27)/'Debris Costs Lookup'!$B$2, 0)</f>
        <v>0</v>
      </c>
      <c r="S74" s="42">
        <f>IF(AND('Structure Inputs'!W77&gt;0, ISNUMBER('Structure Inputs'!W77)), ((('Structure Inputs'!W77+2)*$K74*0.33*$L74)/27)/'Debris Costs Lookup'!$B$2, 0)</f>
        <v>0</v>
      </c>
      <c r="T74" s="42">
        <f>IF(AND('Structure Inputs'!X77&gt;0, ISNUMBER('Structure Inputs'!X77)), ((('Structure Inputs'!X77+2)*$K74*0.33*$L74)/27)/'Debris Costs Lookup'!$B$2, 0)</f>
        <v>0</v>
      </c>
      <c r="U74" s="42">
        <f>IF(AND('Structure Inputs'!Y77&gt;0, ISNUMBER('Structure Inputs'!Y77)), ((('Structure Inputs'!Y77+2)*$K74*0.33*$L74)/27)/'Debris Costs Lookup'!$B$2, 0)</f>
        <v>0</v>
      </c>
      <c r="V74" s="42">
        <f>IF(AND('Structure Inputs'!Z77&gt;0, ISNUMBER('Structure Inputs'!Z77)), ((('Structure Inputs'!Z77+2)*$K74*0.33*$L74)/27)/'Debris Costs Lookup'!$B$2, 0)</f>
        <v>0</v>
      </c>
      <c r="W74" s="42">
        <f>IF(AND('Structure Inputs'!AA77&gt;0, ISNUMBER('Structure Inputs'!AA77)), ((('Structure Inputs'!AA77+2)*$K74*0.33*$L74)/27)/'Debris Costs Lookup'!$B$2, 0)</f>
        <v>0</v>
      </c>
      <c r="X74" s="42">
        <f>IF(AND('Structure Inputs'!AB77&gt;0, ISNUMBER('Structure Inputs'!AB77)), ((('Structure Inputs'!AB77+2)*$K74*0.33*$L74)/27)/'Debris Costs Lookup'!$B$2, 0)</f>
        <v>0</v>
      </c>
      <c r="Y74" s="42">
        <f>IF(AND('Structure Inputs'!AC77&gt;0, ISNUMBER('Structure Inputs'!AC77)), ((('Structure Inputs'!AC77+2)*$K74*0.33*$L74)/27)/'Debris Costs Lookup'!$B$2, 0)</f>
        <v>0</v>
      </c>
      <c r="AA74" s="25">
        <f>N74*'Debris Costs Lookup'!$B$8*$D74</f>
        <v>0</v>
      </c>
      <c r="AB74" s="25">
        <f>O74*'Debris Costs Lookup'!$B$8*$D74</f>
        <v>0</v>
      </c>
      <c r="AC74" s="25">
        <f>P74*'Debris Costs Lookup'!$B$8*$D74</f>
        <v>0</v>
      </c>
      <c r="AD74" s="25">
        <f>Q74*'Debris Costs Lookup'!$B$8*$D74</f>
        <v>0</v>
      </c>
      <c r="AE74" s="25">
        <f>R74*'Debris Costs Lookup'!$B$8*$D74</f>
        <v>0</v>
      </c>
      <c r="AF74" s="25">
        <f>S74*'Debris Costs Lookup'!$B$8*$D74</f>
        <v>0</v>
      </c>
      <c r="AG74" s="25">
        <f>T74*'Debris Costs Lookup'!$B$8*$D74</f>
        <v>0</v>
      </c>
      <c r="AH74" s="25">
        <f>U74*'Debris Costs Lookup'!$B$8*$D74</f>
        <v>0</v>
      </c>
      <c r="AI74" s="25">
        <f>V74*'Debris Costs Lookup'!$B$8*$D74</f>
        <v>0</v>
      </c>
      <c r="AJ74" s="25">
        <f>W74*'Debris Costs Lookup'!$B$8*$D74</f>
        <v>0</v>
      </c>
      <c r="AK74" s="25">
        <f>X74*'Debris Costs Lookup'!$B$8*$D74</f>
        <v>0</v>
      </c>
      <c r="AL74" s="25">
        <f>Y74*'Debris Costs Lookup'!$B$8*$D74</f>
        <v>0</v>
      </c>
    </row>
    <row r="75" spans="1:38" x14ac:dyDescent="0.25">
      <c r="A75" s="17">
        <f t="shared" si="5"/>
        <v>74</v>
      </c>
      <c r="B75" s="27" t="str">
        <f>IF('Structure Inputs'!C78="","",'Structure Inputs'!C78)</f>
        <v/>
      </c>
      <c r="D75" s="42">
        <f>'Structure Inputs'!$D78</f>
        <v>0</v>
      </c>
      <c r="F75" s="18" t="str">
        <f>IF('Structure Inputs'!F78="","No","Yes")</f>
        <v>No</v>
      </c>
      <c r="H75" s="24">
        <f>IF($F75="Yes",'Structure Inputs'!$F78,SUMIFS('General Assumptions_Back End'!$C:$C,'General Assumptions_Back End'!$A:$A,$B75,'General Assumptions_Back End'!$B:$B,H$1))</f>
        <v>0</v>
      </c>
      <c r="J75" s="24" t="str">
        <f>'Structure Inputs'!I78</f>
        <v/>
      </c>
      <c r="K75" s="416">
        <f t="shared" si="4"/>
        <v>0</v>
      </c>
      <c r="L75" s="420">
        <f>'General User Inputs'!$F$34</f>
        <v>1.1000000000000001</v>
      </c>
      <c r="N75" s="42">
        <f>IF(AND('Structure Inputs'!R78&gt;0, ISNUMBER('Structure Inputs'!R78)), ((('Structure Inputs'!R78+2)*$K75*0.33*$L75)/27)/'Debris Costs Lookup'!$B$2, 0)</f>
        <v>0</v>
      </c>
      <c r="O75" s="42">
        <f>IF(AND('Structure Inputs'!S78&gt;0, ISNUMBER('Structure Inputs'!S78)), ((('Structure Inputs'!S78+2)*$K75*0.33*$L75)/27)/'Debris Costs Lookup'!$B$2, 0)</f>
        <v>0</v>
      </c>
      <c r="P75" s="42">
        <f>IF(AND('Structure Inputs'!T78&gt;0, ISNUMBER('Structure Inputs'!T78)), ((('Structure Inputs'!T78+2)*$K75*0.33*$L75)/27)/'Debris Costs Lookup'!$B$2, 0)</f>
        <v>0</v>
      </c>
      <c r="Q75" s="42">
        <f>IF(AND('Structure Inputs'!U78&gt;0, ISNUMBER('Structure Inputs'!U78)), ((('Structure Inputs'!U78+2)*$K75*0.33*$L75)/27)/'Debris Costs Lookup'!$B$2, 0)</f>
        <v>0</v>
      </c>
      <c r="R75" s="42">
        <f>IF(AND('Structure Inputs'!V78&gt;0, ISNUMBER('Structure Inputs'!V78)), ((('Structure Inputs'!V78+2)*$K75*0.33*$L75)/27)/'Debris Costs Lookup'!$B$2, 0)</f>
        <v>0</v>
      </c>
      <c r="S75" s="42">
        <f>IF(AND('Structure Inputs'!W78&gt;0, ISNUMBER('Structure Inputs'!W78)), ((('Structure Inputs'!W78+2)*$K75*0.33*$L75)/27)/'Debris Costs Lookup'!$B$2, 0)</f>
        <v>0</v>
      </c>
      <c r="T75" s="42">
        <f>IF(AND('Structure Inputs'!X78&gt;0, ISNUMBER('Structure Inputs'!X78)), ((('Structure Inputs'!X78+2)*$K75*0.33*$L75)/27)/'Debris Costs Lookup'!$B$2, 0)</f>
        <v>0</v>
      </c>
      <c r="U75" s="42">
        <f>IF(AND('Structure Inputs'!Y78&gt;0, ISNUMBER('Structure Inputs'!Y78)), ((('Structure Inputs'!Y78+2)*$K75*0.33*$L75)/27)/'Debris Costs Lookup'!$B$2, 0)</f>
        <v>0</v>
      </c>
      <c r="V75" s="42">
        <f>IF(AND('Structure Inputs'!Z78&gt;0, ISNUMBER('Structure Inputs'!Z78)), ((('Structure Inputs'!Z78+2)*$K75*0.33*$L75)/27)/'Debris Costs Lookup'!$B$2, 0)</f>
        <v>0</v>
      </c>
      <c r="W75" s="42">
        <f>IF(AND('Structure Inputs'!AA78&gt;0, ISNUMBER('Structure Inputs'!AA78)), ((('Structure Inputs'!AA78+2)*$K75*0.33*$L75)/27)/'Debris Costs Lookup'!$B$2, 0)</f>
        <v>0</v>
      </c>
      <c r="X75" s="42">
        <f>IF(AND('Structure Inputs'!AB78&gt;0, ISNUMBER('Structure Inputs'!AB78)), ((('Structure Inputs'!AB78+2)*$K75*0.33*$L75)/27)/'Debris Costs Lookup'!$B$2, 0)</f>
        <v>0</v>
      </c>
      <c r="Y75" s="42">
        <f>IF(AND('Structure Inputs'!AC78&gt;0, ISNUMBER('Structure Inputs'!AC78)), ((('Structure Inputs'!AC78+2)*$K75*0.33*$L75)/27)/'Debris Costs Lookup'!$B$2, 0)</f>
        <v>0</v>
      </c>
      <c r="AA75" s="25">
        <f>N75*'Debris Costs Lookup'!$B$8*$D75</f>
        <v>0</v>
      </c>
      <c r="AB75" s="25">
        <f>O75*'Debris Costs Lookup'!$B$8*$D75</f>
        <v>0</v>
      </c>
      <c r="AC75" s="25">
        <f>P75*'Debris Costs Lookup'!$B$8*$D75</f>
        <v>0</v>
      </c>
      <c r="AD75" s="25">
        <f>Q75*'Debris Costs Lookup'!$B$8*$D75</f>
        <v>0</v>
      </c>
      <c r="AE75" s="25">
        <f>R75*'Debris Costs Lookup'!$B$8*$D75</f>
        <v>0</v>
      </c>
      <c r="AF75" s="25">
        <f>S75*'Debris Costs Lookup'!$B$8*$D75</f>
        <v>0</v>
      </c>
      <c r="AG75" s="25">
        <f>T75*'Debris Costs Lookup'!$B$8*$D75</f>
        <v>0</v>
      </c>
      <c r="AH75" s="25">
        <f>U75*'Debris Costs Lookup'!$B$8*$D75</f>
        <v>0</v>
      </c>
      <c r="AI75" s="25">
        <f>V75*'Debris Costs Lookup'!$B$8*$D75</f>
        <v>0</v>
      </c>
      <c r="AJ75" s="25">
        <f>W75*'Debris Costs Lookup'!$B$8*$D75</f>
        <v>0</v>
      </c>
      <c r="AK75" s="25">
        <f>X75*'Debris Costs Lookup'!$B$8*$D75</f>
        <v>0</v>
      </c>
      <c r="AL75" s="25">
        <f>Y75*'Debris Costs Lookup'!$B$8*$D75</f>
        <v>0</v>
      </c>
    </row>
    <row r="76" spans="1:38" x14ac:dyDescent="0.25">
      <c r="A76" s="17">
        <f t="shared" si="5"/>
        <v>75</v>
      </c>
      <c r="B76" s="27" t="str">
        <f>IF('Structure Inputs'!C79="","",'Structure Inputs'!C79)</f>
        <v/>
      </c>
      <c r="D76" s="42">
        <f>'Structure Inputs'!$D79</f>
        <v>0</v>
      </c>
      <c r="F76" s="18" t="str">
        <f>IF('Structure Inputs'!F79="","No","Yes")</f>
        <v>No</v>
      </c>
      <c r="H76" s="24">
        <f>IF($F76="Yes",'Structure Inputs'!$F79,SUMIFS('General Assumptions_Back End'!$C:$C,'General Assumptions_Back End'!$A:$A,$B76,'General Assumptions_Back End'!$B:$B,H$1))</f>
        <v>0</v>
      </c>
      <c r="J76" s="24" t="str">
        <f>'Structure Inputs'!I79</f>
        <v/>
      </c>
      <c r="K76" s="416">
        <f t="shared" si="4"/>
        <v>0</v>
      </c>
      <c r="L76" s="420">
        <f>'General User Inputs'!$F$34</f>
        <v>1.1000000000000001</v>
      </c>
      <c r="N76" s="42">
        <f>IF(AND('Structure Inputs'!R79&gt;0, ISNUMBER('Structure Inputs'!R79)), ((('Structure Inputs'!R79+2)*$K76*0.33*$L76)/27)/'Debris Costs Lookup'!$B$2, 0)</f>
        <v>0</v>
      </c>
      <c r="O76" s="42">
        <f>IF(AND('Structure Inputs'!S79&gt;0, ISNUMBER('Structure Inputs'!S79)), ((('Structure Inputs'!S79+2)*$K76*0.33*$L76)/27)/'Debris Costs Lookup'!$B$2, 0)</f>
        <v>0</v>
      </c>
      <c r="P76" s="42">
        <f>IF(AND('Structure Inputs'!T79&gt;0, ISNUMBER('Structure Inputs'!T79)), ((('Structure Inputs'!T79+2)*$K76*0.33*$L76)/27)/'Debris Costs Lookup'!$B$2, 0)</f>
        <v>0</v>
      </c>
      <c r="Q76" s="42">
        <f>IF(AND('Structure Inputs'!U79&gt;0, ISNUMBER('Structure Inputs'!U79)), ((('Structure Inputs'!U79+2)*$K76*0.33*$L76)/27)/'Debris Costs Lookup'!$B$2, 0)</f>
        <v>0</v>
      </c>
      <c r="R76" s="42">
        <f>IF(AND('Structure Inputs'!V79&gt;0, ISNUMBER('Structure Inputs'!V79)), ((('Structure Inputs'!V79+2)*$K76*0.33*$L76)/27)/'Debris Costs Lookup'!$B$2, 0)</f>
        <v>0</v>
      </c>
      <c r="S76" s="42">
        <f>IF(AND('Structure Inputs'!W79&gt;0, ISNUMBER('Structure Inputs'!W79)), ((('Structure Inputs'!W79+2)*$K76*0.33*$L76)/27)/'Debris Costs Lookup'!$B$2, 0)</f>
        <v>0</v>
      </c>
      <c r="T76" s="42">
        <f>IF(AND('Structure Inputs'!X79&gt;0, ISNUMBER('Structure Inputs'!X79)), ((('Structure Inputs'!X79+2)*$K76*0.33*$L76)/27)/'Debris Costs Lookup'!$B$2, 0)</f>
        <v>0</v>
      </c>
      <c r="U76" s="42">
        <f>IF(AND('Structure Inputs'!Y79&gt;0, ISNUMBER('Structure Inputs'!Y79)), ((('Structure Inputs'!Y79+2)*$K76*0.33*$L76)/27)/'Debris Costs Lookup'!$B$2, 0)</f>
        <v>0</v>
      </c>
      <c r="V76" s="42">
        <f>IF(AND('Structure Inputs'!Z79&gt;0, ISNUMBER('Structure Inputs'!Z79)), ((('Structure Inputs'!Z79+2)*$K76*0.33*$L76)/27)/'Debris Costs Lookup'!$B$2, 0)</f>
        <v>0</v>
      </c>
      <c r="W76" s="42">
        <f>IF(AND('Structure Inputs'!AA79&gt;0, ISNUMBER('Structure Inputs'!AA79)), ((('Structure Inputs'!AA79+2)*$K76*0.33*$L76)/27)/'Debris Costs Lookup'!$B$2, 0)</f>
        <v>0</v>
      </c>
      <c r="X76" s="42">
        <f>IF(AND('Structure Inputs'!AB79&gt;0, ISNUMBER('Structure Inputs'!AB79)), ((('Structure Inputs'!AB79+2)*$K76*0.33*$L76)/27)/'Debris Costs Lookup'!$B$2, 0)</f>
        <v>0</v>
      </c>
      <c r="Y76" s="42">
        <f>IF(AND('Structure Inputs'!AC79&gt;0, ISNUMBER('Structure Inputs'!AC79)), ((('Structure Inputs'!AC79+2)*$K76*0.33*$L76)/27)/'Debris Costs Lookup'!$B$2, 0)</f>
        <v>0</v>
      </c>
      <c r="AA76" s="25">
        <f>N76*'Debris Costs Lookup'!$B$8*$D76</f>
        <v>0</v>
      </c>
      <c r="AB76" s="25">
        <f>O76*'Debris Costs Lookup'!$B$8*$D76</f>
        <v>0</v>
      </c>
      <c r="AC76" s="25">
        <f>P76*'Debris Costs Lookup'!$B$8*$D76</f>
        <v>0</v>
      </c>
      <c r="AD76" s="25">
        <f>Q76*'Debris Costs Lookup'!$B$8*$D76</f>
        <v>0</v>
      </c>
      <c r="AE76" s="25">
        <f>R76*'Debris Costs Lookup'!$B$8*$D76</f>
        <v>0</v>
      </c>
      <c r="AF76" s="25">
        <f>S76*'Debris Costs Lookup'!$B$8*$D76</f>
        <v>0</v>
      </c>
      <c r="AG76" s="25">
        <f>T76*'Debris Costs Lookup'!$B$8*$D76</f>
        <v>0</v>
      </c>
      <c r="AH76" s="25">
        <f>U76*'Debris Costs Lookup'!$B$8*$D76</f>
        <v>0</v>
      </c>
      <c r="AI76" s="25">
        <f>V76*'Debris Costs Lookup'!$B$8*$D76</f>
        <v>0</v>
      </c>
      <c r="AJ76" s="25">
        <f>W76*'Debris Costs Lookup'!$B$8*$D76</f>
        <v>0</v>
      </c>
      <c r="AK76" s="25">
        <f>X76*'Debris Costs Lookup'!$B$8*$D76</f>
        <v>0</v>
      </c>
      <c r="AL76" s="25">
        <f>Y76*'Debris Costs Lookup'!$B$8*$D76</f>
        <v>0</v>
      </c>
    </row>
    <row r="77" spans="1:38" x14ac:dyDescent="0.25">
      <c r="A77" s="17">
        <f t="shared" si="5"/>
        <v>76</v>
      </c>
      <c r="B77" s="27" t="str">
        <f>IF('Structure Inputs'!C80="","",'Structure Inputs'!C80)</f>
        <v/>
      </c>
      <c r="D77" s="42">
        <f>'Structure Inputs'!$D80</f>
        <v>0</v>
      </c>
      <c r="F77" s="18" t="str">
        <f>IF('Structure Inputs'!F80="","No","Yes")</f>
        <v>No</v>
      </c>
      <c r="H77" s="24">
        <f>IF($F77="Yes",'Structure Inputs'!$F80,SUMIFS('General Assumptions_Back End'!$C:$C,'General Assumptions_Back End'!$A:$A,$B77,'General Assumptions_Back End'!$B:$B,H$1))</f>
        <v>0</v>
      </c>
      <c r="J77" s="24" t="str">
        <f>'Structure Inputs'!I80</f>
        <v/>
      </c>
      <c r="K77" s="416">
        <f t="shared" si="4"/>
        <v>0</v>
      </c>
      <c r="L77" s="420">
        <f>'General User Inputs'!$F$34</f>
        <v>1.1000000000000001</v>
      </c>
      <c r="N77" s="42">
        <f>IF(AND('Structure Inputs'!R80&gt;0, ISNUMBER('Structure Inputs'!R80)), ((('Structure Inputs'!R80+2)*$K77*0.33*$L77)/27)/'Debris Costs Lookup'!$B$2, 0)</f>
        <v>0</v>
      </c>
      <c r="O77" s="42">
        <f>IF(AND('Structure Inputs'!S80&gt;0, ISNUMBER('Structure Inputs'!S80)), ((('Structure Inputs'!S80+2)*$K77*0.33*$L77)/27)/'Debris Costs Lookup'!$B$2, 0)</f>
        <v>0</v>
      </c>
      <c r="P77" s="42">
        <f>IF(AND('Structure Inputs'!T80&gt;0, ISNUMBER('Structure Inputs'!T80)), ((('Structure Inputs'!T80+2)*$K77*0.33*$L77)/27)/'Debris Costs Lookup'!$B$2, 0)</f>
        <v>0</v>
      </c>
      <c r="Q77" s="42">
        <f>IF(AND('Structure Inputs'!U80&gt;0, ISNUMBER('Structure Inputs'!U80)), ((('Structure Inputs'!U80+2)*$K77*0.33*$L77)/27)/'Debris Costs Lookup'!$B$2, 0)</f>
        <v>0</v>
      </c>
      <c r="R77" s="42">
        <f>IF(AND('Structure Inputs'!V80&gt;0, ISNUMBER('Structure Inputs'!V80)), ((('Structure Inputs'!V80+2)*$K77*0.33*$L77)/27)/'Debris Costs Lookup'!$B$2, 0)</f>
        <v>0</v>
      </c>
      <c r="S77" s="42">
        <f>IF(AND('Structure Inputs'!W80&gt;0, ISNUMBER('Structure Inputs'!W80)), ((('Structure Inputs'!W80+2)*$K77*0.33*$L77)/27)/'Debris Costs Lookup'!$B$2, 0)</f>
        <v>0</v>
      </c>
      <c r="T77" s="42">
        <f>IF(AND('Structure Inputs'!X80&gt;0, ISNUMBER('Structure Inputs'!X80)), ((('Structure Inputs'!X80+2)*$K77*0.33*$L77)/27)/'Debris Costs Lookup'!$B$2, 0)</f>
        <v>0</v>
      </c>
      <c r="U77" s="42">
        <f>IF(AND('Structure Inputs'!Y80&gt;0, ISNUMBER('Structure Inputs'!Y80)), ((('Structure Inputs'!Y80+2)*$K77*0.33*$L77)/27)/'Debris Costs Lookup'!$B$2, 0)</f>
        <v>0</v>
      </c>
      <c r="V77" s="42">
        <f>IF(AND('Structure Inputs'!Z80&gt;0, ISNUMBER('Structure Inputs'!Z80)), ((('Structure Inputs'!Z80+2)*$K77*0.33*$L77)/27)/'Debris Costs Lookup'!$B$2, 0)</f>
        <v>0</v>
      </c>
      <c r="W77" s="42">
        <f>IF(AND('Structure Inputs'!AA80&gt;0, ISNUMBER('Structure Inputs'!AA80)), ((('Structure Inputs'!AA80+2)*$K77*0.33*$L77)/27)/'Debris Costs Lookup'!$B$2, 0)</f>
        <v>0</v>
      </c>
      <c r="X77" s="42">
        <f>IF(AND('Structure Inputs'!AB80&gt;0, ISNUMBER('Structure Inputs'!AB80)), ((('Structure Inputs'!AB80+2)*$K77*0.33*$L77)/27)/'Debris Costs Lookup'!$B$2, 0)</f>
        <v>0</v>
      </c>
      <c r="Y77" s="42">
        <f>IF(AND('Structure Inputs'!AC80&gt;0, ISNUMBER('Structure Inputs'!AC80)), ((('Structure Inputs'!AC80+2)*$K77*0.33*$L77)/27)/'Debris Costs Lookup'!$B$2, 0)</f>
        <v>0</v>
      </c>
      <c r="AA77" s="25">
        <f>N77*'Debris Costs Lookup'!$B$8*$D77</f>
        <v>0</v>
      </c>
      <c r="AB77" s="25">
        <f>O77*'Debris Costs Lookup'!$B$8*$D77</f>
        <v>0</v>
      </c>
      <c r="AC77" s="25">
        <f>P77*'Debris Costs Lookup'!$B$8*$D77</f>
        <v>0</v>
      </c>
      <c r="AD77" s="25">
        <f>Q77*'Debris Costs Lookup'!$B$8*$D77</f>
        <v>0</v>
      </c>
      <c r="AE77" s="25">
        <f>R77*'Debris Costs Lookup'!$B$8*$D77</f>
        <v>0</v>
      </c>
      <c r="AF77" s="25">
        <f>S77*'Debris Costs Lookup'!$B$8*$D77</f>
        <v>0</v>
      </c>
      <c r="AG77" s="25">
        <f>T77*'Debris Costs Lookup'!$B$8*$D77</f>
        <v>0</v>
      </c>
      <c r="AH77" s="25">
        <f>U77*'Debris Costs Lookup'!$B$8*$D77</f>
        <v>0</v>
      </c>
      <c r="AI77" s="25">
        <f>V77*'Debris Costs Lookup'!$B$8*$D77</f>
        <v>0</v>
      </c>
      <c r="AJ77" s="25">
        <f>W77*'Debris Costs Lookup'!$B$8*$D77</f>
        <v>0</v>
      </c>
      <c r="AK77" s="25">
        <f>X77*'Debris Costs Lookup'!$B$8*$D77</f>
        <v>0</v>
      </c>
      <c r="AL77" s="25">
        <f>Y77*'Debris Costs Lookup'!$B$8*$D77</f>
        <v>0</v>
      </c>
    </row>
    <row r="78" spans="1:38" x14ac:dyDescent="0.25">
      <c r="A78" s="17">
        <f t="shared" si="5"/>
        <v>77</v>
      </c>
      <c r="B78" s="27" t="str">
        <f>IF('Structure Inputs'!C81="","",'Structure Inputs'!C81)</f>
        <v/>
      </c>
      <c r="D78" s="42">
        <f>'Structure Inputs'!$D81</f>
        <v>0</v>
      </c>
      <c r="F78" s="18" t="str">
        <f>IF('Structure Inputs'!F81="","No","Yes")</f>
        <v>No</v>
      </c>
      <c r="H78" s="24">
        <f>IF($F78="Yes",'Structure Inputs'!$F81,SUMIFS('General Assumptions_Back End'!$C:$C,'General Assumptions_Back End'!$A:$A,$B78,'General Assumptions_Back End'!$B:$B,H$1))</f>
        <v>0</v>
      </c>
      <c r="J78" s="24" t="str">
        <f>'Structure Inputs'!I81</f>
        <v/>
      </c>
      <c r="K78" s="416">
        <f t="shared" si="4"/>
        <v>0</v>
      </c>
      <c r="L78" s="420">
        <f>'General User Inputs'!$F$34</f>
        <v>1.1000000000000001</v>
      </c>
      <c r="N78" s="42">
        <f>IF(AND('Structure Inputs'!R81&gt;0, ISNUMBER('Structure Inputs'!R81)), ((('Structure Inputs'!R81+2)*$K78*0.33*$L78)/27)/'Debris Costs Lookup'!$B$2, 0)</f>
        <v>0</v>
      </c>
      <c r="O78" s="42">
        <f>IF(AND('Structure Inputs'!S81&gt;0, ISNUMBER('Structure Inputs'!S81)), ((('Structure Inputs'!S81+2)*$K78*0.33*$L78)/27)/'Debris Costs Lookup'!$B$2, 0)</f>
        <v>0</v>
      </c>
      <c r="P78" s="42">
        <f>IF(AND('Structure Inputs'!T81&gt;0, ISNUMBER('Structure Inputs'!T81)), ((('Structure Inputs'!T81+2)*$K78*0.33*$L78)/27)/'Debris Costs Lookup'!$B$2, 0)</f>
        <v>0</v>
      </c>
      <c r="Q78" s="42">
        <f>IF(AND('Structure Inputs'!U81&gt;0, ISNUMBER('Structure Inputs'!U81)), ((('Structure Inputs'!U81+2)*$K78*0.33*$L78)/27)/'Debris Costs Lookup'!$B$2, 0)</f>
        <v>0</v>
      </c>
      <c r="R78" s="42">
        <f>IF(AND('Structure Inputs'!V81&gt;0, ISNUMBER('Structure Inputs'!V81)), ((('Structure Inputs'!V81+2)*$K78*0.33*$L78)/27)/'Debris Costs Lookup'!$B$2, 0)</f>
        <v>0</v>
      </c>
      <c r="S78" s="42">
        <f>IF(AND('Structure Inputs'!W81&gt;0, ISNUMBER('Structure Inputs'!W81)), ((('Structure Inputs'!W81+2)*$K78*0.33*$L78)/27)/'Debris Costs Lookup'!$B$2, 0)</f>
        <v>0</v>
      </c>
      <c r="T78" s="42">
        <f>IF(AND('Structure Inputs'!X81&gt;0, ISNUMBER('Structure Inputs'!X81)), ((('Structure Inputs'!X81+2)*$K78*0.33*$L78)/27)/'Debris Costs Lookup'!$B$2, 0)</f>
        <v>0</v>
      </c>
      <c r="U78" s="42">
        <f>IF(AND('Structure Inputs'!Y81&gt;0, ISNUMBER('Structure Inputs'!Y81)), ((('Structure Inputs'!Y81+2)*$K78*0.33*$L78)/27)/'Debris Costs Lookup'!$B$2, 0)</f>
        <v>0</v>
      </c>
      <c r="V78" s="42">
        <f>IF(AND('Structure Inputs'!Z81&gt;0, ISNUMBER('Structure Inputs'!Z81)), ((('Structure Inputs'!Z81+2)*$K78*0.33*$L78)/27)/'Debris Costs Lookup'!$B$2, 0)</f>
        <v>0</v>
      </c>
      <c r="W78" s="42">
        <f>IF(AND('Structure Inputs'!AA81&gt;0, ISNUMBER('Structure Inputs'!AA81)), ((('Structure Inputs'!AA81+2)*$K78*0.33*$L78)/27)/'Debris Costs Lookup'!$B$2, 0)</f>
        <v>0</v>
      </c>
      <c r="X78" s="42">
        <f>IF(AND('Structure Inputs'!AB81&gt;0, ISNUMBER('Structure Inputs'!AB81)), ((('Structure Inputs'!AB81+2)*$K78*0.33*$L78)/27)/'Debris Costs Lookup'!$B$2, 0)</f>
        <v>0</v>
      </c>
      <c r="Y78" s="42">
        <f>IF(AND('Structure Inputs'!AC81&gt;0, ISNUMBER('Structure Inputs'!AC81)), ((('Structure Inputs'!AC81+2)*$K78*0.33*$L78)/27)/'Debris Costs Lookup'!$B$2, 0)</f>
        <v>0</v>
      </c>
      <c r="AA78" s="25">
        <f>N78*'Debris Costs Lookup'!$B$8*$D78</f>
        <v>0</v>
      </c>
      <c r="AB78" s="25">
        <f>O78*'Debris Costs Lookup'!$B$8*$D78</f>
        <v>0</v>
      </c>
      <c r="AC78" s="25">
        <f>P78*'Debris Costs Lookup'!$B$8*$D78</f>
        <v>0</v>
      </c>
      <c r="AD78" s="25">
        <f>Q78*'Debris Costs Lookup'!$B$8*$D78</f>
        <v>0</v>
      </c>
      <c r="AE78" s="25">
        <f>R78*'Debris Costs Lookup'!$B$8*$D78</f>
        <v>0</v>
      </c>
      <c r="AF78" s="25">
        <f>S78*'Debris Costs Lookup'!$B$8*$D78</f>
        <v>0</v>
      </c>
      <c r="AG78" s="25">
        <f>T78*'Debris Costs Lookup'!$B$8*$D78</f>
        <v>0</v>
      </c>
      <c r="AH78" s="25">
        <f>U78*'Debris Costs Lookup'!$B$8*$D78</f>
        <v>0</v>
      </c>
      <c r="AI78" s="25">
        <f>V78*'Debris Costs Lookup'!$B$8*$D78</f>
        <v>0</v>
      </c>
      <c r="AJ78" s="25">
        <f>W78*'Debris Costs Lookup'!$B$8*$D78</f>
        <v>0</v>
      </c>
      <c r="AK78" s="25">
        <f>X78*'Debris Costs Lookup'!$B$8*$D78</f>
        <v>0</v>
      </c>
      <c r="AL78" s="25">
        <f>Y78*'Debris Costs Lookup'!$B$8*$D78</f>
        <v>0</v>
      </c>
    </row>
    <row r="79" spans="1:38" x14ac:dyDescent="0.25">
      <c r="A79" s="17">
        <f t="shared" si="5"/>
        <v>78</v>
      </c>
      <c r="B79" s="27" t="str">
        <f>IF('Structure Inputs'!C82="","",'Structure Inputs'!C82)</f>
        <v/>
      </c>
      <c r="D79" s="42">
        <f>'Structure Inputs'!$D82</f>
        <v>0</v>
      </c>
      <c r="F79" s="18" t="str">
        <f>IF('Structure Inputs'!F82="","No","Yes")</f>
        <v>No</v>
      </c>
      <c r="H79" s="24">
        <f>IF($F79="Yes",'Structure Inputs'!$F82,SUMIFS('General Assumptions_Back End'!$C:$C,'General Assumptions_Back End'!$A:$A,$B79,'General Assumptions_Back End'!$B:$B,H$1))</f>
        <v>0</v>
      </c>
      <c r="J79" s="24" t="str">
        <f>'Structure Inputs'!I82</f>
        <v/>
      </c>
      <c r="K79" s="416">
        <f t="shared" si="4"/>
        <v>0</v>
      </c>
      <c r="L79" s="420">
        <f>'General User Inputs'!$F$34</f>
        <v>1.1000000000000001</v>
      </c>
      <c r="N79" s="42">
        <f>IF(AND('Structure Inputs'!R82&gt;0, ISNUMBER('Structure Inputs'!R82)), ((('Structure Inputs'!R82+2)*$K79*0.33*$L79)/27)/'Debris Costs Lookup'!$B$2, 0)</f>
        <v>0</v>
      </c>
      <c r="O79" s="42">
        <f>IF(AND('Structure Inputs'!S82&gt;0, ISNUMBER('Structure Inputs'!S82)), ((('Structure Inputs'!S82+2)*$K79*0.33*$L79)/27)/'Debris Costs Lookup'!$B$2, 0)</f>
        <v>0</v>
      </c>
      <c r="P79" s="42">
        <f>IF(AND('Structure Inputs'!T82&gt;0, ISNUMBER('Structure Inputs'!T82)), ((('Structure Inputs'!T82+2)*$K79*0.33*$L79)/27)/'Debris Costs Lookup'!$B$2, 0)</f>
        <v>0</v>
      </c>
      <c r="Q79" s="42">
        <f>IF(AND('Structure Inputs'!U82&gt;0, ISNUMBER('Structure Inputs'!U82)), ((('Structure Inputs'!U82+2)*$K79*0.33*$L79)/27)/'Debris Costs Lookup'!$B$2, 0)</f>
        <v>0</v>
      </c>
      <c r="R79" s="42">
        <f>IF(AND('Structure Inputs'!V82&gt;0, ISNUMBER('Structure Inputs'!V82)), ((('Structure Inputs'!V82+2)*$K79*0.33*$L79)/27)/'Debris Costs Lookup'!$B$2, 0)</f>
        <v>0</v>
      </c>
      <c r="S79" s="42">
        <f>IF(AND('Structure Inputs'!W82&gt;0, ISNUMBER('Structure Inputs'!W82)), ((('Structure Inputs'!W82+2)*$K79*0.33*$L79)/27)/'Debris Costs Lookup'!$B$2, 0)</f>
        <v>0</v>
      </c>
      <c r="T79" s="42">
        <f>IF(AND('Structure Inputs'!X82&gt;0, ISNUMBER('Structure Inputs'!X82)), ((('Structure Inputs'!X82+2)*$K79*0.33*$L79)/27)/'Debris Costs Lookup'!$B$2, 0)</f>
        <v>0</v>
      </c>
      <c r="U79" s="42">
        <f>IF(AND('Structure Inputs'!Y82&gt;0, ISNUMBER('Structure Inputs'!Y82)), ((('Structure Inputs'!Y82+2)*$K79*0.33*$L79)/27)/'Debris Costs Lookup'!$B$2, 0)</f>
        <v>0</v>
      </c>
      <c r="V79" s="42">
        <f>IF(AND('Structure Inputs'!Z82&gt;0, ISNUMBER('Structure Inputs'!Z82)), ((('Structure Inputs'!Z82+2)*$K79*0.33*$L79)/27)/'Debris Costs Lookup'!$B$2, 0)</f>
        <v>0</v>
      </c>
      <c r="W79" s="42">
        <f>IF(AND('Structure Inputs'!AA82&gt;0, ISNUMBER('Structure Inputs'!AA82)), ((('Structure Inputs'!AA82+2)*$K79*0.33*$L79)/27)/'Debris Costs Lookup'!$B$2, 0)</f>
        <v>0</v>
      </c>
      <c r="X79" s="42">
        <f>IF(AND('Structure Inputs'!AB82&gt;0, ISNUMBER('Structure Inputs'!AB82)), ((('Structure Inputs'!AB82+2)*$K79*0.33*$L79)/27)/'Debris Costs Lookup'!$B$2, 0)</f>
        <v>0</v>
      </c>
      <c r="Y79" s="42">
        <f>IF(AND('Structure Inputs'!AC82&gt;0, ISNUMBER('Structure Inputs'!AC82)), ((('Structure Inputs'!AC82+2)*$K79*0.33*$L79)/27)/'Debris Costs Lookup'!$B$2, 0)</f>
        <v>0</v>
      </c>
      <c r="AA79" s="25">
        <f>N79*'Debris Costs Lookup'!$B$8*$D79</f>
        <v>0</v>
      </c>
      <c r="AB79" s="25">
        <f>O79*'Debris Costs Lookup'!$B$8*$D79</f>
        <v>0</v>
      </c>
      <c r="AC79" s="25">
        <f>P79*'Debris Costs Lookup'!$B$8*$D79</f>
        <v>0</v>
      </c>
      <c r="AD79" s="25">
        <f>Q79*'Debris Costs Lookup'!$B$8*$D79</f>
        <v>0</v>
      </c>
      <c r="AE79" s="25">
        <f>R79*'Debris Costs Lookup'!$B$8*$D79</f>
        <v>0</v>
      </c>
      <c r="AF79" s="25">
        <f>S79*'Debris Costs Lookup'!$B$8*$D79</f>
        <v>0</v>
      </c>
      <c r="AG79" s="25">
        <f>T79*'Debris Costs Lookup'!$B$8*$D79</f>
        <v>0</v>
      </c>
      <c r="AH79" s="25">
        <f>U79*'Debris Costs Lookup'!$B$8*$D79</f>
        <v>0</v>
      </c>
      <c r="AI79" s="25">
        <f>V79*'Debris Costs Lookup'!$B$8*$D79</f>
        <v>0</v>
      </c>
      <c r="AJ79" s="25">
        <f>W79*'Debris Costs Lookup'!$B$8*$D79</f>
        <v>0</v>
      </c>
      <c r="AK79" s="25">
        <f>X79*'Debris Costs Lookup'!$B$8*$D79</f>
        <v>0</v>
      </c>
      <c r="AL79" s="25">
        <f>Y79*'Debris Costs Lookup'!$B$8*$D79</f>
        <v>0</v>
      </c>
    </row>
    <row r="80" spans="1:38" x14ac:dyDescent="0.25">
      <c r="A80" s="17">
        <f t="shared" si="5"/>
        <v>79</v>
      </c>
      <c r="B80" s="27" t="str">
        <f>IF('Structure Inputs'!C83="","",'Structure Inputs'!C83)</f>
        <v/>
      </c>
      <c r="D80" s="42">
        <f>'Structure Inputs'!$D83</f>
        <v>0</v>
      </c>
      <c r="F80" s="18" t="str">
        <f>IF('Structure Inputs'!F83="","No","Yes")</f>
        <v>No</v>
      </c>
      <c r="H80" s="24">
        <f>IF($F80="Yes",'Structure Inputs'!$F83,SUMIFS('General Assumptions_Back End'!$C:$C,'General Assumptions_Back End'!$A:$A,$B80,'General Assumptions_Back End'!$B:$B,H$1))</f>
        <v>0</v>
      </c>
      <c r="J80" s="24" t="str">
        <f>'Structure Inputs'!I83</f>
        <v/>
      </c>
      <c r="K80" s="416">
        <f t="shared" si="4"/>
        <v>0</v>
      </c>
      <c r="L80" s="420">
        <f>'General User Inputs'!$F$34</f>
        <v>1.1000000000000001</v>
      </c>
      <c r="N80" s="42">
        <f>IF(AND('Structure Inputs'!R83&gt;0, ISNUMBER('Structure Inputs'!R83)), ((('Structure Inputs'!R83+2)*$K80*0.33*$L80)/27)/'Debris Costs Lookup'!$B$2, 0)</f>
        <v>0</v>
      </c>
      <c r="O80" s="42">
        <f>IF(AND('Structure Inputs'!S83&gt;0, ISNUMBER('Structure Inputs'!S83)), ((('Structure Inputs'!S83+2)*$K80*0.33*$L80)/27)/'Debris Costs Lookup'!$B$2, 0)</f>
        <v>0</v>
      </c>
      <c r="P80" s="42">
        <f>IF(AND('Structure Inputs'!T83&gt;0, ISNUMBER('Structure Inputs'!T83)), ((('Structure Inputs'!T83+2)*$K80*0.33*$L80)/27)/'Debris Costs Lookup'!$B$2, 0)</f>
        <v>0</v>
      </c>
      <c r="Q80" s="42">
        <f>IF(AND('Structure Inputs'!U83&gt;0, ISNUMBER('Structure Inputs'!U83)), ((('Structure Inputs'!U83+2)*$K80*0.33*$L80)/27)/'Debris Costs Lookup'!$B$2, 0)</f>
        <v>0</v>
      </c>
      <c r="R80" s="42">
        <f>IF(AND('Structure Inputs'!V83&gt;0, ISNUMBER('Structure Inputs'!V83)), ((('Structure Inputs'!V83+2)*$K80*0.33*$L80)/27)/'Debris Costs Lookup'!$B$2, 0)</f>
        <v>0</v>
      </c>
      <c r="S80" s="42">
        <f>IF(AND('Structure Inputs'!W83&gt;0, ISNUMBER('Structure Inputs'!W83)), ((('Structure Inputs'!W83+2)*$K80*0.33*$L80)/27)/'Debris Costs Lookup'!$B$2, 0)</f>
        <v>0</v>
      </c>
      <c r="T80" s="42">
        <f>IF(AND('Structure Inputs'!X83&gt;0, ISNUMBER('Structure Inputs'!X83)), ((('Structure Inputs'!X83+2)*$K80*0.33*$L80)/27)/'Debris Costs Lookup'!$B$2, 0)</f>
        <v>0</v>
      </c>
      <c r="U80" s="42">
        <f>IF(AND('Structure Inputs'!Y83&gt;0, ISNUMBER('Structure Inputs'!Y83)), ((('Structure Inputs'!Y83+2)*$K80*0.33*$L80)/27)/'Debris Costs Lookup'!$B$2, 0)</f>
        <v>0</v>
      </c>
      <c r="V80" s="42">
        <f>IF(AND('Structure Inputs'!Z83&gt;0, ISNUMBER('Structure Inputs'!Z83)), ((('Structure Inputs'!Z83+2)*$K80*0.33*$L80)/27)/'Debris Costs Lookup'!$B$2, 0)</f>
        <v>0</v>
      </c>
      <c r="W80" s="42">
        <f>IF(AND('Structure Inputs'!AA83&gt;0, ISNUMBER('Structure Inputs'!AA83)), ((('Structure Inputs'!AA83+2)*$K80*0.33*$L80)/27)/'Debris Costs Lookup'!$B$2, 0)</f>
        <v>0</v>
      </c>
      <c r="X80" s="42">
        <f>IF(AND('Structure Inputs'!AB83&gt;0, ISNUMBER('Structure Inputs'!AB83)), ((('Structure Inputs'!AB83+2)*$K80*0.33*$L80)/27)/'Debris Costs Lookup'!$B$2, 0)</f>
        <v>0</v>
      </c>
      <c r="Y80" s="42">
        <f>IF(AND('Structure Inputs'!AC83&gt;0, ISNUMBER('Structure Inputs'!AC83)), ((('Structure Inputs'!AC83+2)*$K80*0.33*$L80)/27)/'Debris Costs Lookup'!$B$2, 0)</f>
        <v>0</v>
      </c>
      <c r="AA80" s="25">
        <f>N80*'Debris Costs Lookup'!$B$8*$D80</f>
        <v>0</v>
      </c>
      <c r="AB80" s="25">
        <f>O80*'Debris Costs Lookup'!$B$8*$D80</f>
        <v>0</v>
      </c>
      <c r="AC80" s="25">
        <f>P80*'Debris Costs Lookup'!$B$8*$D80</f>
        <v>0</v>
      </c>
      <c r="AD80" s="25">
        <f>Q80*'Debris Costs Lookup'!$B$8*$D80</f>
        <v>0</v>
      </c>
      <c r="AE80" s="25">
        <f>R80*'Debris Costs Lookup'!$B$8*$D80</f>
        <v>0</v>
      </c>
      <c r="AF80" s="25">
        <f>S80*'Debris Costs Lookup'!$B$8*$D80</f>
        <v>0</v>
      </c>
      <c r="AG80" s="25">
        <f>T80*'Debris Costs Lookup'!$B$8*$D80</f>
        <v>0</v>
      </c>
      <c r="AH80" s="25">
        <f>U80*'Debris Costs Lookup'!$B$8*$D80</f>
        <v>0</v>
      </c>
      <c r="AI80" s="25">
        <f>V80*'Debris Costs Lookup'!$B$8*$D80</f>
        <v>0</v>
      </c>
      <c r="AJ80" s="25">
        <f>W80*'Debris Costs Lookup'!$B$8*$D80</f>
        <v>0</v>
      </c>
      <c r="AK80" s="25">
        <f>X80*'Debris Costs Lookup'!$B$8*$D80</f>
        <v>0</v>
      </c>
      <c r="AL80" s="25">
        <f>Y80*'Debris Costs Lookup'!$B$8*$D80</f>
        <v>0</v>
      </c>
    </row>
    <row r="81" spans="1:38" x14ac:dyDescent="0.25">
      <c r="A81" s="17">
        <f t="shared" si="5"/>
        <v>80</v>
      </c>
      <c r="B81" s="27" t="str">
        <f>IF('Structure Inputs'!C84="","",'Structure Inputs'!C84)</f>
        <v/>
      </c>
      <c r="D81" s="42">
        <f>'Structure Inputs'!$D84</f>
        <v>0</v>
      </c>
      <c r="F81" s="18" t="str">
        <f>IF('Structure Inputs'!F84="","No","Yes")</f>
        <v>No</v>
      </c>
      <c r="H81" s="24">
        <f>IF($F81="Yes",'Structure Inputs'!$F84,SUMIFS('General Assumptions_Back End'!$C:$C,'General Assumptions_Back End'!$A:$A,$B81,'General Assumptions_Back End'!$B:$B,H$1))</f>
        <v>0</v>
      </c>
      <c r="J81" s="24" t="str">
        <f>'Structure Inputs'!I84</f>
        <v/>
      </c>
      <c r="K81" s="416">
        <f t="shared" si="4"/>
        <v>0</v>
      </c>
      <c r="L81" s="420">
        <f>'General User Inputs'!$F$34</f>
        <v>1.1000000000000001</v>
      </c>
      <c r="N81" s="42">
        <f>IF(AND('Structure Inputs'!R84&gt;0, ISNUMBER('Structure Inputs'!R84)), ((('Structure Inputs'!R84+2)*$K81*0.33*$L81)/27)/'Debris Costs Lookup'!$B$2, 0)</f>
        <v>0</v>
      </c>
      <c r="O81" s="42">
        <f>IF(AND('Structure Inputs'!S84&gt;0, ISNUMBER('Structure Inputs'!S84)), ((('Structure Inputs'!S84+2)*$K81*0.33*$L81)/27)/'Debris Costs Lookup'!$B$2, 0)</f>
        <v>0</v>
      </c>
      <c r="P81" s="42">
        <f>IF(AND('Structure Inputs'!T84&gt;0, ISNUMBER('Structure Inputs'!T84)), ((('Structure Inputs'!T84+2)*$K81*0.33*$L81)/27)/'Debris Costs Lookup'!$B$2, 0)</f>
        <v>0</v>
      </c>
      <c r="Q81" s="42">
        <f>IF(AND('Structure Inputs'!U84&gt;0, ISNUMBER('Structure Inputs'!U84)), ((('Structure Inputs'!U84+2)*$K81*0.33*$L81)/27)/'Debris Costs Lookup'!$B$2, 0)</f>
        <v>0</v>
      </c>
      <c r="R81" s="42">
        <f>IF(AND('Structure Inputs'!V84&gt;0, ISNUMBER('Structure Inputs'!V84)), ((('Structure Inputs'!V84+2)*$K81*0.33*$L81)/27)/'Debris Costs Lookup'!$B$2, 0)</f>
        <v>0</v>
      </c>
      <c r="S81" s="42">
        <f>IF(AND('Structure Inputs'!W84&gt;0, ISNUMBER('Structure Inputs'!W84)), ((('Structure Inputs'!W84+2)*$K81*0.33*$L81)/27)/'Debris Costs Lookup'!$B$2, 0)</f>
        <v>0</v>
      </c>
      <c r="T81" s="42">
        <f>IF(AND('Structure Inputs'!X84&gt;0, ISNUMBER('Structure Inputs'!X84)), ((('Structure Inputs'!X84+2)*$K81*0.33*$L81)/27)/'Debris Costs Lookup'!$B$2, 0)</f>
        <v>0</v>
      </c>
      <c r="U81" s="42">
        <f>IF(AND('Structure Inputs'!Y84&gt;0, ISNUMBER('Structure Inputs'!Y84)), ((('Structure Inputs'!Y84+2)*$K81*0.33*$L81)/27)/'Debris Costs Lookup'!$B$2, 0)</f>
        <v>0</v>
      </c>
      <c r="V81" s="42">
        <f>IF(AND('Structure Inputs'!Z84&gt;0, ISNUMBER('Structure Inputs'!Z84)), ((('Structure Inputs'!Z84+2)*$K81*0.33*$L81)/27)/'Debris Costs Lookup'!$B$2, 0)</f>
        <v>0</v>
      </c>
      <c r="W81" s="42">
        <f>IF(AND('Structure Inputs'!AA84&gt;0, ISNUMBER('Structure Inputs'!AA84)), ((('Structure Inputs'!AA84+2)*$K81*0.33*$L81)/27)/'Debris Costs Lookup'!$B$2, 0)</f>
        <v>0</v>
      </c>
      <c r="X81" s="42">
        <f>IF(AND('Structure Inputs'!AB84&gt;0, ISNUMBER('Structure Inputs'!AB84)), ((('Structure Inputs'!AB84+2)*$K81*0.33*$L81)/27)/'Debris Costs Lookup'!$B$2, 0)</f>
        <v>0</v>
      </c>
      <c r="Y81" s="42">
        <f>IF(AND('Structure Inputs'!AC84&gt;0, ISNUMBER('Structure Inputs'!AC84)), ((('Structure Inputs'!AC84+2)*$K81*0.33*$L81)/27)/'Debris Costs Lookup'!$B$2, 0)</f>
        <v>0</v>
      </c>
      <c r="AA81" s="25">
        <f>N81*'Debris Costs Lookup'!$B$8*$D81</f>
        <v>0</v>
      </c>
      <c r="AB81" s="25">
        <f>O81*'Debris Costs Lookup'!$B$8*$D81</f>
        <v>0</v>
      </c>
      <c r="AC81" s="25">
        <f>P81*'Debris Costs Lookup'!$B$8*$D81</f>
        <v>0</v>
      </c>
      <c r="AD81" s="25">
        <f>Q81*'Debris Costs Lookup'!$B$8*$D81</f>
        <v>0</v>
      </c>
      <c r="AE81" s="25">
        <f>R81*'Debris Costs Lookup'!$B$8*$D81</f>
        <v>0</v>
      </c>
      <c r="AF81" s="25">
        <f>S81*'Debris Costs Lookup'!$B$8*$D81</f>
        <v>0</v>
      </c>
      <c r="AG81" s="25">
        <f>T81*'Debris Costs Lookup'!$B$8*$D81</f>
        <v>0</v>
      </c>
      <c r="AH81" s="25">
        <f>U81*'Debris Costs Lookup'!$B$8*$D81</f>
        <v>0</v>
      </c>
      <c r="AI81" s="25">
        <f>V81*'Debris Costs Lookup'!$B$8*$D81</f>
        <v>0</v>
      </c>
      <c r="AJ81" s="25">
        <f>W81*'Debris Costs Lookup'!$B$8*$D81</f>
        <v>0</v>
      </c>
      <c r="AK81" s="25">
        <f>X81*'Debris Costs Lookup'!$B$8*$D81</f>
        <v>0</v>
      </c>
      <c r="AL81" s="25">
        <f>Y81*'Debris Costs Lookup'!$B$8*$D81</f>
        <v>0</v>
      </c>
    </row>
    <row r="82" spans="1:38" x14ac:dyDescent="0.25">
      <c r="A82" s="17">
        <f t="shared" si="5"/>
        <v>81</v>
      </c>
      <c r="B82" s="27" t="str">
        <f>IF('Structure Inputs'!C85="","",'Structure Inputs'!C85)</f>
        <v/>
      </c>
      <c r="D82" s="42">
        <f>'Structure Inputs'!$D85</f>
        <v>0</v>
      </c>
      <c r="F82" s="18" t="str">
        <f>IF('Structure Inputs'!F85="","No","Yes")</f>
        <v>No</v>
      </c>
      <c r="H82" s="24">
        <f>IF($F82="Yes",'Structure Inputs'!$F85,SUMIFS('General Assumptions_Back End'!$C:$C,'General Assumptions_Back End'!$A:$A,$B82,'General Assumptions_Back End'!$B:$B,H$1))</f>
        <v>0</v>
      </c>
      <c r="J82" s="24" t="str">
        <f>'Structure Inputs'!I85</f>
        <v/>
      </c>
      <c r="K82" s="416">
        <f t="shared" si="4"/>
        <v>0</v>
      </c>
      <c r="L82" s="420">
        <f>'General User Inputs'!$F$34</f>
        <v>1.1000000000000001</v>
      </c>
      <c r="N82" s="42">
        <f>IF(AND('Structure Inputs'!R85&gt;0, ISNUMBER('Structure Inputs'!R85)), ((('Structure Inputs'!R85+2)*$K82*0.33*$L82)/27)/'Debris Costs Lookup'!$B$2, 0)</f>
        <v>0</v>
      </c>
      <c r="O82" s="42">
        <f>IF(AND('Structure Inputs'!S85&gt;0, ISNUMBER('Structure Inputs'!S85)), ((('Structure Inputs'!S85+2)*$K82*0.33*$L82)/27)/'Debris Costs Lookup'!$B$2, 0)</f>
        <v>0</v>
      </c>
      <c r="P82" s="42">
        <f>IF(AND('Structure Inputs'!T85&gt;0, ISNUMBER('Structure Inputs'!T85)), ((('Structure Inputs'!T85+2)*$K82*0.33*$L82)/27)/'Debris Costs Lookup'!$B$2, 0)</f>
        <v>0</v>
      </c>
      <c r="Q82" s="42">
        <f>IF(AND('Structure Inputs'!U85&gt;0, ISNUMBER('Structure Inputs'!U85)), ((('Structure Inputs'!U85+2)*$K82*0.33*$L82)/27)/'Debris Costs Lookup'!$B$2, 0)</f>
        <v>0</v>
      </c>
      <c r="R82" s="42">
        <f>IF(AND('Structure Inputs'!V85&gt;0, ISNUMBER('Structure Inputs'!V85)), ((('Structure Inputs'!V85+2)*$K82*0.33*$L82)/27)/'Debris Costs Lookup'!$B$2, 0)</f>
        <v>0</v>
      </c>
      <c r="S82" s="42">
        <f>IF(AND('Structure Inputs'!W85&gt;0, ISNUMBER('Structure Inputs'!W85)), ((('Structure Inputs'!W85+2)*$K82*0.33*$L82)/27)/'Debris Costs Lookup'!$B$2, 0)</f>
        <v>0</v>
      </c>
      <c r="T82" s="42">
        <f>IF(AND('Structure Inputs'!X85&gt;0, ISNUMBER('Structure Inputs'!X85)), ((('Structure Inputs'!X85+2)*$K82*0.33*$L82)/27)/'Debris Costs Lookup'!$B$2, 0)</f>
        <v>0</v>
      </c>
      <c r="U82" s="42">
        <f>IF(AND('Structure Inputs'!Y85&gt;0, ISNUMBER('Structure Inputs'!Y85)), ((('Structure Inputs'!Y85+2)*$K82*0.33*$L82)/27)/'Debris Costs Lookup'!$B$2, 0)</f>
        <v>0</v>
      </c>
      <c r="V82" s="42">
        <f>IF(AND('Structure Inputs'!Z85&gt;0, ISNUMBER('Structure Inputs'!Z85)), ((('Structure Inputs'!Z85+2)*$K82*0.33*$L82)/27)/'Debris Costs Lookup'!$B$2, 0)</f>
        <v>0</v>
      </c>
      <c r="W82" s="42">
        <f>IF(AND('Structure Inputs'!AA85&gt;0, ISNUMBER('Structure Inputs'!AA85)), ((('Structure Inputs'!AA85+2)*$K82*0.33*$L82)/27)/'Debris Costs Lookup'!$B$2, 0)</f>
        <v>0</v>
      </c>
      <c r="X82" s="42">
        <f>IF(AND('Structure Inputs'!AB85&gt;0, ISNUMBER('Structure Inputs'!AB85)), ((('Structure Inputs'!AB85+2)*$K82*0.33*$L82)/27)/'Debris Costs Lookup'!$B$2, 0)</f>
        <v>0</v>
      </c>
      <c r="Y82" s="42">
        <f>IF(AND('Structure Inputs'!AC85&gt;0, ISNUMBER('Structure Inputs'!AC85)), ((('Structure Inputs'!AC85+2)*$K82*0.33*$L82)/27)/'Debris Costs Lookup'!$B$2, 0)</f>
        <v>0</v>
      </c>
      <c r="AA82" s="25">
        <f>N82*'Debris Costs Lookup'!$B$8*$D82</f>
        <v>0</v>
      </c>
      <c r="AB82" s="25">
        <f>O82*'Debris Costs Lookup'!$B$8*$D82</f>
        <v>0</v>
      </c>
      <c r="AC82" s="25">
        <f>P82*'Debris Costs Lookup'!$B$8*$D82</f>
        <v>0</v>
      </c>
      <c r="AD82" s="25">
        <f>Q82*'Debris Costs Lookup'!$B$8*$D82</f>
        <v>0</v>
      </c>
      <c r="AE82" s="25">
        <f>R82*'Debris Costs Lookup'!$B$8*$D82</f>
        <v>0</v>
      </c>
      <c r="AF82" s="25">
        <f>S82*'Debris Costs Lookup'!$B$8*$D82</f>
        <v>0</v>
      </c>
      <c r="AG82" s="25">
        <f>T82*'Debris Costs Lookup'!$B$8*$D82</f>
        <v>0</v>
      </c>
      <c r="AH82" s="25">
        <f>U82*'Debris Costs Lookup'!$B$8*$D82</f>
        <v>0</v>
      </c>
      <c r="AI82" s="25">
        <f>V82*'Debris Costs Lookup'!$B$8*$D82</f>
        <v>0</v>
      </c>
      <c r="AJ82" s="25">
        <f>W82*'Debris Costs Lookup'!$B$8*$D82</f>
        <v>0</v>
      </c>
      <c r="AK82" s="25">
        <f>X82*'Debris Costs Lookup'!$B$8*$D82</f>
        <v>0</v>
      </c>
      <c r="AL82" s="25">
        <f>Y82*'Debris Costs Lookup'!$B$8*$D82</f>
        <v>0</v>
      </c>
    </row>
    <row r="83" spans="1:38" x14ac:dyDescent="0.25">
      <c r="A83" s="17">
        <f t="shared" si="5"/>
        <v>82</v>
      </c>
      <c r="B83" s="27" t="str">
        <f>IF('Structure Inputs'!C86="","",'Structure Inputs'!C86)</f>
        <v/>
      </c>
      <c r="D83" s="42">
        <f>'Structure Inputs'!$D86</f>
        <v>0</v>
      </c>
      <c r="F83" s="18" t="str">
        <f>IF('Structure Inputs'!F86="","No","Yes")</f>
        <v>No</v>
      </c>
      <c r="H83" s="24">
        <f>IF($F83="Yes",'Structure Inputs'!$F86,SUMIFS('General Assumptions_Back End'!$C:$C,'General Assumptions_Back End'!$A:$A,$B83,'General Assumptions_Back End'!$B:$B,H$1))</f>
        <v>0</v>
      </c>
      <c r="J83" s="24" t="str">
        <f>'Structure Inputs'!I86</f>
        <v/>
      </c>
      <c r="K83" s="416">
        <f t="shared" si="4"/>
        <v>0</v>
      </c>
      <c r="L83" s="420">
        <f>'General User Inputs'!$F$34</f>
        <v>1.1000000000000001</v>
      </c>
      <c r="N83" s="42">
        <f>IF(AND('Structure Inputs'!R86&gt;0, ISNUMBER('Structure Inputs'!R86)), ((('Structure Inputs'!R86+2)*$K83*0.33*$L83)/27)/'Debris Costs Lookup'!$B$2, 0)</f>
        <v>0</v>
      </c>
      <c r="O83" s="42">
        <f>IF(AND('Structure Inputs'!S86&gt;0, ISNUMBER('Structure Inputs'!S86)), ((('Structure Inputs'!S86+2)*$K83*0.33*$L83)/27)/'Debris Costs Lookup'!$B$2, 0)</f>
        <v>0</v>
      </c>
      <c r="P83" s="42">
        <f>IF(AND('Structure Inputs'!T86&gt;0, ISNUMBER('Structure Inputs'!T86)), ((('Structure Inputs'!T86+2)*$K83*0.33*$L83)/27)/'Debris Costs Lookup'!$B$2, 0)</f>
        <v>0</v>
      </c>
      <c r="Q83" s="42">
        <f>IF(AND('Structure Inputs'!U86&gt;0, ISNUMBER('Structure Inputs'!U86)), ((('Structure Inputs'!U86+2)*$K83*0.33*$L83)/27)/'Debris Costs Lookup'!$B$2, 0)</f>
        <v>0</v>
      </c>
      <c r="R83" s="42">
        <f>IF(AND('Structure Inputs'!V86&gt;0, ISNUMBER('Structure Inputs'!V86)), ((('Structure Inputs'!V86+2)*$K83*0.33*$L83)/27)/'Debris Costs Lookup'!$B$2, 0)</f>
        <v>0</v>
      </c>
      <c r="S83" s="42">
        <f>IF(AND('Structure Inputs'!W86&gt;0, ISNUMBER('Structure Inputs'!W86)), ((('Structure Inputs'!W86+2)*$K83*0.33*$L83)/27)/'Debris Costs Lookup'!$B$2, 0)</f>
        <v>0</v>
      </c>
      <c r="T83" s="42">
        <f>IF(AND('Structure Inputs'!X86&gt;0, ISNUMBER('Structure Inputs'!X86)), ((('Structure Inputs'!X86+2)*$K83*0.33*$L83)/27)/'Debris Costs Lookup'!$B$2, 0)</f>
        <v>0</v>
      </c>
      <c r="U83" s="42">
        <f>IF(AND('Structure Inputs'!Y86&gt;0, ISNUMBER('Structure Inputs'!Y86)), ((('Structure Inputs'!Y86+2)*$K83*0.33*$L83)/27)/'Debris Costs Lookup'!$B$2, 0)</f>
        <v>0</v>
      </c>
      <c r="V83" s="42">
        <f>IF(AND('Structure Inputs'!Z86&gt;0, ISNUMBER('Structure Inputs'!Z86)), ((('Structure Inputs'!Z86+2)*$K83*0.33*$L83)/27)/'Debris Costs Lookup'!$B$2, 0)</f>
        <v>0</v>
      </c>
      <c r="W83" s="42">
        <f>IF(AND('Structure Inputs'!AA86&gt;0, ISNUMBER('Structure Inputs'!AA86)), ((('Structure Inputs'!AA86+2)*$K83*0.33*$L83)/27)/'Debris Costs Lookup'!$B$2, 0)</f>
        <v>0</v>
      </c>
      <c r="X83" s="42">
        <f>IF(AND('Structure Inputs'!AB86&gt;0, ISNUMBER('Structure Inputs'!AB86)), ((('Structure Inputs'!AB86+2)*$K83*0.33*$L83)/27)/'Debris Costs Lookup'!$B$2, 0)</f>
        <v>0</v>
      </c>
      <c r="Y83" s="42">
        <f>IF(AND('Structure Inputs'!AC86&gt;0, ISNUMBER('Structure Inputs'!AC86)), ((('Structure Inputs'!AC86+2)*$K83*0.33*$L83)/27)/'Debris Costs Lookup'!$B$2, 0)</f>
        <v>0</v>
      </c>
      <c r="AA83" s="25">
        <f>N83*'Debris Costs Lookup'!$B$8*$D83</f>
        <v>0</v>
      </c>
      <c r="AB83" s="25">
        <f>O83*'Debris Costs Lookup'!$B$8*$D83</f>
        <v>0</v>
      </c>
      <c r="AC83" s="25">
        <f>P83*'Debris Costs Lookup'!$B$8*$D83</f>
        <v>0</v>
      </c>
      <c r="AD83" s="25">
        <f>Q83*'Debris Costs Lookup'!$B$8*$D83</f>
        <v>0</v>
      </c>
      <c r="AE83" s="25">
        <f>R83*'Debris Costs Lookup'!$B$8*$D83</f>
        <v>0</v>
      </c>
      <c r="AF83" s="25">
        <f>S83*'Debris Costs Lookup'!$B$8*$D83</f>
        <v>0</v>
      </c>
      <c r="AG83" s="25">
        <f>T83*'Debris Costs Lookup'!$B$8*$D83</f>
        <v>0</v>
      </c>
      <c r="AH83" s="25">
        <f>U83*'Debris Costs Lookup'!$B$8*$D83</f>
        <v>0</v>
      </c>
      <c r="AI83" s="25">
        <f>V83*'Debris Costs Lookup'!$B$8*$D83</f>
        <v>0</v>
      </c>
      <c r="AJ83" s="25">
        <f>W83*'Debris Costs Lookup'!$B$8*$D83</f>
        <v>0</v>
      </c>
      <c r="AK83" s="25">
        <f>X83*'Debris Costs Lookup'!$B$8*$D83</f>
        <v>0</v>
      </c>
      <c r="AL83" s="25">
        <f>Y83*'Debris Costs Lookup'!$B$8*$D83</f>
        <v>0</v>
      </c>
    </row>
    <row r="84" spans="1:38" x14ac:dyDescent="0.25">
      <c r="A84" s="17">
        <f t="shared" si="5"/>
        <v>83</v>
      </c>
      <c r="B84" s="27" t="str">
        <f>IF('Structure Inputs'!C87="","",'Structure Inputs'!C87)</f>
        <v/>
      </c>
      <c r="D84" s="42">
        <f>'Structure Inputs'!$D87</f>
        <v>0</v>
      </c>
      <c r="F84" s="18" t="str">
        <f>IF('Structure Inputs'!F87="","No","Yes")</f>
        <v>No</v>
      </c>
      <c r="H84" s="24">
        <f>IF($F84="Yes",'Structure Inputs'!$F87,SUMIFS('General Assumptions_Back End'!$C:$C,'General Assumptions_Back End'!$A:$A,$B84,'General Assumptions_Back End'!$B:$B,H$1))</f>
        <v>0</v>
      </c>
      <c r="J84" s="24" t="str">
        <f>'Structure Inputs'!I87</f>
        <v/>
      </c>
      <c r="K84" s="416">
        <f t="shared" si="4"/>
        <v>0</v>
      </c>
      <c r="L84" s="420">
        <f>'General User Inputs'!$F$34</f>
        <v>1.1000000000000001</v>
      </c>
      <c r="N84" s="42">
        <f>IF(AND('Structure Inputs'!R87&gt;0, ISNUMBER('Structure Inputs'!R87)), ((('Structure Inputs'!R87+2)*$K84*0.33*$L84)/27)/'Debris Costs Lookup'!$B$2, 0)</f>
        <v>0</v>
      </c>
      <c r="O84" s="42">
        <f>IF(AND('Structure Inputs'!S87&gt;0, ISNUMBER('Structure Inputs'!S87)), ((('Structure Inputs'!S87+2)*$K84*0.33*$L84)/27)/'Debris Costs Lookup'!$B$2, 0)</f>
        <v>0</v>
      </c>
      <c r="P84" s="42">
        <f>IF(AND('Structure Inputs'!T87&gt;0, ISNUMBER('Structure Inputs'!T87)), ((('Structure Inputs'!T87+2)*$K84*0.33*$L84)/27)/'Debris Costs Lookup'!$B$2, 0)</f>
        <v>0</v>
      </c>
      <c r="Q84" s="42">
        <f>IF(AND('Structure Inputs'!U87&gt;0, ISNUMBER('Structure Inputs'!U87)), ((('Structure Inputs'!U87+2)*$K84*0.33*$L84)/27)/'Debris Costs Lookup'!$B$2, 0)</f>
        <v>0</v>
      </c>
      <c r="R84" s="42">
        <f>IF(AND('Structure Inputs'!V87&gt;0, ISNUMBER('Structure Inputs'!V87)), ((('Structure Inputs'!V87+2)*$K84*0.33*$L84)/27)/'Debris Costs Lookup'!$B$2, 0)</f>
        <v>0</v>
      </c>
      <c r="S84" s="42">
        <f>IF(AND('Structure Inputs'!W87&gt;0, ISNUMBER('Structure Inputs'!W87)), ((('Structure Inputs'!W87+2)*$K84*0.33*$L84)/27)/'Debris Costs Lookup'!$B$2, 0)</f>
        <v>0</v>
      </c>
      <c r="T84" s="42">
        <f>IF(AND('Structure Inputs'!X87&gt;0, ISNUMBER('Structure Inputs'!X87)), ((('Structure Inputs'!X87+2)*$K84*0.33*$L84)/27)/'Debris Costs Lookup'!$B$2, 0)</f>
        <v>0</v>
      </c>
      <c r="U84" s="42">
        <f>IF(AND('Structure Inputs'!Y87&gt;0, ISNUMBER('Structure Inputs'!Y87)), ((('Structure Inputs'!Y87+2)*$K84*0.33*$L84)/27)/'Debris Costs Lookup'!$B$2, 0)</f>
        <v>0</v>
      </c>
      <c r="V84" s="42">
        <f>IF(AND('Structure Inputs'!Z87&gt;0, ISNUMBER('Structure Inputs'!Z87)), ((('Structure Inputs'!Z87+2)*$K84*0.33*$L84)/27)/'Debris Costs Lookup'!$B$2, 0)</f>
        <v>0</v>
      </c>
      <c r="W84" s="42">
        <f>IF(AND('Structure Inputs'!AA87&gt;0, ISNUMBER('Structure Inputs'!AA87)), ((('Structure Inputs'!AA87+2)*$K84*0.33*$L84)/27)/'Debris Costs Lookup'!$B$2, 0)</f>
        <v>0</v>
      </c>
      <c r="X84" s="42">
        <f>IF(AND('Structure Inputs'!AB87&gt;0, ISNUMBER('Structure Inputs'!AB87)), ((('Structure Inputs'!AB87+2)*$K84*0.33*$L84)/27)/'Debris Costs Lookup'!$B$2, 0)</f>
        <v>0</v>
      </c>
      <c r="Y84" s="42">
        <f>IF(AND('Structure Inputs'!AC87&gt;0, ISNUMBER('Structure Inputs'!AC87)), ((('Structure Inputs'!AC87+2)*$K84*0.33*$L84)/27)/'Debris Costs Lookup'!$B$2, 0)</f>
        <v>0</v>
      </c>
      <c r="AA84" s="25">
        <f>N84*'Debris Costs Lookup'!$B$8*$D84</f>
        <v>0</v>
      </c>
      <c r="AB84" s="25">
        <f>O84*'Debris Costs Lookup'!$B$8*$D84</f>
        <v>0</v>
      </c>
      <c r="AC84" s="25">
        <f>P84*'Debris Costs Lookup'!$B$8*$D84</f>
        <v>0</v>
      </c>
      <c r="AD84" s="25">
        <f>Q84*'Debris Costs Lookup'!$B$8*$D84</f>
        <v>0</v>
      </c>
      <c r="AE84" s="25">
        <f>R84*'Debris Costs Lookup'!$B$8*$D84</f>
        <v>0</v>
      </c>
      <c r="AF84" s="25">
        <f>S84*'Debris Costs Lookup'!$B$8*$D84</f>
        <v>0</v>
      </c>
      <c r="AG84" s="25">
        <f>T84*'Debris Costs Lookup'!$B$8*$D84</f>
        <v>0</v>
      </c>
      <c r="AH84" s="25">
        <f>U84*'Debris Costs Lookup'!$B$8*$D84</f>
        <v>0</v>
      </c>
      <c r="AI84" s="25">
        <f>V84*'Debris Costs Lookup'!$B$8*$D84</f>
        <v>0</v>
      </c>
      <c r="AJ84" s="25">
        <f>W84*'Debris Costs Lookup'!$B$8*$D84</f>
        <v>0</v>
      </c>
      <c r="AK84" s="25">
        <f>X84*'Debris Costs Lookup'!$B$8*$D84</f>
        <v>0</v>
      </c>
      <c r="AL84" s="25">
        <f>Y84*'Debris Costs Lookup'!$B$8*$D84</f>
        <v>0</v>
      </c>
    </row>
    <row r="85" spans="1:38" x14ac:dyDescent="0.25">
      <c r="A85" s="17">
        <f t="shared" si="5"/>
        <v>84</v>
      </c>
      <c r="B85" s="27" t="str">
        <f>IF('Structure Inputs'!C88="","",'Structure Inputs'!C88)</f>
        <v/>
      </c>
      <c r="D85" s="42">
        <f>'Structure Inputs'!$D88</f>
        <v>0</v>
      </c>
      <c r="F85" s="18" t="str">
        <f>IF('Structure Inputs'!F88="","No","Yes")</f>
        <v>No</v>
      </c>
      <c r="H85" s="24">
        <f>IF($F85="Yes",'Structure Inputs'!$F88,SUMIFS('General Assumptions_Back End'!$C:$C,'General Assumptions_Back End'!$A:$A,$B85,'General Assumptions_Back End'!$B:$B,H$1))</f>
        <v>0</v>
      </c>
      <c r="J85" s="24" t="str">
        <f>'Structure Inputs'!I88</f>
        <v/>
      </c>
      <c r="K85" s="416">
        <f t="shared" si="4"/>
        <v>0</v>
      </c>
      <c r="L85" s="420">
        <f>'General User Inputs'!$F$34</f>
        <v>1.1000000000000001</v>
      </c>
      <c r="N85" s="42">
        <f>IF(AND('Structure Inputs'!R88&gt;0, ISNUMBER('Structure Inputs'!R88)), ((('Structure Inputs'!R88+2)*$K85*0.33*$L85)/27)/'Debris Costs Lookup'!$B$2, 0)</f>
        <v>0</v>
      </c>
      <c r="O85" s="42">
        <f>IF(AND('Structure Inputs'!S88&gt;0, ISNUMBER('Structure Inputs'!S88)), ((('Structure Inputs'!S88+2)*$K85*0.33*$L85)/27)/'Debris Costs Lookup'!$B$2, 0)</f>
        <v>0</v>
      </c>
      <c r="P85" s="42">
        <f>IF(AND('Structure Inputs'!T88&gt;0, ISNUMBER('Structure Inputs'!T88)), ((('Structure Inputs'!T88+2)*$K85*0.33*$L85)/27)/'Debris Costs Lookup'!$B$2, 0)</f>
        <v>0</v>
      </c>
      <c r="Q85" s="42">
        <f>IF(AND('Structure Inputs'!U88&gt;0, ISNUMBER('Structure Inputs'!U88)), ((('Structure Inputs'!U88+2)*$K85*0.33*$L85)/27)/'Debris Costs Lookup'!$B$2, 0)</f>
        <v>0</v>
      </c>
      <c r="R85" s="42">
        <f>IF(AND('Structure Inputs'!V88&gt;0, ISNUMBER('Structure Inputs'!V88)), ((('Structure Inputs'!V88+2)*$K85*0.33*$L85)/27)/'Debris Costs Lookup'!$B$2, 0)</f>
        <v>0</v>
      </c>
      <c r="S85" s="42">
        <f>IF(AND('Structure Inputs'!W88&gt;0, ISNUMBER('Structure Inputs'!W88)), ((('Structure Inputs'!W88+2)*$K85*0.33*$L85)/27)/'Debris Costs Lookup'!$B$2, 0)</f>
        <v>0</v>
      </c>
      <c r="T85" s="42">
        <f>IF(AND('Structure Inputs'!X88&gt;0, ISNUMBER('Structure Inputs'!X88)), ((('Structure Inputs'!X88+2)*$K85*0.33*$L85)/27)/'Debris Costs Lookup'!$B$2, 0)</f>
        <v>0</v>
      </c>
      <c r="U85" s="42">
        <f>IF(AND('Structure Inputs'!Y88&gt;0, ISNUMBER('Structure Inputs'!Y88)), ((('Structure Inputs'!Y88+2)*$K85*0.33*$L85)/27)/'Debris Costs Lookup'!$B$2, 0)</f>
        <v>0</v>
      </c>
      <c r="V85" s="42">
        <f>IF(AND('Structure Inputs'!Z88&gt;0, ISNUMBER('Structure Inputs'!Z88)), ((('Structure Inputs'!Z88+2)*$K85*0.33*$L85)/27)/'Debris Costs Lookup'!$B$2, 0)</f>
        <v>0</v>
      </c>
      <c r="W85" s="42">
        <f>IF(AND('Structure Inputs'!AA88&gt;0, ISNUMBER('Structure Inputs'!AA88)), ((('Structure Inputs'!AA88+2)*$K85*0.33*$L85)/27)/'Debris Costs Lookup'!$B$2, 0)</f>
        <v>0</v>
      </c>
      <c r="X85" s="42">
        <f>IF(AND('Structure Inputs'!AB88&gt;0, ISNUMBER('Structure Inputs'!AB88)), ((('Structure Inputs'!AB88+2)*$K85*0.33*$L85)/27)/'Debris Costs Lookup'!$B$2, 0)</f>
        <v>0</v>
      </c>
      <c r="Y85" s="42">
        <f>IF(AND('Structure Inputs'!AC88&gt;0, ISNUMBER('Structure Inputs'!AC88)), ((('Structure Inputs'!AC88+2)*$K85*0.33*$L85)/27)/'Debris Costs Lookup'!$B$2, 0)</f>
        <v>0</v>
      </c>
      <c r="AA85" s="25">
        <f>N85*'Debris Costs Lookup'!$B$8*$D85</f>
        <v>0</v>
      </c>
      <c r="AB85" s="25">
        <f>O85*'Debris Costs Lookup'!$B$8*$D85</f>
        <v>0</v>
      </c>
      <c r="AC85" s="25">
        <f>P85*'Debris Costs Lookup'!$B$8*$D85</f>
        <v>0</v>
      </c>
      <c r="AD85" s="25">
        <f>Q85*'Debris Costs Lookup'!$B$8*$D85</f>
        <v>0</v>
      </c>
      <c r="AE85" s="25">
        <f>R85*'Debris Costs Lookup'!$B$8*$D85</f>
        <v>0</v>
      </c>
      <c r="AF85" s="25">
        <f>S85*'Debris Costs Lookup'!$B$8*$D85</f>
        <v>0</v>
      </c>
      <c r="AG85" s="25">
        <f>T85*'Debris Costs Lookup'!$B$8*$D85</f>
        <v>0</v>
      </c>
      <c r="AH85" s="25">
        <f>U85*'Debris Costs Lookup'!$B$8*$D85</f>
        <v>0</v>
      </c>
      <c r="AI85" s="25">
        <f>V85*'Debris Costs Lookup'!$B$8*$D85</f>
        <v>0</v>
      </c>
      <c r="AJ85" s="25">
        <f>W85*'Debris Costs Lookup'!$B$8*$D85</f>
        <v>0</v>
      </c>
      <c r="AK85" s="25">
        <f>X85*'Debris Costs Lookup'!$B$8*$D85</f>
        <v>0</v>
      </c>
      <c r="AL85" s="25">
        <f>Y85*'Debris Costs Lookup'!$B$8*$D85</f>
        <v>0</v>
      </c>
    </row>
    <row r="86" spans="1:38" x14ac:dyDescent="0.25">
      <c r="A86" s="17">
        <f t="shared" si="5"/>
        <v>85</v>
      </c>
      <c r="B86" s="27" t="str">
        <f>IF('Structure Inputs'!C89="","",'Structure Inputs'!C89)</f>
        <v/>
      </c>
      <c r="D86" s="42">
        <f>'Structure Inputs'!$D89</f>
        <v>0</v>
      </c>
      <c r="F86" s="18" t="str">
        <f>IF('Structure Inputs'!F89="","No","Yes")</f>
        <v>No</v>
      </c>
      <c r="H86" s="24">
        <f>IF($F86="Yes",'Structure Inputs'!$F89,SUMIFS('General Assumptions_Back End'!$C:$C,'General Assumptions_Back End'!$A:$A,$B86,'General Assumptions_Back End'!$B:$B,H$1))</f>
        <v>0</v>
      </c>
      <c r="J86" s="24" t="str">
        <f>'Structure Inputs'!I89</f>
        <v/>
      </c>
      <c r="K86" s="416">
        <f t="shared" si="4"/>
        <v>0</v>
      </c>
      <c r="L86" s="420">
        <f>'General User Inputs'!$F$34</f>
        <v>1.1000000000000001</v>
      </c>
      <c r="N86" s="42">
        <f>IF(AND('Structure Inputs'!R89&gt;0, ISNUMBER('Structure Inputs'!R89)), ((('Structure Inputs'!R89+2)*$K86*0.33*$L86)/27)/'Debris Costs Lookup'!$B$2, 0)</f>
        <v>0</v>
      </c>
      <c r="O86" s="42">
        <f>IF(AND('Structure Inputs'!S89&gt;0, ISNUMBER('Structure Inputs'!S89)), ((('Structure Inputs'!S89+2)*$K86*0.33*$L86)/27)/'Debris Costs Lookup'!$B$2, 0)</f>
        <v>0</v>
      </c>
      <c r="P86" s="42">
        <f>IF(AND('Structure Inputs'!T89&gt;0, ISNUMBER('Structure Inputs'!T89)), ((('Structure Inputs'!T89+2)*$K86*0.33*$L86)/27)/'Debris Costs Lookup'!$B$2, 0)</f>
        <v>0</v>
      </c>
      <c r="Q86" s="42">
        <f>IF(AND('Structure Inputs'!U89&gt;0, ISNUMBER('Structure Inputs'!U89)), ((('Structure Inputs'!U89+2)*$K86*0.33*$L86)/27)/'Debris Costs Lookup'!$B$2, 0)</f>
        <v>0</v>
      </c>
      <c r="R86" s="42">
        <f>IF(AND('Structure Inputs'!V89&gt;0, ISNUMBER('Structure Inputs'!V89)), ((('Structure Inputs'!V89+2)*$K86*0.33*$L86)/27)/'Debris Costs Lookup'!$B$2, 0)</f>
        <v>0</v>
      </c>
      <c r="S86" s="42">
        <f>IF(AND('Structure Inputs'!W89&gt;0, ISNUMBER('Structure Inputs'!W89)), ((('Structure Inputs'!W89+2)*$K86*0.33*$L86)/27)/'Debris Costs Lookup'!$B$2, 0)</f>
        <v>0</v>
      </c>
      <c r="T86" s="42">
        <f>IF(AND('Structure Inputs'!X89&gt;0, ISNUMBER('Structure Inputs'!X89)), ((('Structure Inputs'!X89+2)*$K86*0.33*$L86)/27)/'Debris Costs Lookup'!$B$2, 0)</f>
        <v>0</v>
      </c>
      <c r="U86" s="42">
        <f>IF(AND('Structure Inputs'!Y89&gt;0, ISNUMBER('Structure Inputs'!Y89)), ((('Structure Inputs'!Y89+2)*$K86*0.33*$L86)/27)/'Debris Costs Lookup'!$B$2, 0)</f>
        <v>0</v>
      </c>
      <c r="V86" s="42">
        <f>IF(AND('Structure Inputs'!Z89&gt;0, ISNUMBER('Structure Inputs'!Z89)), ((('Structure Inputs'!Z89+2)*$K86*0.33*$L86)/27)/'Debris Costs Lookup'!$B$2, 0)</f>
        <v>0</v>
      </c>
      <c r="W86" s="42">
        <f>IF(AND('Structure Inputs'!AA89&gt;0, ISNUMBER('Structure Inputs'!AA89)), ((('Structure Inputs'!AA89+2)*$K86*0.33*$L86)/27)/'Debris Costs Lookup'!$B$2, 0)</f>
        <v>0</v>
      </c>
      <c r="X86" s="42">
        <f>IF(AND('Structure Inputs'!AB89&gt;0, ISNUMBER('Structure Inputs'!AB89)), ((('Structure Inputs'!AB89+2)*$K86*0.33*$L86)/27)/'Debris Costs Lookup'!$B$2, 0)</f>
        <v>0</v>
      </c>
      <c r="Y86" s="42">
        <f>IF(AND('Structure Inputs'!AC89&gt;0, ISNUMBER('Structure Inputs'!AC89)), ((('Structure Inputs'!AC89+2)*$K86*0.33*$L86)/27)/'Debris Costs Lookup'!$B$2, 0)</f>
        <v>0</v>
      </c>
      <c r="AA86" s="25">
        <f>N86*'Debris Costs Lookup'!$B$8*$D86</f>
        <v>0</v>
      </c>
      <c r="AB86" s="25">
        <f>O86*'Debris Costs Lookup'!$B$8*$D86</f>
        <v>0</v>
      </c>
      <c r="AC86" s="25">
        <f>P86*'Debris Costs Lookup'!$B$8*$D86</f>
        <v>0</v>
      </c>
      <c r="AD86" s="25">
        <f>Q86*'Debris Costs Lookup'!$B$8*$D86</f>
        <v>0</v>
      </c>
      <c r="AE86" s="25">
        <f>R86*'Debris Costs Lookup'!$B$8*$D86</f>
        <v>0</v>
      </c>
      <c r="AF86" s="25">
        <f>S86*'Debris Costs Lookup'!$B$8*$D86</f>
        <v>0</v>
      </c>
      <c r="AG86" s="25">
        <f>T86*'Debris Costs Lookup'!$B$8*$D86</f>
        <v>0</v>
      </c>
      <c r="AH86" s="25">
        <f>U86*'Debris Costs Lookup'!$B$8*$D86</f>
        <v>0</v>
      </c>
      <c r="AI86" s="25">
        <f>V86*'Debris Costs Lookup'!$B$8*$D86</f>
        <v>0</v>
      </c>
      <c r="AJ86" s="25">
        <f>W86*'Debris Costs Lookup'!$B$8*$D86</f>
        <v>0</v>
      </c>
      <c r="AK86" s="25">
        <f>X86*'Debris Costs Lookup'!$B$8*$D86</f>
        <v>0</v>
      </c>
      <c r="AL86" s="25">
        <f>Y86*'Debris Costs Lookup'!$B$8*$D86</f>
        <v>0</v>
      </c>
    </row>
    <row r="87" spans="1:38" x14ac:dyDescent="0.25">
      <c r="A87" s="17">
        <f t="shared" si="5"/>
        <v>86</v>
      </c>
      <c r="B87" s="27" t="str">
        <f>IF('Structure Inputs'!C90="","",'Structure Inputs'!C90)</f>
        <v/>
      </c>
      <c r="D87" s="42">
        <f>'Structure Inputs'!$D90</f>
        <v>0</v>
      </c>
      <c r="F87" s="18" t="str">
        <f>IF('Structure Inputs'!F90="","No","Yes")</f>
        <v>No</v>
      </c>
      <c r="H87" s="24">
        <f>IF($F87="Yes",'Structure Inputs'!$F90,SUMIFS('General Assumptions_Back End'!$C:$C,'General Assumptions_Back End'!$A:$A,$B87,'General Assumptions_Back End'!$B:$B,H$1))</f>
        <v>0</v>
      </c>
      <c r="J87" s="24" t="str">
        <f>'Structure Inputs'!I90</f>
        <v/>
      </c>
      <c r="K87" s="416">
        <f t="shared" si="4"/>
        <v>0</v>
      </c>
      <c r="L87" s="420">
        <f>'General User Inputs'!$F$34</f>
        <v>1.1000000000000001</v>
      </c>
      <c r="N87" s="42">
        <f>IF(AND('Structure Inputs'!R90&gt;0, ISNUMBER('Structure Inputs'!R90)), ((('Structure Inputs'!R90+2)*$K87*0.33*$L87)/27)/'Debris Costs Lookup'!$B$2, 0)</f>
        <v>0</v>
      </c>
      <c r="O87" s="42">
        <f>IF(AND('Structure Inputs'!S90&gt;0, ISNUMBER('Structure Inputs'!S90)), ((('Structure Inputs'!S90+2)*$K87*0.33*$L87)/27)/'Debris Costs Lookup'!$B$2, 0)</f>
        <v>0</v>
      </c>
      <c r="P87" s="42">
        <f>IF(AND('Structure Inputs'!T90&gt;0, ISNUMBER('Structure Inputs'!T90)), ((('Structure Inputs'!T90+2)*$K87*0.33*$L87)/27)/'Debris Costs Lookup'!$B$2, 0)</f>
        <v>0</v>
      </c>
      <c r="Q87" s="42">
        <f>IF(AND('Structure Inputs'!U90&gt;0, ISNUMBER('Structure Inputs'!U90)), ((('Structure Inputs'!U90+2)*$K87*0.33*$L87)/27)/'Debris Costs Lookup'!$B$2, 0)</f>
        <v>0</v>
      </c>
      <c r="R87" s="42">
        <f>IF(AND('Structure Inputs'!V90&gt;0, ISNUMBER('Structure Inputs'!V90)), ((('Structure Inputs'!V90+2)*$K87*0.33*$L87)/27)/'Debris Costs Lookup'!$B$2, 0)</f>
        <v>0</v>
      </c>
      <c r="S87" s="42">
        <f>IF(AND('Structure Inputs'!W90&gt;0, ISNUMBER('Structure Inputs'!W90)), ((('Structure Inputs'!W90+2)*$K87*0.33*$L87)/27)/'Debris Costs Lookup'!$B$2, 0)</f>
        <v>0</v>
      </c>
      <c r="T87" s="42">
        <f>IF(AND('Structure Inputs'!X90&gt;0, ISNUMBER('Structure Inputs'!X90)), ((('Structure Inputs'!X90+2)*$K87*0.33*$L87)/27)/'Debris Costs Lookup'!$B$2, 0)</f>
        <v>0</v>
      </c>
      <c r="U87" s="42">
        <f>IF(AND('Structure Inputs'!Y90&gt;0, ISNUMBER('Structure Inputs'!Y90)), ((('Structure Inputs'!Y90+2)*$K87*0.33*$L87)/27)/'Debris Costs Lookup'!$B$2, 0)</f>
        <v>0</v>
      </c>
      <c r="V87" s="42">
        <f>IF(AND('Structure Inputs'!Z90&gt;0, ISNUMBER('Structure Inputs'!Z90)), ((('Structure Inputs'!Z90+2)*$K87*0.33*$L87)/27)/'Debris Costs Lookup'!$B$2, 0)</f>
        <v>0</v>
      </c>
      <c r="W87" s="42">
        <f>IF(AND('Structure Inputs'!AA90&gt;0, ISNUMBER('Structure Inputs'!AA90)), ((('Structure Inputs'!AA90+2)*$K87*0.33*$L87)/27)/'Debris Costs Lookup'!$B$2, 0)</f>
        <v>0</v>
      </c>
      <c r="X87" s="42">
        <f>IF(AND('Structure Inputs'!AB90&gt;0, ISNUMBER('Structure Inputs'!AB90)), ((('Structure Inputs'!AB90+2)*$K87*0.33*$L87)/27)/'Debris Costs Lookup'!$B$2, 0)</f>
        <v>0</v>
      </c>
      <c r="Y87" s="42">
        <f>IF(AND('Structure Inputs'!AC90&gt;0, ISNUMBER('Structure Inputs'!AC90)), ((('Structure Inputs'!AC90+2)*$K87*0.33*$L87)/27)/'Debris Costs Lookup'!$B$2, 0)</f>
        <v>0</v>
      </c>
      <c r="AA87" s="25">
        <f>N87*'Debris Costs Lookup'!$B$8*$D87</f>
        <v>0</v>
      </c>
      <c r="AB87" s="25">
        <f>O87*'Debris Costs Lookup'!$B$8*$D87</f>
        <v>0</v>
      </c>
      <c r="AC87" s="25">
        <f>P87*'Debris Costs Lookup'!$B$8*$D87</f>
        <v>0</v>
      </c>
      <c r="AD87" s="25">
        <f>Q87*'Debris Costs Lookup'!$B$8*$D87</f>
        <v>0</v>
      </c>
      <c r="AE87" s="25">
        <f>R87*'Debris Costs Lookup'!$B$8*$D87</f>
        <v>0</v>
      </c>
      <c r="AF87" s="25">
        <f>S87*'Debris Costs Lookup'!$B$8*$D87</f>
        <v>0</v>
      </c>
      <c r="AG87" s="25">
        <f>T87*'Debris Costs Lookup'!$B$8*$D87</f>
        <v>0</v>
      </c>
      <c r="AH87" s="25">
        <f>U87*'Debris Costs Lookup'!$B$8*$D87</f>
        <v>0</v>
      </c>
      <c r="AI87" s="25">
        <f>V87*'Debris Costs Lookup'!$B$8*$D87</f>
        <v>0</v>
      </c>
      <c r="AJ87" s="25">
        <f>W87*'Debris Costs Lookup'!$B$8*$D87</f>
        <v>0</v>
      </c>
      <c r="AK87" s="25">
        <f>X87*'Debris Costs Lookup'!$B$8*$D87</f>
        <v>0</v>
      </c>
      <c r="AL87" s="25">
        <f>Y87*'Debris Costs Lookup'!$B$8*$D87</f>
        <v>0</v>
      </c>
    </row>
    <row r="88" spans="1:38" x14ac:dyDescent="0.25">
      <c r="A88" s="17">
        <f t="shared" si="5"/>
        <v>87</v>
      </c>
      <c r="B88" s="27" t="str">
        <f>IF('Structure Inputs'!C91="","",'Structure Inputs'!C91)</f>
        <v/>
      </c>
      <c r="D88" s="42">
        <f>'Structure Inputs'!$D91</f>
        <v>0</v>
      </c>
      <c r="F88" s="18" t="str">
        <f>IF('Structure Inputs'!F91="","No","Yes")</f>
        <v>No</v>
      </c>
      <c r="H88" s="24">
        <f>IF($F88="Yes",'Structure Inputs'!$F91,SUMIFS('General Assumptions_Back End'!$C:$C,'General Assumptions_Back End'!$A:$A,$B88,'General Assumptions_Back End'!$B:$B,H$1))</f>
        <v>0</v>
      </c>
      <c r="J88" s="24" t="str">
        <f>'Structure Inputs'!I91</f>
        <v/>
      </c>
      <c r="K88" s="416">
        <f t="shared" si="4"/>
        <v>0</v>
      </c>
      <c r="L88" s="420">
        <f>'General User Inputs'!$F$34</f>
        <v>1.1000000000000001</v>
      </c>
      <c r="N88" s="42">
        <f>IF(AND('Structure Inputs'!R91&gt;0, ISNUMBER('Structure Inputs'!R91)), ((('Structure Inputs'!R91+2)*$K88*0.33*$L88)/27)/'Debris Costs Lookup'!$B$2, 0)</f>
        <v>0</v>
      </c>
      <c r="O88" s="42">
        <f>IF(AND('Structure Inputs'!S91&gt;0, ISNUMBER('Structure Inputs'!S91)), ((('Structure Inputs'!S91+2)*$K88*0.33*$L88)/27)/'Debris Costs Lookup'!$B$2, 0)</f>
        <v>0</v>
      </c>
      <c r="P88" s="42">
        <f>IF(AND('Structure Inputs'!T91&gt;0, ISNUMBER('Structure Inputs'!T91)), ((('Structure Inputs'!T91+2)*$K88*0.33*$L88)/27)/'Debris Costs Lookup'!$B$2, 0)</f>
        <v>0</v>
      </c>
      <c r="Q88" s="42">
        <f>IF(AND('Structure Inputs'!U91&gt;0, ISNUMBER('Structure Inputs'!U91)), ((('Structure Inputs'!U91+2)*$K88*0.33*$L88)/27)/'Debris Costs Lookup'!$B$2, 0)</f>
        <v>0</v>
      </c>
      <c r="R88" s="42">
        <f>IF(AND('Structure Inputs'!V91&gt;0, ISNUMBER('Structure Inputs'!V91)), ((('Structure Inputs'!V91+2)*$K88*0.33*$L88)/27)/'Debris Costs Lookup'!$B$2, 0)</f>
        <v>0</v>
      </c>
      <c r="S88" s="42">
        <f>IF(AND('Structure Inputs'!W91&gt;0, ISNUMBER('Structure Inputs'!W91)), ((('Structure Inputs'!W91+2)*$K88*0.33*$L88)/27)/'Debris Costs Lookup'!$B$2, 0)</f>
        <v>0</v>
      </c>
      <c r="T88" s="42">
        <f>IF(AND('Structure Inputs'!X91&gt;0, ISNUMBER('Structure Inputs'!X91)), ((('Structure Inputs'!X91+2)*$K88*0.33*$L88)/27)/'Debris Costs Lookup'!$B$2, 0)</f>
        <v>0</v>
      </c>
      <c r="U88" s="42">
        <f>IF(AND('Structure Inputs'!Y91&gt;0, ISNUMBER('Structure Inputs'!Y91)), ((('Structure Inputs'!Y91+2)*$K88*0.33*$L88)/27)/'Debris Costs Lookup'!$B$2, 0)</f>
        <v>0</v>
      </c>
      <c r="V88" s="42">
        <f>IF(AND('Structure Inputs'!Z91&gt;0, ISNUMBER('Structure Inputs'!Z91)), ((('Structure Inputs'!Z91+2)*$K88*0.33*$L88)/27)/'Debris Costs Lookup'!$B$2, 0)</f>
        <v>0</v>
      </c>
      <c r="W88" s="42">
        <f>IF(AND('Structure Inputs'!AA91&gt;0, ISNUMBER('Structure Inputs'!AA91)), ((('Structure Inputs'!AA91+2)*$K88*0.33*$L88)/27)/'Debris Costs Lookup'!$B$2, 0)</f>
        <v>0</v>
      </c>
      <c r="X88" s="42">
        <f>IF(AND('Structure Inputs'!AB91&gt;0, ISNUMBER('Structure Inputs'!AB91)), ((('Structure Inputs'!AB91+2)*$K88*0.33*$L88)/27)/'Debris Costs Lookup'!$B$2, 0)</f>
        <v>0</v>
      </c>
      <c r="Y88" s="42">
        <f>IF(AND('Structure Inputs'!AC91&gt;0, ISNUMBER('Structure Inputs'!AC91)), ((('Structure Inputs'!AC91+2)*$K88*0.33*$L88)/27)/'Debris Costs Lookup'!$B$2, 0)</f>
        <v>0</v>
      </c>
      <c r="AA88" s="25">
        <f>N88*'Debris Costs Lookup'!$B$8*$D88</f>
        <v>0</v>
      </c>
      <c r="AB88" s="25">
        <f>O88*'Debris Costs Lookup'!$B$8*$D88</f>
        <v>0</v>
      </c>
      <c r="AC88" s="25">
        <f>P88*'Debris Costs Lookup'!$B$8*$D88</f>
        <v>0</v>
      </c>
      <c r="AD88" s="25">
        <f>Q88*'Debris Costs Lookup'!$B$8*$D88</f>
        <v>0</v>
      </c>
      <c r="AE88" s="25">
        <f>R88*'Debris Costs Lookup'!$B$8*$D88</f>
        <v>0</v>
      </c>
      <c r="AF88" s="25">
        <f>S88*'Debris Costs Lookup'!$B$8*$D88</f>
        <v>0</v>
      </c>
      <c r="AG88" s="25">
        <f>T88*'Debris Costs Lookup'!$B$8*$D88</f>
        <v>0</v>
      </c>
      <c r="AH88" s="25">
        <f>U88*'Debris Costs Lookup'!$B$8*$D88</f>
        <v>0</v>
      </c>
      <c r="AI88" s="25">
        <f>V88*'Debris Costs Lookup'!$B$8*$D88</f>
        <v>0</v>
      </c>
      <c r="AJ88" s="25">
        <f>W88*'Debris Costs Lookup'!$B$8*$D88</f>
        <v>0</v>
      </c>
      <c r="AK88" s="25">
        <f>X88*'Debris Costs Lookup'!$B$8*$D88</f>
        <v>0</v>
      </c>
      <c r="AL88" s="25">
        <f>Y88*'Debris Costs Lookup'!$B$8*$D88</f>
        <v>0</v>
      </c>
    </row>
    <row r="89" spans="1:38" x14ac:dyDescent="0.25">
      <c r="A89" s="17">
        <f t="shared" si="5"/>
        <v>88</v>
      </c>
      <c r="B89" s="27" t="str">
        <f>IF('Structure Inputs'!C92="","",'Structure Inputs'!C92)</f>
        <v/>
      </c>
      <c r="D89" s="42">
        <f>'Structure Inputs'!$D92</f>
        <v>0</v>
      </c>
      <c r="F89" s="18" t="str">
        <f>IF('Structure Inputs'!F92="","No","Yes")</f>
        <v>No</v>
      </c>
      <c r="H89" s="24">
        <f>IF($F89="Yes",'Structure Inputs'!$F92,SUMIFS('General Assumptions_Back End'!$C:$C,'General Assumptions_Back End'!$A:$A,$B89,'General Assumptions_Back End'!$B:$B,H$1))</f>
        <v>0</v>
      </c>
      <c r="J89" s="24" t="str">
        <f>'Structure Inputs'!I92</f>
        <v/>
      </c>
      <c r="K89" s="416">
        <f t="shared" si="4"/>
        <v>0</v>
      </c>
      <c r="L89" s="420">
        <f>'General User Inputs'!$F$34</f>
        <v>1.1000000000000001</v>
      </c>
      <c r="N89" s="42">
        <f>IF(AND('Structure Inputs'!R92&gt;0, ISNUMBER('Structure Inputs'!R92)), ((('Structure Inputs'!R92+2)*$K89*0.33*$L89)/27)/'Debris Costs Lookup'!$B$2, 0)</f>
        <v>0</v>
      </c>
      <c r="O89" s="42">
        <f>IF(AND('Structure Inputs'!S92&gt;0, ISNUMBER('Structure Inputs'!S92)), ((('Structure Inputs'!S92+2)*$K89*0.33*$L89)/27)/'Debris Costs Lookup'!$B$2, 0)</f>
        <v>0</v>
      </c>
      <c r="P89" s="42">
        <f>IF(AND('Structure Inputs'!T92&gt;0, ISNUMBER('Structure Inputs'!T92)), ((('Structure Inputs'!T92+2)*$K89*0.33*$L89)/27)/'Debris Costs Lookup'!$B$2, 0)</f>
        <v>0</v>
      </c>
      <c r="Q89" s="42">
        <f>IF(AND('Structure Inputs'!U92&gt;0, ISNUMBER('Structure Inputs'!U92)), ((('Structure Inputs'!U92+2)*$K89*0.33*$L89)/27)/'Debris Costs Lookup'!$B$2, 0)</f>
        <v>0</v>
      </c>
      <c r="R89" s="42">
        <f>IF(AND('Structure Inputs'!V92&gt;0, ISNUMBER('Structure Inputs'!V92)), ((('Structure Inputs'!V92+2)*$K89*0.33*$L89)/27)/'Debris Costs Lookup'!$B$2, 0)</f>
        <v>0</v>
      </c>
      <c r="S89" s="42">
        <f>IF(AND('Structure Inputs'!W92&gt;0, ISNUMBER('Structure Inputs'!W92)), ((('Structure Inputs'!W92+2)*$K89*0.33*$L89)/27)/'Debris Costs Lookup'!$B$2, 0)</f>
        <v>0</v>
      </c>
      <c r="T89" s="42">
        <f>IF(AND('Structure Inputs'!X92&gt;0, ISNUMBER('Structure Inputs'!X92)), ((('Structure Inputs'!X92+2)*$K89*0.33*$L89)/27)/'Debris Costs Lookup'!$B$2, 0)</f>
        <v>0</v>
      </c>
      <c r="U89" s="42">
        <f>IF(AND('Structure Inputs'!Y92&gt;0, ISNUMBER('Structure Inputs'!Y92)), ((('Structure Inputs'!Y92+2)*$K89*0.33*$L89)/27)/'Debris Costs Lookup'!$B$2, 0)</f>
        <v>0</v>
      </c>
      <c r="V89" s="42">
        <f>IF(AND('Structure Inputs'!Z92&gt;0, ISNUMBER('Structure Inputs'!Z92)), ((('Structure Inputs'!Z92+2)*$K89*0.33*$L89)/27)/'Debris Costs Lookup'!$B$2, 0)</f>
        <v>0</v>
      </c>
      <c r="W89" s="42">
        <f>IF(AND('Structure Inputs'!AA92&gt;0, ISNUMBER('Structure Inputs'!AA92)), ((('Structure Inputs'!AA92+2)*$K89*0.33*$L89)/27)/'Debris Costs Lookup'!$B$2, 0)</f>
        <v>0</v>
      </c>
      <c r="X89" s="42">
        <f>IF(AND('Structure Inputs'!AB92&gt;0, ISNUMBER('Structure Inputs'!AB92)), ((('Structure Inputs'!AB92+2)*$K89*0.33*$L89)/27)/'Debris Costs Lookup'!$B$2, 0)</f>
        <v>0</v>
      </c>
      <c r="Y89" s="42">
        <f>IF(AND('Structure Inputs'!AC92&gt;0, ISNUMBER('Structure Inputs'!AC92)), ((('Structure Inputs'!AC92+2)*$K89*0.33*$L89)/27)/'Debris Costs Lookup'!$B$2, 0)</f>
        <v>0</v>
      </c>
      <c r="AA89" s="25">
        <f>N89*'Debris Costs Lookup'!$B$8*$D89</f>
        <v>0</v>
      </c>
      <c r="AB89" s="25">
        <f>O89*'Debris Costs Lookup'!$B$8*$D89</f>
        <v>0</v>
      </c>
      <c r="AC89" s="25">
        <f>P89*'Debris Costs Lookup'!$B$8*$D89</f>
        <v>0</v>
      </c>
      <c r="AD89" s="25">
        <f>Q89*'Debris Costs Lookup'!$B$8*$D89</f>
        <v>0</v>
      </c>
      <c r="AE89" s="25">
        <f>R89*'Debris Costs Lookup'!$B$8*$D89</f>
        <v>0</v>
      </c>
      <c r="AF89" s="25">
        <f>S89*'Debris Costs Lookup'!$B$8*$D89</f>
        <v>0</v>
      </c>
      <c r="AG89" s="25">
        <f>T89*'Debris Costs Lookup'!$B$8*$D89</f>
        <v>0</v>
      </c>
      <c r="AH89" s="25">
        <f>U89*'Debris Costs Lookup'!$B$8*$D89</f>
        <v>0</v>
      </c>
      <c r="AI89" s="25">
        <f>V89*'Debris Costs Lookup'!$B$8*$D89</f>
        <v>0</v>
      </c>
      <c r="AJ89" s="25">
        <f>W89*'Debris Costs Lookup'!$B$8*$D89</f>
        <v>0</v>
      </c>
      <c r="AK89" s="25">
        <f>X89*'Debris Costs Lookup'!$B$8*$D89</f>
        <v>0</v>
      </c>
      <c r="AL89" s="25">
        <f>Y89*'Debris Costs Lookup'!$B$8*$D89</f>
        <v>0</v>
      </c>
    </row>
    <row r="90" spans="1:38" x14ac:dyDescent="0.25">
      <c r="A90" s="17">
        <f t="shared" si="5"/>
        <v>89</v>
      </c>
      <c r="B90" s="27" t="str">
        <f>IF('Structure Inputs'!C93="","",'Structure Inputs'!C93)</f>
        <v/>
      </c>
      <c r="D90" s="42">
        <f>'Structure Inputs'!$D93</f>
        <v>0</v>
      </c>
      <c r="F90" s="18" t="str">
        <f>IF('Structure Inputs'!F93="","No","Yes")</f>
        <v>No</v>
      </c>
      <c r="H90" s="24">
        <f>IF($F90="Yes",'Structure Inputs'!$F93,SUMIFS('General Assumptions_Back End'!$C:$C,'General Assumptions_Back End'!$A:$A,$B90,'General Assumptions_Back End'!$B:$B,H$1))</f>
        <v>0</v>
      </c>
      <c r="J90" s="24" t="str">
        <f>'Structure Inputs'!I93</f>
        <v/>
      </c>
      <c r="K90" s="416">
        <f t="shared" si="4"/>
        <v>0</v>
      </c>
      <c r="L90" s="420">
        <f>'General User Inputs'!$F$34</f>
        <v>1.1000000000000001</v>
      </c>
      <c r="N90" s="42">
        <f>IF(AND('Structure Inputs'!R93&gt;0, ISNUMBER('Structure Inputs'!R93)), ((('Structure Inputs'!R93+2)*$K90*0.33*$L90)/27)/'Debris Costs Lookup'!$B$2, 0)</f>
        <v>0</v>
      </c>
      <c r="O90" s="42">
        <f>IF(AND('Structure Inputs'!S93&gt;0, ISNUMBER('Structure Inputs'!S93)), ((('Structure Inputs'!S93+2)*$K90*0.33*$L90)/27)/'Debris Costs Lookup'!$B$2, 0)</f>
        <v>0</v>
      </c>
      <c r="P90" s="42">
        <f>IF(AND('Structure Inputs'!T93&gt;0, ISNUMBER('Structure Inputs'!T93)), ((('Structure Inputs'!T93+2)*$K90*0.33*$L90)/27)/'Debris Costs Lookup'!$B$2, 0)</f>
        <v>0</v>
      </c>
      <c r="Q90" s="42">
        <f>IF(AND('Structure Inputs'!U93&gt;0, ISNUMBER('Structure Inputs'!U93)), ((('Structure Inputs'!U93+2)*$K90*0.33*$L90)/27)/'Debris Costs Lookup'!$B$2, 0)</f>
        <v>0</v>
      </c>
      <c r="R90" s="42">
        <f>IF(AND('Structure Inputs'!V93&gt;0, ISNUMBER('Structure Inputs'!V93)), ((('Structure Inputs'!V93+2)*$K90*0.33*$L90)/27)/'Debris Costs Lookup'!$B$2, 0)</f>
        <v>0</v>
      </c>
      <c r="S90" s="42">
        <f>IF(AND('Structure Inputs'!W93&gt;0, ISNUMBER('Structure Inputs'!W93)), ((('Structure Inputs'!W93+2)*$K90*0.33*$L90)/27)/'Debris Costs Lookup'!$B$2, 0)</f>
        <v>0</v>
      </c>
      <c r="T90" s="42">
        <f>IF(AND('Structure Inputs'!X93&gt;0, ISNUMBER('Structure Inputs'!X93)), ((('Structure Inputs'!X93+2)*$K90*0.33*$L90)/27)/'Debris Costs Lookup'!$B$2, 0)</f>
        <v>0</v>
      </c>
      <c r="U90" s="42">
        <f>IF(AND('Structure Inputs'!Y93&gt;0, ISNUMBER('Structure Inputs'!Y93)), ((('Structure Inputs'!Y93+2)*$K90*0.33*$L90)/27)/'Debris Costs Lookup'!$B$2, 0)</f>
        <v>0</v>
      </c>
      <c r="V90" s="42">
        <f>IF(AND('Structure Inputs'!Z93&gt;0, ISNUMBER('Structure Inputs'!Z93)), ((('Structure Inputs'!Z93+2)*$K90*0.33*$L90)/27)/'Debris Costs Lookup'!$B$2, 0)</f>
        <v>0</v>
      </c>
      <c r="W90" s="42">
        <f>IF(AND('Structure Inputs'!AA93&gt;0, ISNUMBER('Structure Inputs'!AA93)), ((('Structure Inputs'!AA93+2)*$K90*0.33*$L90)/27)/'Debris Costs Lookup'!$B$2, 0)</f>
        <v>0</v>
      </c>
      <c r="X90" s="42">
        <f>IF(AND('Structure Inputs'!AB93&gt;0, ISNUMBER('Structure Inputs'!AB93)), ((('Structure Inputs'!AB93+2)*$K90*0.33*$L90)/27)/'Debris Costs Lookup'!$B$2, 0)</f>
        <v>0</v>
      </c>
      <c r="Y90" s="42">
        <f>IF(AND('Structure Inputs'!AC93&gt;0, ISNUMBER('Structure Inputs'!AC93)), ((('Structure Inputs'!AC93+2)*$K90*0.33*$L90)/27)/'Debris Costs Lookup'!$B$2, 0)</f>
        <v>0</v>
      </c>
      <c r="AA90" s="25">
        <f>N90*'Debris Costs Lookup'!$B$8*$D90</f>
        <v>0</v>
      </c>
      <c r="AB90" s="25">
        <f>O90*'Debris Costs Lookup'!$B$8*$D90</f>
        <v>0</v>
      </c>
      <c r="AC90" s="25">
        <f>P90*'Debris Costs Lookup'!$B$8*$D90</f>
        <v>0</v>
      </c>
      <c r="AD90" s="25">
        <f>Q90*'Debris Costs Lookup'!$B$8*$D90</f>
        <v>0</v>
      </c>
      <c r="AE90" s="25">
        <f>R90*'Debris Costs Lookup'!$B$8*$D90</f>
        <v>0</v>
      </c>
      <c r="AF90" s="25">
        <f>S90*'Debris Costs Lookup'!$B$8*$D90</f>
        <v>0</v>
      </c>
      <c r="AG90" s="25">
        <f>T90*'Debris Costs Lookup'!$B$8*$D90</f>
        <v>0</v>
      </c>
      <c r="AH90" s="25">
        <f>U90*'Debris Costs Lookup'!$B$8*$D90</f>
        <v>0</v>
      </c>
      <c r="AI90" s="25">
        <f>V90*'Debris Costs Lookup'!$B$8*$D90</f>
        <v>0</v>
      </c>
      <c r="AJ90" s="25">
        <f>W90*'Debris Costs Lookup'!$B$8*$D90</f>
        <v>0</v>
      </c>
      <c r="AK90" s="25">
        <f>X90*'Debris Costs Lookup'!$B$8*$D90</f>
        <v>0</v>
      </c>
      <c r="AL90" s="25">
        <f>Y90*'Debris Costs Lookup'!$B$8*$D90</f>
        <v>0</v>
      </c>
    </row>
    <row r="91" spans="1:38" x14ac:dyDescent="0.25">
      <c r="A91" s="17">
        <f t="shared" si="5"/>
        <v>90</v>
      </c>
      <c r="B91" s="27" t="str">
        <f>IF('Structure Inputs'!C94="","",'Structure Inputs'!C94)</f>
        <v/>
      </c>
      <c r="D91" s="42">
        <f>'Structure Inputs'!$D94</f>
        <v>0</v>
      </c>
      <c r="F91" s="18" t="str">
        <f>IF('Structure Inputs'!F94="","No","Yes")</f>
        <v>No</v>
      </c>
      <c r="H91" s="24">
        <f>IF($F91="Yes",'Structure Inputs'!$F94,SUMIFS('General Assumptions_Back End'!$C:$C,'General Assumptions_Back End'!$A:$A,$B91,'General Assumptions_Back End'!$B:$B,H$1))</f>
        <v>0</v>
      </c>
      <c r="J91" s="24" t="str">
        <f>'Structure Inputs'!I94</f>
        <v/>
      </c>
      <c r="K91" s="416">
        <f t="shared" si="4"/>
        <v>0</v>
      </c>
      <c r="L91" s="420">
        <f>'General User Inputs'!$F$34</f>
        <v>1.1000000000000001</v>
      </c>
      <c r="N91" s="42">
        <f>IF(AND('Structure Inputs'!R94&gt;0, ISNUMBER('Structure Inputs'!R94)), ((('Structure Inputs'!R94+2)*$K91*0.33*$L91)/27)/'Debris Costs Lookup'!$B$2, 0)</f>
        <v>0</v>
      </c>
      <c r="O91" s="42">
        <f>IF(AND('Structure Inputs'!S94&gt;0, ISNUMBER('Structure Inputs'!S94)), ((('Structure Inputs'!S94+2)*$K91*0.33*$L91)/27)/'Debris Costs Lookup'!$B$2, 0)</f>
        <v>0</v>
      </c>
      <c r="P91" s="42">
        <f>IF(AND('Structure Inputs'!T94&gt;0, ISNUMBER('Structure Inputs'!T94)), ((('Structure Inputs'!T94+2)*$K91*0.33*$L91)/27)/'Debris Costs Lookup'!$B$2, 0)</f>
        <v>0</v>
      </c>
      <c r="Q91" s="42">
        <f>IF(AND('Structure Inputs'!U94&gt;0, ISNUMBER('Structure Inputs'!U94)), ((('Structure Inputs'!U94+2)*$K91*0.33*$L91)/27)/'Debris Costs Lookup'!$B$2, 0)</f>
        <v>0</v>
      </c>
      <c r="R91" s="42">
        <f>IF(AND('Structure Inputs'!V94&gt;0, ISNUMBER('Structure Inputs'!V94)), ((('Structure Inputs'!V94+2)*$K91*0.33*$L91)/27)/'Debris Costs Lookup'!$B$2, 0)</f>
        <v>0</v>
      </c>
      <c r="S91" s="42">
        <f>IF(AND('Structure Inputs'!W94&gt;0, ISNUMBER('Structure Inputs'!W94)), ((('Structure Inputs'!W94+2)*$K91*0.33*$L91)/27)/'Debris Costs Lookup'!$B$2, 0)</f>
        <v>0</v>
      </c>
      <c r="T91" s="42">
        <f>IF(AND('Structure Inputs'!X94&gt;0, ISNUMBER('Structure Inputs'!X94)), ((('Structure Inputs'!X94+2)*$K91*0.33*$L91)/27)/'Debris Costs Lookup'!$B$2, 0)</f>
        <v>0</v>
      </c>
      <c r="U91" s="42">
        <f>IF(AND('Structure Inputs'!Y94&gt;0, ISNUMBER('Structure Inputs'!Y94)), ((('Structure Inputs'!Y94+2)*$K91*0.33*$L91)/27)/'Debris Costs Lookup'!$B$2, 0)</f>
        <v>0</v>
      </c>
      <c r="V91" s="42">
        <f>IF(AND('Structure Inputs'!Z94&gt;0, ISNUMBER('Structure Inputs'!Z94)), ((('Structure Inputs'!Z94+2)*$K91*0.33*$L91)/27)/'Debris Costs Lookup'!$B$2, 0)</f>
        <v>0</v>
      </c>
      <c r="W91" s="42">
        <f>IF(AND('Structure Inputs'!AA94&gt;0, ISNUMBER('Structure Inputs'!AA94)), ((('Structure Inputs'!AA94+2)*$K91*0.33*$L91)/27)/'Debris Costs Lookup'!$B$2, 0)</f>
        <v>0</v>
      </c>
      <c r="X91" s="42">
        <f>IF(AND('Structure Inputs'!AB94&gt;0, ISNUMBER('Structure Inputs'!AB94)), ((('Structure Inputs'!AB94+2)*$K91*0.33*$L91)/27)/'Debris Costs Lookup'!$B$2, 0)</f>
        <v>0</v>
      </c>
      <c r="Y91" s="42">
        <f>IF(AND('Structure Inputs'!AC94&gt;0, ISNUMBER('Structure Inputs'!AC94)), ((('Structure Inputs'!AC94+2)*$K91*0.33*$L91)/27)/'Debris Costs Lookup'!$B$2, 0)</f>
        <v>0</v>
      </c>
      <c r="AA91" s="25">
        <f>N91*'Debris Costs Lookup'!$B$8*$D91</f>
        <v>0</v>
      </c>
      <c r="AB91" s="25">
        <f>O91*'Debris Costs Lookup'!$B$8*$D91</f>
        <v>0</v>
      </c>
      <c r="AC91" s="25">
        <f>P91*'Debris Costs Lookup'!$B$8*$D91</f>
        <v>0</v>
      </c>
      <c r="AD91" s="25">
        <f>Q91*'Debris Costs Lookup'!$B$8*$D91</f>
        <v>0</v>
      </c>
      <c r="AE91" s="25">
        <f>R91*'Debris Costs Lookup'!$B$8*$D91</f>
        <v>0</v>
      </c>
      <c r="AF91" s="25">
        <f>S91*'Debris Costs Lookup'!$B$8*$D91</f>
        <v>0</v>
      </c>
      <c r="AG91" s="25">
        <f>T91*'Debris Costs Lookup'!$B$8*$D91</f>
        <v>0</v>
      </c>
      <c r="AH91" s="25">
        <f>U91*'Debris Costs Lookup'!$B$8*$D91</f>
        <v>0</v>
      </c>
      <c r="AI91" s="25">
        <f>V91*'Debris Costs Lookup'!$B$8*$D91</f>
        <v>0</v>
      </c>
      <c r="AJ91" s="25">
        <f>W91*'Debris Costs Lookup'!$B$8*$D91</f>
        <v>0</v>
      </c>
      <c r="AK91" s="25">
        <f>X91*'Debris Costs Lookup'!$B$8*$D91</f>
        <v>0</v>
      </c>
      <c r="AL91" s="25">
        <f>Y91*'Debris Costs Lookup'!$B$8*$D91</f>
        <v>0</v>
      </c>
    </row>
    <row r="92" spans="1:38" x14ac:dyDescent="0.25">
      <c r="A92" s="17">
        <f t="shared" si="5"/>
        <v>91</v>
      </c>
      <c r="B92" s="27" t="str">
        <f>IF('Structure Inputs'!C95="","",'Structure Inputs'!C95)</f>
        <v/>
      </c>
      <c r="D92" s="42">
        <f>'Structure Inputs'!$D95</f>
        <v>0</v>
      </c>
      <c r="F92" s="18" t="str">
        <f>IF('Structure Inputs'!F95="","No","Yes")</f>
        <v>No</v>
      </c>
      <c r="H92" s="24">
        <f>IF($F92="Yes",'Structure Inputs'!$F95,SUMIFS('General Assumptions_Back End'!$C:$C,'General Assumptions_Back End'!$A:$A,$B92,'General Assumptions_Back End'!$B:$B,H$1))</f>
        <v>0</v>
      </c>
      <c r="J92" s="24" t="str">
        <f>'Structure Inputs'!I95</f>
        <v/>
      </c>
      <c r="K92" s="416">
        <f t="shared" si="4"/>
        <v>0</v>
      </c>
      <c r="L92" s="420">
        <f>'General User Inputs'!$F$34</f>
        <v>1.1000000000000001</v>
      </c>
      <c r="N92" s="42">
        <f>IF(AND('Structure Inputs'!R95&gt;0, ISNUMBER('Structure Inputs'!R95)), ((('Structure Inputs'!R95+2)*$K92*0.33*$L92)/27)/'Debris Costs Lookup'!$B$2, 0)</f>
        <v>0</v>
      </c>
      <c r="O92" s="42">
        <f>IF(AND('Structure Inputs'!S95&gt;0, ISNUMBER('Structure Inputs'!S95)), ((('Structure Inputs'!S95+2)*$K92*0.33*$L92)/27)/'Debris Costs Lookup'!$B$2, 0)</f>
        <v>0</v>
      </c>
      <c r="P92" s="42">
        <f>IF(AND('Structure Inputs'!T95&gt;0, ISNUMBER('Structure Inputs'!T95)), ((('Structure Inputs'!T95+2)*$K92*0.33*$L92)/27)/'Debris Costs Lookup'!$B$2, 0)</f>
        <v>0</v>
      </c>
      <c r="Q92" s="42">
        <f>IF(AND('Structure Inputs'!U95&gt;0, ISNUMBER('Structure Inputs'!U95)), ((('Structure Inputs'!U95+2)*$K92*0.33*$L92)/27)/'Debris Costs Lookup'!$B$2, 0)</f>
        <v>0</v>
      </c>
      <c r="R92" s="42">
        <f>IF(AND('Structure Inputs'!V95&gt;0, ISNUMBER('Structure Inputs'!V95)), ((('Structure Inputs'!V95+2)*$K92*0.33*$L92)/27)/'Debris Costs Lookup'!$B$2, 0)</f>
        <v>0</v>
      </c>
      <c r="S92" s="42">
        <f>IF(AND('Structure Inputs'!W95&gt;0, ISNUMBER('Structure Inputs'!W95)), ((('Structure Inputs'!W95+2)*$K92*0.33*$L92)/27)/'Debris Costs Lookup'!$B$2, 0)</f>
        <v>0</v>
      </c>
      <c r="T92" s="42">
        <f>IF(AND('Structure Inputs'!X95&gt;0, ISNUMBER('Structure Inputs'!X95)), ((('Structure Inputs'!X95+2)*$K92*0.33*$L92)/27)/'Debris Costs Lookup'!$B$2, 0)</f>
        <v>0</v>
      </c>
      <c r="U92" s="42">
        <f>IF(AND('Structure Inputs'!Y95&gt;0, ISNUMBER('Structure Inputs'!Y95)), ((('Structure Inputs'!Y95+2)*$K92*0.33*$L92)/27)/'Debris Costs Lookup'!$B$2, 0)</f>
        <v>0</v>
      </c>
      <c r="V92" s="42">
        <f>IF(AND('Structure Inputs'!Z95&gt;0, ISNUMBER('Structure Inputs'!Z95)), ((('Structure Inputs'!Z95+2)*$K92*0.33*$L92)/27)/'Debris Costs Lookup'!$B$2, 0)</f>
        <v>0</v>
      </c>
      <c r="W92" s="42">
        <f>IF(AND('Structure Inputs'!AA95&gt;0, ISNUMBER('Structure Inputs'!AA95)), ((('Structure Inputs'!AA95+2)*$K92*0.33*$L92)/27)/'Debris Costs Lookup'!$B$2, 0)</f>
        <v>0</v>
      </c>
      <c r="X92" s="42">
        <f>IF(AND('Structure Inputs'!AB95&gt;0, ISNUMBER('Structure Inputs'!AB95)), ((('Structure Inputs'!AB95+2)*$K92*0.33*$L92)/27)/'Debris Costs Lookup'!$B$2, 0)</f>
        <v>0</v>
      </c>
      <c r="Y92" s="42">
        <f>IF(AND('Structure Inputs'!AC95&gt;0, ISNUMBER('Structure Inputs'!AC95)), ((('Structure Inputs'!AC95+2)*$K92*0.33*$L92)/27)/'Debris Costs Lookup'!$B$2, 0)</f>
        <v>0</v>
      </c>
      <c r="AA92" s="25">
        <f>N92*'Debris Costs Lookup'!$B$8*$D92</f>
        <v>0</v>
      </c>
      <c r="AB92" s="25">
        <f>O92*'Debris Costs Lookup'!$B$8*$D92</f>
        <v>0</v>
      </c>
      <c r="AC92" s="25">
        <f>P92*'Debris Costs Lookup'!$B$8*$D92</f>
        <v>0</v>
      </c>
      <c r="AD92" s="25">
        <f>Q92*'Debris Costs Lookup'!$B$8*$D92</f>
        <v>0</v>
      </c>
      <c r="AE92" s="25">
        <f>R92*'Debris Costs Lookup'!$B$8*$D92</f>
        <v>0</v>
      </c>
      <c r="AF92" s="25">
        <f>S92*'Debris Costs Lookup'!$B$8*$D92</f>
        <v>0</v>
      </c>
      <c r="AG92" s="25">
        <f>T92*'Debris Costs Lookup'!$B$8*$D92</f>
        <v>0</v>
      </c>
      <c r="AH92" s="25">
        <f>U92*'Debris Costs Lookup'!$B$8*$D92</f>
        <v>0</v>
      </c>
      <c r="AI92" s="25">
        <f>V92*'Debris Costs Lookup'!$B$8*$D92</f>
        <v>0</v>
      </c>
      <c r="AJ92" s="25">
        <f>W92*'Debris Costs Lookup'!$B$8*$D92</f>
        <v>0</v>
      </c>
      <c r="AK92" s="25">
        <f>X92*'Debris Costs Lookup'!$B$8*$D92</f>
        <v>0</v>
      </c>
      <c r="AL92" s="25">
        <f>Y92*'Debris Costs Lookup'!$B$8*$D92</f>
        <v>0</v>
      </c>
    </row>
    <row r="93" spans="1:38" x14ac:dyDescent="0.25">
      <c r="A93" s="17">
        <f t="shared" si="5"/>
        <v>92</v>
      </c>
      <c r="B93" s="27" t="str">
        <f>IF('Structure Inputs'!C96="","",'Structure Inputs'!C96)</f>
        <v/>
      </c>
      <c r="D93" s="42">
        <f>'Structure Inputs'!$D96</f>
        <v>0</v>
      </c>
      <c r="F93" s="18" t="str">
        <f>IF('Structure Inputs'!F96="","No","Yes")</f>
        <v>No</v>
      </c>
      <c r="H93" s="24">
        <f>IF($F93="Yes",'Structure Inputs'!$F96,SUMIFS('General Assumptions_Back End'!$C:$C,'General Assumptions_Back End'!$A:$A,$B93,'General Assumptions_Back End'!$B:$B,H$1))</f>
        <v>0</v>
      </c>
      <c r="J93" s="24" t="str">
        <f>'Structure Inputs'!I96</f>
        <v/>
      </c>
      <c r="K93" s="416">
        <f t="shared" si="4"/>
        <v>0</v>
      </c>
      <c r="L93" s="420">
        <f>'General User Inputs'!$F$34</f>
        <v>1.1000000000000001</v>
      </c>
      <c r="N93" s="42">
        <f>IF(AND('Structure Inputs'!R96&gt;0, ISNUMBER('Structure Inputs'!R96)), ((('Structure Inputs'!R96+2)*$K93*0.33*$L93)/27)/'Debris Costs Lookup'!$B$2, 0)</f>
        <v>0</v>
      </c>
      <c r="O93" s="42">
        <f>IF(AND('Structure Inputs'!S96&gt;0, ISNUMBER('Structure Inputs'!S96)), ((('Structure Inputs'!S96+2)*$K93*0.33*$L93)/27)/'Debris Costs Lookup'!$B$2, 0)</f>
        <v>0</v>
      </c>
      <c r="P93" s="42">
        <f>IF(AND('Structure Inputs'!T96&gt;0, ISNUMBER('Structure Inputs'!T96)), ((('Structure Inputs'!T96+2)*$K93*0.33*$L93)/27)/'Debris Costs Lookup'!$B$2, 0)</f>
        <v>0</v>
      </c>
      <c r="Q93" s="42">
        <f>IF(AND('Structure Inputs'!U96&gt;0, ISNUMBER('Structure Inputs'!U96)), ((('Structure Inputs'!U96+2)*$K93*0.33*$L93)/27)/'Debris Costs Lookup'!$B$2, 0)</f>
        <v>0</v>
      </c>
      <c r="R93" s="42">
        <f>IF(AND('Structure Inputs'!V96&gt;0, ISNUMBER('Structure Inputs'!V96)), ((('Structure Inputs'!V96+2)*$K93*0.33*$L93)/27)/'Debris Costs Lookup'!$B$2, 0)</f>
        <v>0</v>
      </c>
      <c r="S93" s="42">
        <f>IF(AND('Structure Inputs'!W96&gt;0, ISNUMBER('Structure Inputs'!W96)), ((('Structure Inputs'!W96+2)*$K93*0.33*$L93)/27)/'Debris Costs Lookup'!$B$2, 0)</f>
        <v>0</v>
      </c>
      <c r="T93" s="42">
        <f>IF(AND('Structure Inputs'!X96&gt;0, ISNUMBER('Structure Inputs'!X96)), ((('Structure Inputs'!X96+2)*$K93*0.33*$L93)/27)/'Debris Costs Lookup'!$B$2, 0)</f>
        <v>0</v>
      </c>
      <c r="U93" s="42">
        <f>IF(AND('Structure Inputs'!Y96&gt;0, ISNUMBER('Structure Inputs'!Y96)), ((('Structure Inputs'!Y96+2)*$K93*0.33*$L93)/27)/'Debris Costs Lookup'!$B$2, 0)</f>
        <v>0</v>
      </c>
      <c r="V93" s="42">
        <f>IF(AND('Structure Inputs'!Z96&gt;0, ISNUMBER('Structure Inputs'!Z96)), ((('Structure Inputs'!Z96+2)*$K93*0.33*$L93)/27)/'Debris Costs Lookup'!$B$2, 0)</f>
        <v>0</v>
      </c>
      <c r="W93" s="42">
        <f>IF(AND('Structure Inputs'!AA96&gt;0, ISNUMBER('Structure Inputs'!AA96)), ((('Structure Inputs'!AA96+2)*$K93*0.33*$L93)/27)/'Debris Costs Lookup'!$B$2, 0)</f>
        <v>0</v>
      </c>
      <c r="X93" s="42">
        <f>IF(AND('Structure Inputs'!AB96&gt;0, ISNUMBER('Structure Inputs'!AB96)), ((('Structure Inputs'!AB96+2)*$K93*0.33*$L93)/27)/'Debris Costs Lookup'!$B$2, 0)</f>
        <v>0</v>
      </c>
      <c r="Y93" s="42">
        <f>IF(AND('Structure Inputs'!AC96&gt;0, ISNUMBER('Structure Inputs'!AC96)), ((('Structure Inputs'!AC96+2)*$K93*0.33*$L93)/27)/'Debris Costs Lookup'!$B$2, 0)</f>
        <v>0</v>
      </c>
      <c r="AA93" s="25">
        <f>N93*'Debris Costs Lookup'!$B$8*$D93</f>
        <v>0</v>
      </c>
      <c r="AB93" s="25">
        <f>O93*'Debris Costs Lookup'!$B$8*$D93</f>
        <v>0</v>
      </c>
      <c r="AC93" s="25">
        <f>P93*'Debris Costs Lookup'!$B$8*$D93</f>
        <v>0</v>
      </c>
      <c r="AD93" s="25">
        <f>Q93*'Debris Costs Lookup'!$B$8*$D93</f>
        <v>0</v>
      </c>
      <c r="AE93" s="25">
        <f>R93*'Debris Costs Lookup'!$B$8*$D93</f>
        <v>0</v>
      </c>
      <c r="AF93" s="25">
        <f>S93*'Debris Costs Lookup'!$B$8*$D93</f>
        <v>0</v>
      </c>
      <c r="AG93" s="25">
        <f>T93*'Debris Costs Lookup'!$B$8*$D93</f>
        <v>0</v>
      </c>
      <c r="AH93" s="25">
        <f>U93*'Debris Costs Lookup'!$B$8*$D93</f>
        <v>0</v>
      </c>
      <c r="AI93" s="25">
        <f>V93*'Debris Costs Lookup'!$B$8*$D93</f>
        <v>0</v>
      </c>
      <c r="AJ93" s="25">
        <f>W93*'Debris Costs Lookup'!$B$8*$D93</f>
        <v>0</v>
      </c>
      <c r="AK93" s="25">
        <f>X93*'Debris Costs Lookup'!$B$8*$D93</f>
        <v>0</v>
      </c>
      <c r="AL93" s="25">
        <f>Y93*'Debris Costs Lookup'!$B$8*$D93</f>
        <v>0</v>
      </c>
    </row>
    <row r="94" spans="1:38" x14ac:dyDescent="0.25">
      <c r="A94" s="17">
        <f t="shared" si="5"/>
        <v>93</v>
      </c>
      <c r="B94" s="27" t="str">
        <f>IF('Structure Inputs'!C97="","",'Structure Inputs'!C97)</f>
        <v/>
      </c>
      <c r="D94" s="42">
        <f>'Structure Inputs'!$D97</f>
        <v>0</v>
      </c>
      <c r="F94" s="18" t="str">
        <f>IF('Structure Inputs'!F97="","No","Yes")</f>
        <v>No</v>
      </c>
      <c r="H94" s="24">
        <f>IF($F94="Yes",'Structure Inputs'!$F97,SUMIFS('General Assumptions_Back End'!$C:$C,'General Assumptions_Back End'!$A:$A,$B94,'General Assumptions_Back End'!$B:$B,H$1))</f>
        <v>0</v>
      </c>
      <c r="J94" s="24" t="str">
        <f>'Structure Inputs'!I97</f>
        <v/>
      </c>
      <c r="K94" s="416">
        <f t="shared" si="4"/>
        <v>0</v>
      </c>
      <c r="L94" s="420">
        <f>'General User Inputs'!$F$34</f>
        <v>1.1000000000000001</v>
      </c>
      <c r="N94" s="42">
        <f>IF(AND('Structure Inputs'!R97&gt;0, ISNUMBER('Structure Inputs'!R97)), ((('Structure Inputs'!R97+2)*$K94*0.33*$L94)/27)/'Debris Costs Lookup'!$B$2, 0)</f>
        <v>0</v>
      </c>
      <c r="O94" s="42">
        <f>IF(AND('Structure Inputs'!S97&gt;0, ISNUMBER('Structure Inputs'!S97)), ((('Structure Inputs'!S97+2)*$K94*0.33*$L94)/27)/'Debris Costs Lookup'!$B$2, 0)</f>
        <v>0</v>
      </c>
      <c r="P94" s="42">
        <f>IF(AND('Structure Inputs'!T97&gt;0, ISNUMBER('Structure Inputs'!T97)), ((('Structure Inputs'!T97+2)*$K94*0.33*$L94)/27)/'Debris Costs Lookup'!$B$2, 0)</f>
        <v>0</v>
      </c>
      <c r="Q94" s="42">
        <f>IF(AND('Structure Inputs'!U97&gt;0, ISNUMBER('Structure Inputs'!U97)), ((('Structure Inputs'!U97+2)*$K94*0.33*$L94)/27)/'Debris Costs Lookup'!$B$2, 0)</f>
        <v>0</v>
      </c>
      <c r="R94" s="42">
        <f>IF(AND('Structure Inputs'!V97&gt;0, ISNUMBER('Structure Inputs'!V97)), ((('Structure Inputs'!V97+2)*$K94*0.33*$L94)/27)/'Debris Costs Lookup'!$B$2, 0)</f>
        <v>0</v>
      </c>
      <c r="S94" s="42">
        <f>IF(AND('Structure Inputs'!W97&gt;0, ISNUMBER('Structure Inputs'!W97)), ((('Structure Inputs'!W97+2)*$K94*0.33*$L94)/27)/'Debris Costs Lookup'!$B$2, 0)</f>
        <v>0</v>
      </c>
      <c r="T94" s="42">
        <f>IF(AND('Structure Inputs'!X97&gt;0, ISNUMBER('Structure Inputs'!X97)), ((('Structure Inputs'!X97+2)*$K94*0.33*$L94)/27)/'Debris Costs Lookup'!$B$2, 0)</f>
        <v>0</v>
      </c>
      <c r="U94" s="42">
        <f>IF(AND('Structure Inputs'!Y97&gt;0, ISNUMBER('Structure Inputs'!Y97)), ((('Structure Inputs'!Y97+2)*$K94*0.33*$L94)/27)/'Debris Costs Lookup'!$B$2, 0)</f>
        <v>0</v>
      </c>
      <c r="V94" s="42">
        <f>IF(AND('Structure Inputs'!Z97&gt;0, ISNUMBER('Structure Inputs'!Z97)), ((('Structure Inputs'!Z97+2)*$K94*0.33*$L94)/27)/'Debris Costs Lookup'!$B$2, 0)</f>
        <v>0</v>
      </c>
      <c r="W94" s="42">
        <f>IF(AND('Structure Inputs'!AA97&gt;0, ISNUMBER('Structure Inputs'!AA97)), ((('Structure Inputs'!AA97+2)*$K94*0.33*$L94)/27)/'Debris Costs Lookup'!$B$2, 0)</f>
        <v>0</v>
      </c>
      <c r="X94" s="42">
        <f>IF(AND('Structure Inputs'!AB97&gt;0, ISNUMBER('Structure Inputs'!AB97)), ((('Structure Inputs'!AB97+2)*$K94*0.33*$L94)/27)/'Debris Costs Lookup'!$B$2, 0)</f>
        <v>0</v>
      </c>
      <c r="Y94" s="42">
        <f>IF(AND('Structure Inputs'!AC97&gt;0, ISNUMBER('Structure Inputs'!AC97)), ((('Structure Inputs'!AC97+2)*$K94*0.33*$L94)/27)/'Debris Costs Lookup'!$B$2, 0)</f>
        <v>0</v>
      </c>
      <c r="AA94" s="25">
        <f>N94*'Debris Costs Lookup'!$B$8*$D94</f>
        <v>0</v>
      </c>
      <c r="AB94" s="25">
        <f>O94*'Debris Costs Lookup'!$B$8*$D94</f>
        <v>0</v>
      </c>
      <c r="AC94" s="25">
        <f>P94*'Debris Costs Lookup'!$B$8*$D94</f>
        <v>0</v>
      </c>
      <c r="AD94" s="25">
        <f>Q94*'Debris Costs Lookup'!$B$8*$D94</f>
        <v>0</v>
      </c>
      <c r="AE94" s="25">
        <f>R94*'Debris Costs Lookup'!$B$8*$D94</f>
        <v>0</v>
      </c>
      <c r="AF94" s="25">
        <f>S94*'Debris Costs Lookup'!$B$8*$D94</f>
        <v>0</v>
      </c>
      <c r="AG94" s="25">
        <f>T94*'Debris Costs Lookup'!$B$8*$D94</f>
        <v>0</v>
      </c>
      <c r="AH94" s="25">
        <f>U94*'Debris Costs Lookup'!$B$8*$D94</f>
        <v>0</v>
      </c>
      <c r="AI94" s="25">
        <f>V94*'Debris Costs Lookup'!$B$8*$D94</f>
        <v>0</v>
      </c>
      <c r="AJ94" s="25">
        <f>W94*'Debris Costs Lookup'!$B$8*$D94</f>
        <v>0</v>
      </c>
      <c r="AK94" s="25">
        <f>X94*'Debris Costs Lookup'!$B$8*$D94</f>
        <v>0</v>
      </c>
      <c r="AL94" s="25">
        <f>Y94*'Debris Costs Lookup'!$B$8*$D94</f>
        <v>0</v>
      </c>
    </row>
    <row r="95" spans="1:38" x14ac:dyDescent="0.25">
      <c r="A95" s="17">
        <f t="shared" si="5"/>
        <v>94</v>
      </c>
      <c r="B95" s="27" t="str">
        <f>IF('Structure Inputs'!C98="","",'Structure Inputs'!C98)</f>
        <v/>
      </c>
      <c r="D95" s="42">
        <f>'Structure Inputs'!$D98</f>
        <v>0</v>
      </c>
      <c r="F95" s="18" t="str">
        <f>IF('Structure Inputs'!F98="","No","Yes")</f>
        <v>No</v>
      </c>
      <c r="H95" s="24">
        <f>IF($F95="Yes",'Structure Inputs'!$F98,SUMIFS('General Assumptions_Back End'!$C:$C,'General Assumptions_Back End'!$A:$A,$B95,'General Assumptions_Back End'!$B:$B,H$1))</f>
        <v>0</v>
      </c>
      <c r="J95" s="24" t="str">
        <f>'Structure Inputs'!I98</f>
        <v/>
      </c>
      <c r="K95" s="416">
        <f t="shared" si="4"/>
        <v>0</v>
      </c>
      <c r="L95" s="420">
        <f>'General User Inputs'!$F$34</f>
        <v>1.1000000000000001</v>
      </c>
      <c r="N95" s="42">
        <f>IF(AND('Structure Inputs'!R98&gt;0, ISNUMBER('Structure Inputs'!R98)), ((('Structure Inputs'!R98+2)*$K95*0.33*$L95)/27)/'Debris Costs Lookup'!$B$2, 0)</f>
        <v>0</v>
      </c>
      <c r="O95" s="42">
        <f>IF(AND('Structure Inputs'!S98&gt;0, ISNUMBER('Structure Inputs'!S98)), ((('Structure Inputs'!S98+2)*$K95*0.33*$L95)/27)/'Debris Costs Lookup'!$B$2, 0)</f>
        <v>0</v>
      </c>
      <c r="P95" s="42">
        <f>IF(AND('Structure Inputs'!T98&gt;0, ISNUMBER('Structure Inputs'!T98)), ((('Structure Inputs'!T98+2)*$K95*0.33*$L95)/27)/'Debris Costs Lookup'!$B$2, 0)</f>
        <v>0</v>
      </c>
      <c r="Q95" s="42">
        <f>IF(AND('Structure Inputs'!U98&gt;0, ISNUMBER('Structure Inputs'!U98)), ((('Structure Inputs'!U98+2)*$K95*0.33*$L95)/27)/'Debris Costs Lookup'!$B$2, 0)</f>
        <v>0</v>
      </c>
      <c r="R95" s="42">
        <f>IF(AND('Structure Inputs'!V98&gt;0, ISNUMBER('Structure Inputs'!V98)), ((('Structure Inputs'!V98+2)*$K95*0.33*$L95)/27)/'Debris Costs Lookup'!$B$2, 0)</f>
        <v>0</v>
      </c>
      <c r="S95" s="42">
        <f>IF(AND('Structure Inputs'!W98&gt;0, ISNUMBER('Structure Inputs'!W98)), ((('Structure Inputs'!W98+2)*$K95*0.33*$L95)/27)/'Debris Costs Lookup'!$B$2, 0)</f>
        <v>0</v>
      </c>
      <c r="T95" s="42">
        <f>IF(AND('Structure Inputs'!X98&gt;0, ISNUMBER('Structure Inputs'!X98)), ((('Structure Inputs'!X98+2)*$K95*0.33*$L95)/27)/'Debris Costs Lookup'!$B$2, 0)</f>
        <v>0</v>
      </c>
      <c r="U95" s="42">
        <f>IF(AND('Structure Inputs'!Y98&gt;0, ISNUMBER('Structure Inputs'!Y98)), ((('Structure Inputs'!Y98+2)*$K95*0.33*$L95)/27)/'Debris Costs Lookup'!$B$2, 0)</f>
        <v>0</v>
      </c>
      <c r="V95" s="42">
        <f>IF(AND('Structure Inputs'!Z98&gt;0, ISNUMBER('Structure Inputs'!Z98)), ((('Structure Inputs'!Z98+2)*$K95*0.33*$L95)/27)/'Debris Costs Lookup'!$B$2, 0)</f>
        <v>0</v>
      </c>
      <c r="W95" s="42">
        <f>IF(AND('Structure Inputs'!AA98&gt;0, ISNUMBER('Structure Inputs'!AA98)), ((('Structure Inputs'!AA98+2)*$K95*0.33*$L95)/27)/'Debris Costs Lookup'!$B$2, 0)</f>
        <v>0</v>
      </c>
      <c r="X95" s="42">
        <f>IF(AND('Structure Inputs'!AB98&gt;0, ISNUMBER('Structure Inputs'!AB98)), ((('Structure Inputs'!AB98+2)*$K95*0.33*$L95)/27)/'Debris Costs Lookup'!$B$2, 0)</f>
        <v>0</v>
      </c>
      <c r="Y95" s="42">
        <f>IF(AND('Structure Inputs'!AC98&gt;0, ISNUMBER('Structure Inputs'!AC98)), ((('Structure Inputs'!AC98+2)*$K95*0.33*$L95)/27)/'Debris Costs Lookup'!$B$2, 0)</f>
        <v>0</v>
      </c>
      <c r="AA95" s="25">
        <f>N95*'Debris Costs Lookup'!$B$8*$D95</f>
        <v>0</v>
      </c>
      <c r="AB95" s="25">
        <f>O95*'Debris Costs Lookup'!$B$8*$D95</f>
        <v>0</v>
      </c>
      <c r="AC95" s="25">
        <f>P95*'Debris Costs Lookup'!$B$8*$D95</f>
        <v>0</v>
      </c>
      <c r="AD95" s="25">
        <f>Q95*'Debris Costs Lookup'!$B$8*$D95</f>
        <v>0</v>
      </c>
      <c r="AE95" s="25">
        <f>R95*'Debris Costs Lookup'!$B$8*$D95</f>
        <v>0</v>
      </c>
      <c r="AF95" s="25">
        <f>S95*'Debris Costs Lookup'!$B$8*$D95</f>
        <v>0</v>
      </c>
      <c r="AG95" s="25">
        <f>T95*'Debris Costs Lookup'!$B$8*$D95</f>
        <v>0</v>
      </c>
      <c r="AH95" s="25">
        <f>U95*'Debris Costs Lookup'!$B$8*$D95</f>
        <v>0</v>
      </c>
      <c r="AI95" s="25">
        <f>V95*'Debris Costs Lookup'!$B$8*$D95</f>
        <v>0</v>
      </c>
      <c r="AJ95" s="25">
        <f>W95*'Debris Costs Lookup'!$B$8*$D95</f>
        <v>0</v>
      </c>
      <c r="AK95" s="25">
        <f>X95*'Debris Costs Lookup'!$B$8*$D95</f>
        <v>0</v>
      </c>
      <c r="AL95" s="25">
        <f>Y95*'Debris Costs Lookup'!$B$8*$D95</f>
        <v>0</v>
      </c>
    </row>
    <row r="96" spans="1:38" x14ac:dyDescent="0.25">
      <c r="A96" s="17">
        <f t="shared" si="5"/>
        <v>95</v>
      </c>
      <c r="B96" s="27" t="str">
        <f>IF('Structure Inputs'!C99="","",'Structure Inputs'!C99)</f>
        <v/>
      </c>
      <c r="D96" s="42">
        <f>'Structure Inputs'!$D99</f>
        <v>0</v>
      </c>
      <c r="F96" s="18" t="str">
        <f>IF('Structure Inputs'!F99="","No","Yes")</f>
        <v>No</v>
      </c>
      <c r="H96" s="24">
        <f>IF($F96="Yes",'Structure Inputs'!$F99,SUMIFS('General Assumptions_Back End'!$C:$C,'General Assumptions_Back End'!$A:$A,$B96,'General Assumptions_Back End'!$B:$B,H$1))</f>
        <v>0</v>
      </c>
      <c r="J96" s="24" t="str">
        <f>'Structure Inputs'!I99</f>
        <v/>
      </c>
      <c r="K96" s="416">
        <f t="shared" si="4"/>
        <v>0</v>
      </c>
      <c r="L96" s="420">
        <f>'General User Inputs'!$F$34</f>
        <v>1.1000000000000001</v>
      </c>
      <c r="N96" s="42">
        <f>IF(AND('Structure Inputs'!R99&gt;0, ISNUMBER('Structure Inputs'!R99)), ((('Structure Inputs'!R99+2)*$K96*0.33*$L96)/27)/'Debris Costs Lookup'!$B$2, 0)</f>
        <v>0</v>
      </c>
      <c r="O96" s="42">
        <f>IF(AND('Structure Inputs'!S99&gt;0, ISNUMBER('Structure Inputs'!S99)), ((('Structure Inputs'!S99+2)*$K96*0.33*$L96)/27)/'Debris Costs Lookup'!$B$2, 0)</f>
        <v>0</v>
      </c>
      <c r="P96" s="42">
        <f>IF(AND('Structure Inputs'!T99&gt;0, ISNUMBER('Structure Inputs'!T99)), ((('Structure Inputs'!T99+2)*$K96*0.33*$L96)/27)/'Debris Costs Lookup'!$B$2, 0)</f>
        <v>0</v>
      </c>
      <c r="Q96" s="42">
        <f>IF(AND('Structure Inputs'!U99&gt;0, ISNUMBER('Structure Inputs'!U99)), ((('Structure Inputs'!U99+2)*$K96*0.33*$L96)/27)/'Debris Costs Lookup'!$B$2, 0)</f>
        <v>0</v>
      </c>
      <c r="R96" s="42">
        <f>IF(AND('Structure Inputs'!V99&gt;0, ISNUMBER('Structure Inputs'!V99)), ((('Structure Inputs'!V99+2)*$K96*0.33*$L96)/27)/'Debris Costs Lookup'!$B$2, 0)</f>
        <v>0</v>
      </c>
      <c r="S96" s="42">
        <f>IF(AND('Structure Inputs'!W99&gt;0, ISNUMBER('Structure Inputs'!W99)), ((('Structure Inputs'!W99+2)*$K96*0.33*$L96)/27)/'Debris Costs Lookup'!$B$2, 0)</f>
        <v>0</v>
      </c>
      <c r="T96" s="42">
        <f>IF(AND('Structure Inputs'!X99&gt;0, ISNUMBER('Structure Inputs'!X99)), ((('Structure Inputs'!X99+2)*$K96*0.33*$L96)/27)/'Debris Costs Lookup'!$B$2, 0)</f>
        <v>0</v>
      </c>
      <c r="U96" s="42">
        <f>IF(AND('Structure Inputs'!Y99&gt;0, ISNUMBER('Structure Inputs'!Y99)), ((('Structure Inputs'!Y99+2)*$K96*0.33*$L96)/27)/'Debris Costs Lookup'!$B$2, 0)</f>
        <v>0</v>
      </c>
      <c r="V96" s="42">
        <f>IF(AND('Structure Inputs'!Z99&gt;0, ISNUMBER('Structure Inputs'!Z99)), ((('Structure Inputs'!Z99+2)*$K96*0.33*$L96)/27)/'Debris Costs Lookup'!$B$2, 0)</f>
        <v>0</v>
      </c>
      <c r="W96" s="42">
        <f>IF(AND('Structure Inputs'!AA99&gt;0, ISNUMBER('Structure Inputs'!AA99)), ((('Structure Inputs'!AA99+2)*$K96*0.33*$L96)/27)/'Debris Costs Lookup'!$B$2, 0)</f>
        <v>0</v>
      </c>
      <c r="X96" s="42">
        <f>IF(AND('Structure Inputs'!AB99&gt;0, ISNUMBER('Structure Inputs'!AB99)), ((('Structure Inputs'!AB99+2)*$K96*0.33*$L96)/27)/'Debris Costs Lookup'!$B$2, 0)</f>
        <v>0</v>
      </c>
      <c r="Y96" s="42">
        <f>IF(AND('Structure Inputs'!AC99&gt;0, ISNUMBER('Structure Inputs'!AC99)), ((('Structure Inputs'!AC99+2)*$K96*0.33*$L96)/27)/'Debris Costs Lookup'!$B$2, 0)</f>
        <v>0</v>
      </c>
      <c r="AA96" s="25">
        <f>N96*'Debris Costs Lookup'!$B$8*$D96</f>
        <v>0</v>
      </c>
      <c r="AB96" s="25">
        <f>O96*'Debris Costs Lookup'!$B$8*$D96</f>
        <v>0</v>
      </c>
      <c r="AC96" s="25">
        <f>P96*'Debris Costs Lookup'!$B$8*$D96</f>
        <v>0</v>
      </c>
      <c r="AD96" s="25">
        <f>Q96*'Debris Costs Lookup'!$B$8*$D96</f>
        <v>0</v>
      </c>
      <c r="AE96" s="25">
        <f>R96*'Debris Costs Lookup'!$B$8*$D96</f>
        <v>0</v>
      </c>
      <c r="AF96" s="25">
        <f>S96*'Debris Costs Lookup'!$B$8*$D96</f>
        <v>0</v>
      </c>
      <c r="AG96" s="25">
        <f>T96*'Debris Costs Lookup'!$B$8*$D96</f>
        <v>0</v>
      </c>
      <c r="AH96" s="25">
        <f>U96*'Debris Costs Lookup'!$B$8*$D96</f>
        <v>0</v>
      </c>
      <c r="AI96" s="25">
        <f>V96*'Debris Costs Lookup'!$B$8*$D96</f>
        <v>0</v>
      </c>
      <c r="AJ96" s="25">
        <f>W96*'Debris Costs Lookup'!$B$8*$D96</f>
        <v>0</v>
      </c>
      <c r="AK96" s="25">
        <f>X96*'Debris Costs Lookup'!$B$8*$D96</f>
        <v>0</v>
      </c>
      <c r="AL96" s="25">
        <f>Y96*'Debris Costs Lookup'!$B$8*$D96</f>
        <v>0</v>
      </c>
    </row>
    <row r="97" spans="1:38" x14ac:dyDescent="0.25">
      <c r="A97" s="17">
        <f t="shared" si="5"/>
        <v>96</v>
      </c>
      <c r="B97" s="27" t="str">
        <f>IF('Structure Inputs'!C100="","",'Structure Inputs'!C100)</f>
        <v/>
      </c>
      <c r="D97" s="42">
        <f>'Structure Inputs'!$D100</f>
        <v>0</v>
      </c>
      <c r="F97" s="18" t="str">
        <f>IF('Structure Inputs'!F100="","No","Yes")</f>
        <v>No</v>
      </c>
      <c r="H97" s="24">
        <f>IF($F97="Yes",'Structure Inputs'!$F100,SUMIFS('General Assumptions_Back End'!$C:$C,'General Assumptions_Back End'!$A:$A,$B97,'General Assumptions_Back End'!$B:$B,H$1))</f>
        <v>0</v>
      </c>
      <c r="J97" s="24" t="str">
        <f>'Structure Inputs'!I100</f>
        <v/>
      </c>
      <c r="K97" s="416">
        <f t="shared" si="4"/>
        <v>0</v>
      </c>
      <c r="L97" s="420">
        <f>'General User Inputs'!$F$34</f>
        <v>1.1000000000000001</v>
      </c>
      <c r="N97" s="42">
        <f>IF(AND('Structure Inputs'!R100&gt;0, ISNUMBER('Structure Inputs'!R100)), ((('Structure Inputs'!R100+2)*$K97*0.33*$L97)/27)/'Debris Costs Lookup'!$B$2, 0)</f>
        <v>0</v>
      </c>
      <c r="O97" s="42">
        <f>IF(AND('Structure Inputs'!S100&gt;0, ISNUMBER('Structure Inputs'!S100)), ((('Structure Inputs'!S100+2)*$K97*0.33*$L97)/27)/'Debris Costs Lookup'!$B$2, 0)</f>
        <v>0</v>
      </c>
      <c r="P97" s="42">
        <f>IF(AND('Structure Inputs'!T100&gt;0, ISNUMBER('Structure Inputs'!T100)), ((('Structure Inputs'!T100+2)*$K97*0.33*$L97)/27)/'Debris Costs Lookup'!$B$2, 0)</f>
        <v>0</v>
      </c>
      <c r="Q97" s="42">
        <f>IF(AND('Structure Inputs'!U100&gt;0, ISNUMBER('Structure Inputs'!U100)), ((('Structure Inputs'!U100+2)*$K97*0.33*$L97)/27)/'Debris Costs Lookup'!$B$2, 0)</f>
        <v>0</v>
      </c>
      <c r="R97" s="42">
        <f>IF(AND('Structure Inputs'!V100&gt;0, ISNUMBER('Structure Inputs'!V100)), ((('Structure Inputs'!V100+2)*$K97*0.33*$L97)/27)/'Debris Costs Lookup'!$B$2, 0)</f>
        <v>0</v>
      </c>
      <c r="S97" s="42">
        <f>IF(AND('Structure Inputs'!W100&gt;0, ISNUMBER('Structure Inputs'!W100)), ((('Structure Inputs'!W100+2)*$K97*0.33*$L97)/27)/'Debris Costs Lookup'!$B$2, 0)</f>
        <v>0</v>
      </c>
      <c r="T97" s="42">
        <f>IF(AND('Structure Inputs'!X100&gt;0, ISNUMBER('Structure Inputs'!X100)), ((('Structure Inputs'!X100+2)*$K97*0.33*$L97)/27)/'Debris Costs Lookup'!$B$2, 0)</f>
        <v>0</v>
      </c>
      <c r="U97" s="42">
        <f>IF(AND('Structure Inputs'!Y100&gt;0, ISNUMBER('Structure Inputs'!Y100)), ((('Structure Inputs'!Y100+2)*$K97*0.33*$L97)/27)/'Debris Costs Lookup'!$B$2, 0)</f>
        <v>0</v>
      </c>
      <c r="V97" s="42">
        <f>IF(AND('Structure Inputs'!Z100&gt;0, ISNUMBER('Structure Inputs'!Z100)), ((('Structure Inputs'!Z100+2)*$K97*0.33*$L97)/27)/'Debris Costs Lookup'!$B$2, 0)</f>
        <v>0</v>
      </c>
      <c r="W97" s="42">
        <f>IF(AND('Structure Inputs'!AA100&gt;0, ISNUMBER('Structure Inputs'!AA100)), ((('Structure Inputs'!AA100+2)*$K97*0.33*$L97)/27)/'Debris Costs Lookup'!$B$2, 0)</f>
        <v>0</v>
      </c>
      <c r="X97" s="42">
        <f>IF(AND('Structure Inputs'!AB100&gt;0, ISNUMBER('Structure Inputs'!AB100)), ((('Structure Inputs'!AB100+2)*$K97*0.33*$L97)/27)/'Debris Costs Lookup'!$B$2, 0)</f>
        <v>0</v>
      </c>
      <c r="Y97" s="42">
        <f>IF(AND('Structure Inputs'!AC100&gt;0, ISNUMBER('Structure Inputs'!AC100)), ((('Structure Inputs'!AC100+2)*$K97*0.33*$L97)/27)/'Debris Costs Lookup'!$B$2, 0)</f>
        <v>0</v>
      </c>
      <c r="AA97" s="25">
        <f>N97*'Debris Costs Lookup'!$B$8*$D97</f>
        <v>0</v>
      </c>
      <c r="AB97" s="25">
        <f>O97*'Debris Costs Lookup'!$B$8*$D97</f>
        <v>0</v>
      </c>
      <c r="AC97" s="25">
        <f>P97*'Debris Costs Lookup'!$B$8*$D97</f>
        <v>0</v>
      </c>
      <c r="AD97" s="25">
        <f>Q97*'Debris Costs Lookup'!$B$8*$D97</f>
        <v>0</v>
      </c>
      <c r="AE97" s="25">
        <f>R97*'Debris Costs Lookup'!$B$8*$D97</f>
        <v>0</v>
      </c>
      <c r="AF97" s="25">
        <f>S97*'Debris Costs Lookup'!$B$8*$D97</f>
        <v>0</v>
      </c>
      <c r="AG97" s="25">
        <f>T97*'Debris Costs Lookup'!$B$8*$D97</f>
        <v>0</v>
      </c>
      <c r="AH97" s="25">
        <f>U97*'Debris Costs Lookup'!$B$8*$D97</f>
        <v>0</v>
      </c>
      <c r="AI97" s="25">
        <f>V97*'Debris Costs Lookup'!$B$8*$D97</f>
        <v>0</v>
      </c>
      <c r="AJ97" s="25">
        <f>W97*'Debris Costs Lookup'!$B$8*$D97</f>
        <v>0</v>
      </c>
      <c r="AK97" s="25">
        <f>X97*'Debris Costs Lookup'!$B$8*$D97</f>
        <v>0</v>
      </c>
      <c r="AL97" s="25">
        <f>Y97*'Debris Costs Lookup'!$B$8*$D97</f>
        <v>0</v>
      </c>
    </row>
    <row r="98" spans="1:38" x14ac:dyDescent="0.25">
      <c r="A98" s="17">
        <f t="shared" si="5"/>
        <v>97</v>
      </c>
      <c r="B98" s="27" t="str">
        <f>IF('Structure Inputs'!C101="","",'Structure Inputs'!C101)</f>
        <v/>
      </c>
      <c r="D98" s="42">
        <f>'Structure Inputs'!$D101</f>
        <v>0</v>
      </c>
      <c r="F98" s="18" t="str">
        <f>IF('Structure Inputs'!F101="","No","Yes")</f>
        <v>No</v>
      </c>
      <c r="H98" s="24">
        <f>IF($F98="Yes",'Structure Inputs'!$F101,SUMIFS('General Assumptions_Back End'!$C:$C,'General Assumptions_Back End'!$A:$A,$B98,'General Assumptions_Back End'!$B:$B,H$1))</f>
        <v>0</v>
      </c>
      <c r="J98" s="24" t="str">
        <f>'Structure Inputs'!I101</f>
        <v/>
      </c>
      <c r="K98" s="416">
        <f t="shared" ref="K98:K101" si="6">IF(ISERROR(H98/J98), 0, H98/J98)</f>
        <v>0</v>
      </c>
      <c r="L98" s="420">
        <f>'General User Inputs'!$F$34</f>
        <v>1.1000000000000001</v>
      </c>
      <c r="N98" s="42">
        <f>IF(AND('Structure Inputs'!R101&gt;0, ISNUMBER('Structure Inputs'!R101)), ((('Structure Inputs'!R101+2)*$K98*0.33*$L98)/27)/'Debris Costs Lookup'!$B$2, 0)</f>
        <v>0</v>
      </c>
      <c r="O98" s="42">
        <f>IF(AND('Structure Inputs'!S101&gt;0, ISNUMBER('Structure Inputs'!S101)), ((('Structure Inputs'!S101+2)*$K98*0.33*$L98)/27)/'Debris Costs Lookup'!$B$2, 0)</f>
        <v>0</v>
      </c>
      <c r="P98" s="42">
        <f>IF(AND('Structure Inputs'!T101&gt;0, ISNUMBER('Structure Inputs'!T101)), ((('Structure Inputs'!T101+2)*$K98*0.33*$L98)/27)/'Debris Costs Lookup'!$B$2, 0)</f>
        <v>0</v>
      </c>
      <c r="Q98" s="42">
        <f>IF(AND('Structure Inputs'!U101&gt;0, ISNUMBER('Structure Inputs'!U101)), ((('Structure Inputs'!U101+2)*$K98*0.33*$L98)/27)/'Debris Costs Lookup'!$B$2, 0)</f>
        <v>0</v>
      </c>
      <c r="R98" s="42">
        <f>IF(AND('Structure Inputs'!V101&gt;0, ISNUMBER('Structure Inputs'!V101)), ((('Structure Inputs'!V101+2)*$K98*0.33*$L98)/27)/'Debris Costs Lookup'!$B$2, 0)</f>
        <v>0</v>
      </c>
      <c r="S98" s="42">
        <f>IF(AND('Structure Inputs'!W101&gt;0, ISNUMBER('Structure Inputs'!W101)), ((('Structure Inputs'!W101+2)*$K98*0.33*$L98)/27)/'Debris Costs Lookup'!$B$2, 0)</f>
        <v>0</v>
      </c>
      <c r="T98" s="42">
        <f>IF(AND('Structure Inputs'!X101&gt;0, ISNUMBER('Structure Inputs'!X101)), ((('Structure Inputs'!X101+2)*$K98*0.33*$L98)/27)/'Debris Costs Lookup'!$B$2, 0)</f>
        <v>0</v>
      </c>
      <c r="U98" s="42">
        <f>IF(AND('Structure Inputs'!Y101&gt;0, ISNUMBER('Structure Inputs'!Y101)), ((('Structure Inputs'!Y101+2)*$K98*0.33*$L98)/27)/'Debris Costs Lookup'!$B$2, 0)</f>
        <v>0</v>
      </c>
      <c r="V98" s="42">
        <f>IF(AND('Structure Inputs'!Z101&gt;0, ISNUMBER('Structure Inputs'!Z101)), ((('Structure Inputs'!Z101+2)*$K98*0.33*$L98)/27)/'Debris Costs Lookup'!$B$2, 0)</f>
        <v>0</v>
      </c>
      <c r="W98" s="42">
        <f>IF(AND('Structure Inputs'!AA101&gt;0, ISNUMBER('Structure Inputs'!AA101)), ((('Structure Inputs'!AA101+2)*$K98*0.33*$L98)/27)/'Debris Costs Lookup'!$B$2, 0)</f>
        <v>0</v>
      </c>
      <c r="X98" s="42">
        <f>IF(AND('Structure Inputs'!AB101&gt;0, ISNUMBER('Structure Inputs'!AB101)), ((('Structure Inputs'!AB101+2)*$K98*0.33*$L98)/27)/'Debris Costs Lookup'!$B$2, 0)</f>
        <v>0</v>
      </c>
      <c r="Y98" s="42">
        <f>IF(AND('Structure Inputs'!AC101&gt;0, ISNUMBER('Structure Inputs'!AC101)), ((('Structure Inputs'!AC101+2)*$K98*0.33*$L98)/27)/'Debris Costs Lookup'!$B$2, 0)</f>
        <v>0</v>
      </c>
      <c r="AA98" s="25">
        <f>N98*'Debris Costs Lookup'!$B$8*$D98</f>
        <v>0</v>
      </c>
      <c r="AB98" s="25">
        <f>O98*'Debris Costs Lookup'!$B$8*$D98</f>
        <v>0</v>
      </c>
      <c r="AC98" s="25">
        <f>P98*'Debris Costs Lookup'!$B$8*$D98</f>
        <v>0</v>
      </c>
      <c r="AD98" s="25">
        <f>Q98*'Debris Costs Lookup'!$B$8*$D98</f>
        <v>0</v>
      </c>
      <c r="AE98" s="25">
        <f>R98*'Debris Costs Lookup'!$B$8*$D98</f>
        <v>0</v>
      </c>
      <c r="AF98" s="25">
        <f>S98*'Debris Costs Lookup'!$B$8*$D98</f>
        <v>0</v>
      </c>
      <c r="AG98" s="25">
        <f>T98*'Debris Costs Lookup'!$B$8*$D98</f>
        <v>0</v>
      </c>
      <c r="AH98" s="25">
        <f>U98*'Debris Costs Lookup'!$B$8*$D98</f>
        <v>0</v>
      </c>
      <c r="AI98" s="25">
        <f>V98*'Debris Costs Lookup'!$B$8*$D98</f>
        <v>0</v>
      </c>
      <c r="AJ98" s="25">
        <f>W98*'Debris Costs Lookup'!$B$8*$D98</f>
        <v>0</v>
      </c>
      <c r="AK98" s="25">
        <f>X98*'Debris Costs Lookup'!$B$8*$D98</f>
        <v>0</v>
      </c>
      <c r="AL98" s="25">
        <f>Y98*'Debris Costs Lookup'!$B$8*$D98</f>
        <v>0</v>
      </c>
    </row>
    <row r="99" spans="1:38" x14ac:dyDescent="0.25">
      <c r="A99" s="17">
        <f t="shared" si="5"/>
        <v>98</v>
      </c>
      <c r="B99" s="27" t="str">
        <f>IF('Structure Inputs'!C102="","",'Structure Inputs'!C102)</f>
        <v/>
      </c>
      <c r="D99" s="42">
        <f>'Structure Inputs'!$D102</f>
        <v>0</v>
      </c>
      <c r="F99" s="18" t="str">
        <f>IF('Structure Inputs'!F102="","No","Yes")</f>
        <v>No</v>
      </c>
      <c r="H99" s="24">
        <f>IF($F99="Yes",'Structure Inputs'!$F102,SUMIFS('General Assumptions_Back End'!$C:$C,'General Assumptions_Back End'!$A:$A,$B99,'General Assumptions_Back End'!$B:$B,H$1))</f>
        <v>0</v>
      </c>
      <c r="J99" s="24" t="str">
        <f>'Structure Inputs'!I102</f>
        <v/>
      </c>
      <c r="K99" s="416">
        <f t="shared" si="6"/>
        <v>0</v>
      </c>
      <c r="L99" s="420">
        <f>'General User Inputs'!$F$34</f>
        <v>1.1000000000000001</v>
      </c>
      <c r="N99" s="42">
        <f>IF(AND('Structure Inputs'!R102&gt;0, ISNUMBER('Structure Inputs'!R102)), ((('Structure Inputs'!R102+2)*$K99*0.33*$L99)/27)/'Debris Costs Lookup'!$B$2, 0)</f>
        <v>0</v>
      </c>
      <c r="O99" s="42">
        <f>IF(AND('Structure Inputs'!S102&gt;0, ISNUMBER('Structure Inputs'!S102)), ((('Structure Inputs'!S102+2)*$K99*0.33*$L99)/27)/'Debris Costs Lookup'!$B$2, 0)</f>
        <v>0</v>
      </c>
      <c r="P99" s="42">
        <f>IF(AND('Structure Inputs'!T102&gt;0, ISNUMBER('Structure Inputs'!T102)), ((('Structure Inputs'!T102+2)*$K99*0.33*$L99)/27)/'Debris Costs Lookup'!$B$2, 0)</f>
        <v>0</v>
      </c>
      <c r="Q99" s="42">
        <f>IF(AND('Structure Inputs'!U102&gt;0, ISNUMBER('Structure Inputs'!U102)), ((('Structure Inputs'!U102+2)*$K99*0.33*$L99)/27)/'Debris Costs Lookup'!$B$2, 0)</f>
        <v>0</v>
      </c>
      <c r="R99" s="42">
        <f>IF(AND('Structure Inputs'!V102&gt;0, ISNUMBER('Structure Inputs'!V102)), ((('Structure Inputs'!V102+2)*$K99*0.33*$L99)/27)/'Debris Costs Lookup'!$B$2, 0)</f>
        <v>0</v>
      </c>
      <c r="S99" s="42">
        <f>IF(AND('Structure Inputs'!W102&gt;0, ISNUMBER('Structure Inputs'!W102)), ((('Structure Inputs'!W102+2)*$K99*0.33*$L99)/27)/'Debris Costs Lookup'!$B$2, 0)</f>
        <v>0</v>
      </c>
      <c r="T99" s="42">
        <f>IF(AND('Structure Inputs'!X102&gt;0, ISNUMBER('Structure Inputs'!X102)), ((('Structure Inputs'!X102+2)*$K99*0.33*$L99)/27)/'Debris Costs Lookup'!$B$2, 0)</f>
        <v>0</v>
      </c>
      <c r="U99" s="42">
        <f>IF(AND('Structure Inputs'!Y102&gt;0, ISNUMBER('Structure Inputs'!Y102)), ((('Structure Inputs'!Y102+2)*$K99*0.33*$L99)/27)/'Debris Costs Lookup'!$B$2, 0)</f>
        <v>0</v>
      </c>
      <c r="V99" s="42">
        <f>IF(AND('Structure Inputs'!Z102&gt;0, ISNUMBER('Structure Inputs'!Z102)), ((('Structure Inputs'!Z102+2)*$K99*0.33*$L99)/27)/'Debris Costs Lookup'!$B$2, 0)</f>
        <v>0</v>
      </c>
      <c r="W99" s="42">
        <f>IF(AND('Structure Inputs'!AA102&gt;0, ISNUMBER('Structure Inputs'!AA102)), ((('Structure Inputs'!AA102+2)*$K99*0.33*$L99)/27)/'Debris Costs Lookup'!$B$2, 0)</f>
        <v>0</v>
      </c>
      <c r="X99" s="42">
        <f>IF(AND('Structure Inputs'!AB102&gt;0, ISNUMBER('Structure Inputs'!AB102)), ((('Structure Inputs'!AB102+2)*$K99*0.33*$L99)/27)/'Debris Costs Lookup'!$B$2, 0)</f>
        <v>0</v>
      </c>
      <c r="Y99" s="42">
        <f>IF(AND('Structure Inputs'!AC102&gt;0, ISNUMBER('Structure Inputs'!AC102)), ((('Structure Inputs'!AC102+2)*$K99*0.33*$L99)/27)/'Debris Costs Lookup'!$B$2, 0)</f>
        <v>0</v>
      </c>
      <c r="AA99" s="25">
        <f>N99*'Debris Costs Lookup'!$B$8*$D99</f>
        <v>0</v>
      </c>
      <c r="AB99" s="25">
        <f>O99*'Debris Costs Lookup'!$B$8*$D99</f>
        <v>0</v>
      </c>
      <c r="AC99" s="25">
        <f>P99*'Debris Costs Lookup'!$B$8*$D99</f>
        <v>0</v>
      </c>
      <c r="AD99" s="25">
        <f>Q99*'Debris Costs Lookup'!$B$8*$D99</f>
        <v>0</v>
      </c>
      <c r="AE99" s="25">
        <f>R99*'Debris Costs Lookup'!$B$8*$D99</f>
        <v>0</v>
      </c>
      <c r="AF99" s="25">
        <f>S99*'Debris Costs Lookup'!$B$8*$D99</f>
        <v>0</v>
      </c>
      <c r="AG99" s="25">
        <f>T99*'Debris Costs Lookup'!$B$8*$D99</f>
        <v>0</v>
      </c>
      <c r="AH99" s="25">
        <f>U99*'Debris Costs Lookup'!$B$8*$D99</f>
        <v>0</v>
      </c>
      <c r="AI99" s="25">
        <f>V99*'Debris Costs Lookup'!$B$8*$D99</f>
        <v>0</v>
      </c>
      <c r="AJ99" s="25">
        <f>W99*'Debris Costs Lookup'!$B$8*$D99</f>
        <v>0</v>
      </c>
      <c r="AK99" s="25">
        <f>X99*'Debris Costs Lookup'!$B$8*$D99</f>
        <v>0</v>
      </c>
      <c r="AL99" s="25">
        <f>Y99*'Debris Costs Lookup'!$B$8*$D99</f>
        <v>0</v>
      </c>
    </row>
    <row r="100" spans="1:38" x14ac:dyDescent="0.25">
      <c r="A100" s="17">
        <f t="shared" si="5"/>
        <v>99</v>
      </c>
      <c r="B100" s="27" t="str">
        <f>IF('Structure Inputs'!C103="","",'Structure Inputs'!C103)</f>
        <v/>
      </c>
      <c r="D100" s="42">
        <f>'Structure Inputs'!$D103</f>
        <v>0</v>
      </c>
      <c r="F100" s="18" t="str">
        <f>IF('Structure Inputs'!F103="","No","Yes")</f>
        <v>No</v>
      </c>
      <c r="H100" s="24">
        <f>IF($F100="Yes",'Structure Inputs'!$F103,SUMIFS('General Assumptions_Back End'!$C:$C,'General Assumptions_Back End'!$A:$A,$B100,'General Assumptions_Back End'!$B:$B,H$1))</f>
        <v>0</v>
      </c>
      <c r="J100" s="24" t="str">
        <f>'Structure Inputs'!I103</f>
        <v/>
      </c>
      <c r="K100" s="416">
        <f t="shared" si="6"/>
        <v>0</v>
      </c>
      <c r="L100" s="420">
        <f>'General User Inputs'!$F$34</f>
        <v>1.1000000000000001</v>
      </c>
      <c r="N100" s="42">
        <f>IF(AND('Structure Inputs'!R103&gt;0, ISNUMBER('Structure Inputs'!R103)), ((('Structure Inputs'!R103+2)*$K100*0.33*$L100)/27)/'Debris Costs Lookup'!$B$2, 0)</f>
        <v>0</v>
      </c>
      <c r="O100" s="42">
        <f>IF(AND('Structure Inputs'!S103&gt;0, ISNUMBER('Structure Inputs'!S103)), ((('Structure Inputs'!S103+2)*$K100*0.33*$L100)/27)/'Debris Costs Lookup'!$B$2, 0)</f>
        <v>0</v>
      </c>
      <c r="P100" s="42">
        <f>IF(AND('Structure Inputs'!T103&gt;0, ISNUMBER('Structure Inputs'!T103)), ((('Structure Inputs'!T103+2)*$K100*0.33*$L100)/27)/'Debris Costs Lookup'!$B$2, 0)</f>
        <v>0</v>
      </c>
      <c r="Q100" s="42">
        <f>IF(AND('Structure Inputs'!U103&gt;0, ISNUMBER('Structure Inputs'!U103)), ((('Structure Inputs'!U103+2)*$K100*0.33*$L100)/27)/'Debris Costs Lookup'!$B$2, 0)</f>
        <v>0</v>
      </c>
      <c r="R100" s="42">
        <f>IF(AND('Structure Inputs'!V103&gt;0, ISNUMBER('Structure Inputs'!V103)), ((('Structure Inputs'!V103+2)*$K100*0.33*$L100)/27)/'Debris Costs Lookup'!$B$2, 0)</f>
        <v>0</v>
      </c>
      <c r="S100" s="42">
        <f>IF(AND('Structure Inputs'!W103&gt;0, ISNUMBER('Structure Inputs'!W103)), ((('Structure Inputs'!W103+2)*$K100*0.33*$L100)/27)/'Debris Costs Lookup'!$B$2, 0)</f>
        <v>0</v>
      </c>
      <c r="T100" s="42">
        <f>IF(AND('Structure Inputs'!X103&gt;0, ISNUMBER('Structure Inputs'!X103)), ((('Structure Inputs'!X103+2)*$K100*0.33*$L100)/27)/'Debris Costs Lookup'!$B$2, 0)</f>
        <v>0</v>
      </c>
      <c r="U100" s="42">
        <f>IF(AND('Structure Inputs'!Y103&gt;0, ISNUMBER('Structure Inputs'!Y103)), ((('Structure Inputs'!Y103+2)*$K100*0.33*$L100)/27)/'Debris Costs Lookup'!$B$2, 0)</f>
        <v>0</v>
      </c>
      <c r="V100" s="42">
        <f>IF(AND('Structure Inputs'!Z103&gt;0, ISNUMBER('Structure Inputs'!Z103)), ((('Structure Inputs'!Z103+2)*$K100*0.33*$L100)/27)/'Debris Costs Lookup'!$B$2, 0)</f>
        <v>0</v>
      </c>
      <c r="W100" s="42">
        <f>IF(AND('Structure Inputs'!AA103&gt;0, ISNUMBER('Structure Inputs'!AA103)), ((('Structure Inputs'!AA103+2)*$K100*0.33*$L100)/27)/'Debris Costs Lookup'!$B$2, 0)</f>
        <v>0</v>
      </c>
      <c r="X100" s="42">
        <f>IF(AND('Structure Inputs'!AB103&gt;0, ISNUMBER('Structure Inputs'!AB103)), ((('Structure Inputs'!AB103+2)*$K100*0.33*$L100)/27)/'Debris Costs Lookup'!$B$2, 0)</f>
        <v>0</v>
      </c>
      <c r="Y100" s="42">
        <f>IF(AND('Structure Inputs'!AC103&gt;0, ISNUMBER('Structure Inputs'!AC103)), ((('Structure Inputs'!AC103+2)*$K100*0.33*$L100)/27)/'Debris Costs Lookup'!$B$2, 0)</f>
        <v>0</v>
      </c>
      <c r="AA100" s="25">
        <f>N100*'Debris Costs Lookup'!$B$8*$D100</f>
        <v>0</v>
      </c>
      <c r="AB100" s="25">
        <f>O100*'Debris Costs Lookup'!$B$8*$D100</f>
        <v>0</v>
      </c>
      <c r="AC100" s="25">
        <f>P100*'Debris Costs Lookup'!$B$8*$D100</f>
        <v>0</v>
      </c>
      <c r="AD100" s="25">
        <f>Q100*'Debris Costs Lookup'!$B$8*$D100</f>
        <v>0</v>
      </c>
      <c r="AE100" s="25">
        <f>R100*'Debris Costs Lookup'!$B$8*$D100</f>
        <v>0</v>
      </c>
      <c r="AF100" s="25">
        <f>S100*'Debris Costs Lookup'!$B$8*$D100</f>
        <v>0</v>
      </c>
      <c r="AG100" s="25">
        <f>T100*'Debris Costs Lookup'!$B$8*$D100</f>
        <v>0</v>
      </c>
      <c r="AH100" s="25">
        <f>U100*'Debris Costs Lookup'!$B$8*$D100</f>
        <v>0</v>
      </c>
      <c r="AI100" s="25">
        <f>V100*'Debris Costs Lookup'!$B$8*$D100</f>
        <v>0</v>
      </c>
      <c r="AJ100" s="25">
        <f>W100*'Debris Costs Lookup'!$B$8*$D100</f>
        <v>0</v>
      </c>
      <c r="AK100" s="25">
        <f>X100*'Debris Costs Lookup'!$B$8*$D100</f>
        <v>0</v>
      </c>
      <c r="AL100" s="25">
        <f>Y100*'Debris Costs Lookup'!$B$8*$D100</f>
        <v>0</v>
      </c>
    </row>
    <row r="101" spans="1:38" x14ac:dyDescent="0.25">
      <c r="A101" s="17">
        <f t="shared" si="5"/>
        <v>100</v>
      </c>
      <c r="B101" s="27" t="str">
        <f>IF('Structure Inputs'!C104="","",'Structure Inputs'!C104)</f>
        <v/>
      </c>
      <c r="D101" s="42">
        <f>'Structure Inputs'!$D104</f>
        <v>0</v>
      </c>
      <c r="F101" s="18" t="str">
        <f>IF('Structure Inputs'!F104="","No","Yes")</f>
        <v>No</v>
      </c>
      <c r="H101" s="24">
        <f>IF($F101="Yes",'Structure Inputs'!$F104,SUMIFS('General Assumptions_Back End'!$C:$C,'General Assumptions_Back End'!$A:$A,$B101,'General Assumptions_Back End'!$B:$B,H$1))</f>
        <v>0</v>
      </c>
      <c r="J101" s="24" t="str">
        <f>'Structure Inputs'!I104</f>
        <v/>
      </c>
      <c r="K101" s="416">
        <f t="shared" si="6"/>
        <v>0</v>
      </c>
      <c r="L101" s="420">
        <f>'General User Inputs'!$F$34</f>
        <v>1.1000000000000001</v>
      </c>
      <c r="N101" s="42">
        <f>IF(AND('Structure Inputs'!R104&gt;0, ISNUMBER('Structure Inputs'!R104)), ((('Structure Inputs'!R104+2)*$K101*0.33*$L101)/27)/'Debris Costs Lookup'!$B$2, 0)</f>
        <v>0</v>
      </c>
      <c r="O101" s="42">
        <f>IF(AND('Structure Inputs'!S104&gt;0, ISNUMBER('Structure Inputs'!S104)), ((('Structure Inputs'!S104+2)*$K101*0.33*$L101)/27)/'Debris Costs Lookup'!$B$2, 0)</f>
        <v>0</v>
      </c>
      <c r="P101" s="42">
        <f>IF(AND('Structure Inputs'!T104&gt;0, ISNUMBER('Structure Inputs'!T104)), ((('Structure Inputs'!T104+2)*$K101*0.33*$L101)/27)/'Debris Costs Lookup'!$B$2, 0)</f>
        <v>0</v>
      </c>
      <c r="Q101" s="42">
        <f>IF(AND('Structure Inputs'!U104&gt;0, ISNUMBER('Structure Inputs'!U104)), ((('Structure Inputs'!U104+2)*$K101*0.33*$L101)/27)/'Debris Costs Lookup'!$B$2, 0)</f>
        <v>0</v>
      </c>
      <c r="R101" s="42">
        <f>IF(AND('Structure Inputs'!V104&gt;0, ISNUMBER('Structure Inputs'!V104)), ((('Structure Inputs'!V104+2)*$K101*0.33*$L101)/27)/'Debris Costs Lookup'!$B$2, 0)</f>
        <v>0</v>
      </c>
      <c r="S101" s="42">
        <f>IF(AND('Structure Inputs'!W104&gt;0, ISNUMBER('Structure Inputs'!W104)), ((('Structure Inputs'!W104+2)*$K101*0.33*$L101)/27)/'Debris Costs Lookup'!$B$2, 0)</f>
        <v>0</v>
      </c>
      <c r="T101" s="42">
        <f>IF(AND('Structure Inputs'!X104&gt;0, ISNUMBER('Structure Inputs'!X104)), ((('Structure Inputs'!X104+2)*$K101*0.33*$L101)/27)/'Debris Costs Lookup'!$B$2, 0)</f>
        <v>0</v>
      </c>
      <c r="U101" s="42">
        <f>IF(AND('Structure Inputs'!Y104&gt;0, ISNUMBER('Structure Inputs'!Y104)), ((('Structure Inputs'!Y104+2)*$K101*0.33*$L101)/27)/'Debris Costs Lookup'!$B$2, 0)</f>
        <v>0</v>
      </c>
      <c r="V101" s="42">
        <f>IF(AND('Structure Inputs'!Z104&gt;0, ISNUMBER('Structure Inputs'!Z104)), ((('Structure Inputs'!Z104+2)*$K101*0.33*$L101)/27)/'Debris Costs Lookup'!$B$2, 0)</f>
        <v>0</v>
      </c>
      <c r="W101" s="42">
        <f>IF(AND('Structure Inputs'!AA104&gt;0, ISNUMBER('Structure Inputs'!AA104)), ((('Structure Inputs'!AA104+2)*$K101*0.33*$L101)/27)/'Debris Costs Lookup'!$B$2, 0)</f>
        <v>0</v>
      </c>
      <c r="X101" s="42">
        <f>IF(AND('Structure Inputs'!AB104&gt;0, ISNUMBER('Structure Inputs'!AB104)), ((('Structure Inputs'!AB104+2)*$K101*0.33*$L101)/27)/'Debris Costs Lookup'!$B$2, 0)</f>
        <v>0</v>
      </c>
      <c r="Y101" s="42">
        <f>IF(AND('Structure Inputs'!AC104&gt;0, ISNUMBER('Structure Inputs'!AC104)), ((('Structure Inputs'!AC104+2)*$K101*0.33*$L101)/27)/'Debris Costs Lookup'!$B$2, 0)</f>
        <v>0</v>
      </c>
      <c r="AA101" s="25">
        <f>N101*'Debris Costs Lookup'!$B$8*$D101</f>
        <v>0</v>
      </c>
      <c r="AB101" s="25">
        <f>O101*'Debris Costs Lookup'!$B$8*$D101</f>
        <v>0</v>
      </c>
      <c r="AC101" s="25">
        <f>P101*'Debris Costs Lookup'!$B$8*$D101</f>
        <v>0</v>
      </c>
      <c r="AD101" s="25">
        <f>Q101*'Debris Costs Lookup'!$B$8*$D101</f>
        <v>0</v>
      </c>
      <c r="AE101" s="25">
        <f>R101*'Debris Costs Lookup'!$B$8*$D101</f>
        <v>0</v>
      </c>
      <c r="AF101" s="25">
        <f>S101*'Debris Costs Lookup'!$B$8*$D101</f>
        <v>0</v>
      </c>
      <c r="AG101" s="25">
        <f>T101*'Debris Costs Lookup'!$B$8*$D101</f>
        <v>0</v>
      </c>
      <c r="AH101" s="25">
        <f>U101*'Debris Costs Lookup'!$B$8*$D101</f>
        <v>0</v>
      </c>
      <c r="AI101" s="25">
        <f>V101*'Debris Costs Lookup'!$B$8*$D101</f>
        <v>0</v>
      </c>
      <c r="AJ101" s="25">
        <f>W101*'Debris Costs Lookup'!$B$8*$D101</f>
        <v>0</v>
      </c>
      <c r="AK101" s="25">
        <f>X101*'Debris Costs Lookup'!$B$8*$D101</f>
        <v>0</v>
      </c>
      <c r="AL101" s="25">
        <f>Y101*'Debris Costs Lookup'!$B$8*$D101</f>
        <v>0</v>
      </c>
    </row>
  </sheetData>
  <sheetProtection algorithmName="SHA-512" hashValue="YU3TNwfPP6uKKRBzhyhwkoXmLvrkMp/0MHMH6pjveXlL28UVqhsdYmj1eiKjwdMuRjQjiM3sgB7fMe63xQCH2A==" saltValue="DcEOcyHZgWaEaVPM8OT36w==" spinCount="100000" sheet="1" objects="1" scenarios="1"/>
  <pageMargins left="0.7" right="0.7" top="0.75" bottom="0.75" header="0.3" footer="0.3"/>
  <pageSetup orientation="portrait"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E70A2-0DD5-4824-A0EE-D05013B2CAEF}">
  <sheetPr codeName="Sheet13">
    <tabColor theme="9" tint="0.79998168889431442"/>
  </sheetPr>
  <dimension ref="A1:AO101"/>
  <sheetViews>
    <sheetView workbookViewId="0">
      <selection activeCell="J2" sqref="J2"/>
    </sheetView>
  </sheetViews>
  <sheetFormatPr defaultColWidth="0" defaultRowHeight="15" x14ac:dyDescent="0.25"/>
  <cols>
    <col min="1" max="1" width="3.7109375" bestFit="1" customWidth="1"/>
    <col min="2" max="2" width="31.42578125" bestFit="1" customWidth="1"/>
    <col min="3" max="3" width="2.7109375" style="187" customWidth="1"/>
    <col min="4" max="4" width="10.42578125" customWidth="1"/>
    <col min="5" max="5" width="2.7109375" style="187" customWidth="1"/>
    <col min="6" max="6" width="10.42578125" customWidth="1"/>
    <col min="7" max="7" width="2.7109375" style="187" customWidth="1"/>
    <col min="8" max="8" width="10.42578125" customWidth="1"/>
    <col min="9" max="9" width="2.7109375" style="187" customWidth="1"/>
    <col min="10" max="13" width="10.42578125" customWidth="1"/>
    <col min="14" max="14" width="2.7109375" style="187" customWidth="1"/>
    <col min="15" max="26" width="10.42578125" customWidth="1"/>
    <col min="27" max="27" width="2.7109375" style="187" customWidth="1"/>
    <col min="28" max="28" width="11.7109375" bestFit="1" customWidth="1"/>
    <col min="29" max="29" width="11.28515625" bestFit="1" customWidth="1"/>
    <col min="30" max="33" width="10.42578125" customWidth="1"/>
    <col min="34" max="34" width="12.28515625" bestFit="1" customWidth="1"/>
    <col min="35" max="35" width="11.28515625" bestFit="1" customWidth="1"/>
    <col min="36" max="39" width="10.42578125" customWidth="1"/>
    <col min="40" max="40" width="2.7109375" style="187" customWidth="1"/>
    <col min="41" max="41" width="0" hidden="1" customWidth="1"/>
    <col min="42" max="16384" width="8.5703125" hidden="1"/>
  </cols>
  <sheetData>
    <row r="1" spans="1:39" ht="60" x14ac:dyDescent="0.25">
      <c r="A1" s="15" t="s">
        <v>211</v>
      </c>
      <c r="B1" s="14" t="s">
        <v>397</v>
      </c>
      <c r="D1" s="16" t="s">
        <v>214</v>
      </c>
      <c r="F1" s="16" t="s">
        <v>398</v>
      </c>
      <c r="H1" s="16" t="s">
        <v>399</v>
      </c>
      <c r="J1" s="16" t="s">
        <v>453</v>
      </c>
      <c r="K1" s="16" t="s">
        <v>454</v>
      </c>
      <c r="L1" s="16" t="s">
        <v>455</v>
      </c>
      <c r="M1" s="16" t="s">
        <v>456</v>
      </c>
      <c r="O1" s="16" t="s">
        <v>457</v>
      </c>
      <c r="P1" s="16" t="s">
        <v>458</v>
      </c>
      <c r="Q1" s="16" t="s">
        <v>459</v>
      </c>
      <c r="R1" s="16" t="s">
        <v>460</v>
      </c>
      <c r="S1" s="16" t="s">
        <v>461</v>
      </c>
      <c r="T1" s="16" t="s">
        <v>462</v>
      </c>
      <c r="U1" s="16" t="s">
        <v>463</v>
      </c>
      <c r="V1" s="16" t="s">
        <v>464</v>
      </c>
      <c r="W1" s="16" t="s">
        <v>465</v>
      </c>
      <c r="X1" s="16" t="s">
        <v>466</v>
      </c>
      <c r="Y1" s="16" t="s">
        <v>467</v>
      </c>
      <c r="Z1" s="16" t="s">
        <v>468</v>
      </c>
      <c r="AB1" s="16" t="s">
        <v>413</v>
      </c>
      <c r="AC1" s="16" t="s">
        <v>414</v>
      </c>
      <c r="AD1" s="16" t="s">
        <v>415</v>
      </c>
      <c r="AE1" s="16" t="s">
        <v>416</v>
      </c>
      <c r="AF1" s="16" t="s">
        <v>417</v>
      </c>
      <c r="AG1" s="16" t="s">
        <v>418</v>
      </c>
      <c r="AH1" s="16" t="s">
        <v>419</v>
      </c>
      <c r="AI1" s="16" t="s">
        <v>420</v>
      </c>
      <c r="AJ1" s="16" t="s">
        <v>421</v>
      </c>
      <c r="AK1" s="16" t="s">
        <v>422</v>
      </c>
      <c r="AL1" s="16" t="s">
        <v>423</v>
      </c>
      <c r="AM1" s="16" t="s">
        <v>424</v>
      </c>
    </row>
    <row r="2" spans="1:39" x14ac:dyDescent="0.25">
      <c r="A2" s="17">
        <v>1</v>
      </c>
      <c r="B2" s="27" t="str">
        <f>IF('Structure Inputs'!C5="","",'Structure Inputs'!C5)</f>
        <v/>
      </c>
      <c r="D2" s="42">
        <f>'Structure Inputs'!$D5</f>
        <v>0</v>
      </c>
      <c r="F2" s="18" t="str">
        <f>IF('Structure Inputs'!F5="","No","Yes")</f>
        <v>No</v>
      </c>
      <c r="H2" s="24">
        <f>IF('Structure Inputs'!I5&gt;3,'Debris Cost Calcs'!K2,IF($F2="Yes",'Structure Inputs'!$F5,SUMIFS('General Assumptions_Back End'!$C:$C,'General Assumptions_Back End'!$A:$A,$B2,'General Assumptions_Back End'!$B:$B,H$1)))</f>
        <v>0</v>
      </c>
      <c r="J2" s="44">
        <f>SUMIFS('General Assumptions_Back End'!$C:$C,'General Assumptions_Back End'!$A:$A,$B2,'General Assumptions_Back End'!$B:$B,J$1)</f>
        <v>0</v>
      </c>
      <c r="K2" s="44">
        <f>SUMIFS('General Assumptions_Back End'!$C:$C,'General Assumptions_Back End'!$A:$A,$B2,'General Assumptions_Back End'!$B:$B,K$1)</f>
        <v>0</v>
      </c>
      <c r="L2" s="44">
        <f>'Structure Inputs'!M5</f>
        <v>0</v>
      </c>
      <c r="M2" s="18">
        <f>'Structure Inputs'!Q5</f>
        <v>0</v>
      </c>
      <c r="O2" s="42">
        <f>IF(ISNUMBER('Structure Inputs'!R5), IF('Structure Inputs'!R5&gt;='Displacement Days Lookup'!$A$15,'Displacement Days Lookup'!$B$15,IF('Structure Inputs'!R5&lt;='Displacement Days Lookup'!$A$3,'Displacement Days Lookup'!$B$3,SUMIFS('Displacement Days Lookup'!$B:$B,'Displacement Days Lookup'!$A:$A,'Structure Inputs'!R5))), 0)</f>
        <v>0</v>
      </c>
      <c r="P2" s="42">
        <f>IF(ISNUMBER('Structure Inputs'!S5), IF('Structure Inputs'!S5&gt;='Displacement Days Lookup'!$A$15,'Displacement Days Lookup'!$B$15,IF('Structure Inputs'!S5&lt;='Displacement Days Lookup'!$A$3,'Displacement Days Lookup'!$B$3,SUMIFS('Displacement Days Lookup'!$B:$B,'Displacement Days Lookup'!$A:$A,'Structure Inputs'!S5))), 0)</f>
        <v>0</v>
      </c>
      <c r="Q2" s="42">
        <f>IF(ISNUMBER('Structure Inputs'!T5), IF('Structure Inputs'!T5&gt;='Displacement Days Lookup'!$A$15,'Displacement Days Lookup'!$B$15,IF('Structure Inputs'!T5&lt;='Displacement Days Lookup'!$A$3,'Displacement Days Lookup'!$B$3,SUMIFS('Displacement Days Lookup'!$B:$B,'Displacement Days Lookup'!$A:$A,'Structure Inputs'!T5))), 0)</f>
        <v>0</v>
      </c>
      <c r="R2" s="42">
        <f>IF(ISNUMBER('Structure Inputs'!U5), IF('Structure Inputs'!U5&gt;='Displacement Days Lookup'!$A$15,'Displacement Days Lookup'!$B$15,IF('Structure Inputs'!U5&lt;='Displacement Days Lookup'!$A$3,'Displacement Days Lookup'!$B$3,SUMIFS('Displacement Days Lookup'!$B:$B,'Displacement Days Lookup'!$A:$A,'Structure Inputs'!U5))), 0)</f>
        <v>0</v>
      </c>
      <c r="S2" s="42">
        <f>IF(ISNUMBER('Structure Inputs'!V5), IF('Structure Inputs'!V5&gt;='Displacement Days Lookup'!$A$15,'Displacement Days Lookup'!$B$15,IF('Structure Inputs'!V5&lt;='Displacement Days Lookup'!$A$3,'Displacement Days Lookup'!$B$3,SUMIFS('Displacement Days Lookup'!$B:$B,'Displacement Days Lookup'!$A:$A,'Structure Inputs'!V5))), 0)</f>
        <v>0</v>
      </c>
      <c r="T2" s="42">
        <f>IF(ISNUMBER('Structure Inputs'!W5), IF('Structure Inputs'!W5&gt;='Displacement Days Lookup'!$A$15,'Displacement Days Lookup'!$B$15,IF('Structure Inputs'!W5&lt;='Displacement Days Lookup'!$A$3,'Displacement Days Lookup'!$B$3,SUMIFS('Displacement Days Lookup'!$B:$B,'Displacement Days Lookup'!$A:$A,'Structure Inputs'!W5))), 0)</f>
        <v>0</v>
      </c>
      <c r="U2" s="42">
        <f>IF(ISNUMBER('Structure Inputs'!X5), IF('Structure Inputs'!X5&gt;='Displacement Days Lookup'!$A$15,'Displacement Days Lookup'!$B$15,IF('Structure Inputs'!X5&lt;='Displacement Days Lookup'!$A$3,'Displacement Days Lookup'!$B$3,SUMIFS('Displacement Days Lookup'!$B:$B,'Displacement Days Lookup'!$A:$A,'Structure Inputs'!X5))), 0)</f>
        <v>0</v>
      </c>
      <c r="V2" s="42">
        <f>IF(ISNUMBER('Structure Inputs'!Y5), IF('Structure Inputs'!Y5&gt;='Displacement Days Lookup'!$A$15,'Displacement Days Lookup'!$B$15,IF('Structure Inputs'!Y5&lt;='Displacement Days Lookup'!$A$3,'Displacement Days Lookup'!$B$3,SUMIFS('Displacement Days Lookup'!$B:$B,'Displacement Days Lookup'!$A:$A,'Structure Inputs'!Y5))), 0)</f>
        <v>0</v>
      </c>
      <c r="W2" s="42">
        <f>IF(ISNUMBER('Structure Inputs'!Z5), IF('Structure Inputs'!Z5&gt;='Displacement Days Lookup'!$A$15,'Displacement Days Lookup'!$B$15,IF('Structure Inputs'!Z5&lt;='Displacement Days Lookup'!$A$3,'Displacement Days Lookup'!$B$3,SUMIFS('Displacement Days Lookup'!$B:$B,'Displacement Days Lookup'!$A:$A,'Structure Inputs'!Z5))), 0)</f>
        <v>0</v>
      </c>
      <c r="X2" s="42">
        <f>IF(ISNUMBER('Structure Inputs'!AA5), IF('Structure Inputs'!AA5&gt;='Displacement Days Lookup'!$A$15,'Displacement Days Lookup'!$B$15,IF('Structure Inputs'!AA5&lt;='Displacement Days Lookup'!$A$3,'Displacement Days Lookup'!$B$3,SUMIFS('Displacement Days Lookup'!$B:$B,'Displacement Days Lookup'!$A:$A,'Structure Inputs'!AA5))), 0)</f>
        <v>0</v>
      </c>
      <c r="Y2" s="42">
        <f>IF(ISNUMBER('Structure Inputs'!AB5), IF('Structure Inputs'!AB5&gt;='Displacement Days Lookup'!$A$15,'Displacement Days Lookup'!$B$15,IF('Structure Inputs'!AB5&lt;='Displacement Days Lookup'!$A$3,'Displacement Days Lookup'!$B$3,SUMIFS('Displacement Days Lookup'!$B:$B,'Displacement Days Lookup'!$A:$A,'Structure Inputs'!AB5))), 0)</f>
        <v>0</v>
      </c>
      <c r="Z2" s="42">
        <f>IF(ISNUMBER('Structure Inputs'!AC5), IF('Structure Inputs'!AC5&gt;='Displacement Days Lookup'!$A$15,'Displacement Days Lookup'!$B$15,IF('Structure Inputs'!AC5&lt;='Displacement Days Lookup'!$A$3,'Displacement Days Lookup'!$B$3,SUMIFS('Displacement Days Lookup'!$B:$B,'Displacement Days Lookup'!$A:$A,'Structure Inputs'!AC5))), 0)</f>
        <v>0</v>
      </c>
      <c r="AB2" s="25">
        <f>IF(O2=0,,$D2*(($H2*$J2*O2/30.44)+($H2*$K2)+($L2/365*(1-$M2)*$H2*O2)))</f>
        <v>0</v>
      </c>
      <c r="AC2" s="25">
        <f t="shared" ref="AC2:AM2" si="0">IF(P2=0,,$D2*(($H2*$J2*P2/30.44)+($H2*$K2)+($L2/365*(1-$M2)*$H2*P2)))</f>
        <v>0</v>
      </c>
      <c r="AD2" s="25">
        <f t="shared" si="0"/>
        <v>0</v>
      </c>
      <c r="AE2" s="25">
        <f t="shared" si="0"/>
        <v>0</v>
      </c>
      <c r="AF2" s="25">
        <f t="shared" si="0"/>
        <v>0</v>
      </c>
      <c r="AG2" s="25">
        <f t="shared" si="0"/>
        <v>0</v>
      </c>
      <c r="AH2" s="25">
        <f t="shared" si="0"/>
        <v>0</v>
      </c>
      <c r="AI2" s="25">
        <f t="shared" si="0"/>
        <v>0</v>
      </c>
      <c r="AJ2" s="25">
        <f t="shared" si="0"/>
        <v>0</v>
      </c>
      <c r="AK2" s="25">
        <f t="shared" si="0"/>
        <v>0</v>
      </c>
      <c r="AL2" s="25">
        <f t="shared" si="0"/>
        <v>0</v>
      </c>
      <c r="AM2" s="25">
        <f t="shared" si="0"/>
        <v>0</v>
      </c>
    </row>
    <row r="3" spans="1:39" x14ac:dyDescent="0.25">
      <c r="A3" s="17">
        <f t="shared" ref="A3:A34" si="1">A2+1</f>
        <v>2</v>
      </c>
      <c r="B3" s="27" t="str">
        <f>IF('Structure Inputs'!C6="","",'Structure Inputs'!C6)</f>
        <v/>
      </c>
      <c r="D3" s="42">
        <f>'Structure Inputs'!$D6</f>
        <v>0</v>
      </c>
      <c r="F3" s="18" t="str">
        <f>IF('Structure Inputs'!F6="","No","Yes")</f>
        <v>No</v>
      </c>
      <c r="H3" s="24">
        <f>IF('Structure Inputs'!I6&gt;3,'Debris Cost Calcs'!K3,IF($F3="Yes",'Structure Inputs'!$F6,SUMIFS('General Assumptions_Back End'!$C:$C,'General Assumptions_Back End'!$A:$A,$B3,'General Assumptions_Back End'!$B:$B,H$1)))</f>
        <v>0</v>
      </c>
      <c r="J3" s="44">
        <f>SUMIFS('General Assumptions_Back End'!$C:$C,'General Assumptions_Back End'!$A:$A,$B3,'General Assumptions_Back End'!$B:$B,J$1)</f>
        <v>0</v>
      </c>
      <c r="K3" s="44">
        <f>SUMIFS('General Assumptions_Back End'!$C:$C,'General Assumptions_Back End'!$A:$A,$B3,'General Assumptions_Back End'!$B:$B,K$1)</f>
        <v>0</v>
      </c>
      <c r="L3" s="44">
        <f>'Structure Inputs'!M6</f>
        <v>0</v>
      </c>
      <c r="M3" s="18">
        <f>'Structure Inputs'!Q6</f>
        <v>0</v>
      </c>
      <c r="O3" s="42">
        <f>IF(ISNUMBER('Structure Inputs'!R6), IF('Structure Inputs'!R6&gt;='Displacement Days Lookup'!$A$15,'Displacement Days Lookup'!$B$15,IF('Structure Inputs'!R6&lt;='Displacement Days Lookup'!$A$3,'Displacement Days Lookup'!$B$3,SUMIFS('Displacement Days Lookup'!$B:$B,'Displacement Days Lookup'!$A:$A,'Structure Inputs'!R6))), 0)</f>
        <v>0</v>
      </c>
      <c r="P3" s="42">
        <f>IF(ISNUMBER('Structure Inputs'!S6), IF('Structure Inputs'!S6&gt;='Displacement Days Lookup'!$A$15,'Displacement Days Lookup'!$B$15,IF('Structure Inputs'!S6&lt;='Displacement Days Lookup'!$A$3,'Displacement Days Lookup'!$B$3,SUMIFS('Displacement Days Lookup'!$B:$B,'Displacement Days Lookup'!$A:$A,'Structure Inputs'!S6))), 0)</f>
        <v>0</v>
      </c>
      <c r="Q3" s="42">
        <f>IF(ISNUMBER('Structure Inputs'!T6), IF('Structure Inputs'!T6&gt;='Displacement Days Lookup'!$A$15,'Displacement Days Lookup'!$B$15,IF('Structure Inputs'!T6&lt;='Displacement Days Lookup'!$A$3,'Displacement Days Lookup'!$B$3,SUMIFS('Displacement Days Lookup'!$B:$B,'Displacement Days Lookup'!$A:$A,'Structure Inputs'!T6))), 0)</f>
        <v>0</v>
      </c>
      <c r="R3" s="42">
        <f>IF(ISNUMBER('Structure Inputs'!U6), IF('Structure Inputs'!U6&gt;='Displacement Days Lookup'!$A$15,'Displacement Days Lookup'!$B$15,IF('Structure Inputs'!U6&lt;='Displacement Days Lookup'!$A$3,'Displacement Days Lookup'!$B$3,SUMIFS('Displacement Days Lookup'!$B:$B,'Displacement Days Lookup'!$A:$A,'Structure Inputs'!U6))), 0)</f>
        <v>0</v>
      </c>
      <c r="S3" s="42">
        <f>IF(ISNUMBER('Structure Inputs'!V6), IF('Structure Inputs'!V6&gt;='Displacement Days Lookup'!$A$15,'Displacement Days Lookup'!$B$15,IF('Structure Inputs'!V6&lt;='Displacement Days Lookup'!$A$3,'Displacement Days Lookup'!$B$3,SUMIFS('Displacement Days Lookup'!$B:$B,'Displacement Days Lookup'!$A:$A,'Structure Inputs'!V6))), 0)</f>
        <v>0</v>
      </c>
      <c r="T3" s="42">
        <f>IF(ISNUMBER('Structure Inputs'!W6), IF('Structure Inputs'!W6&gt;='Displacement Days Lookup'!$A$15,'Displacement Days Lookup'!$B$15,IF('Structure Inputs'!W6&lt;='Displacement Days Lookup'!$A$3,'Displacement Days Lookup'!$B$3,SUMIFS('Displacement Days Lookup'!$B:$B,'Displacement Days Lookup'!$A:$A,'Structure Inputs'!W6))), 0)</f>
        <v>0</v>
      </c>
      <c r="U3" s="42">
        <f>IF(ISNUMBER('Structure Inputs'!X6), IF('Structure Inputs'!X6&gt;='Displacement Days Lookup'!$A$15,'Displacement Days Lookup'!$B$15,IF('Structure Inputs'!X6&lt;='Displacement Days Lookup'!$A$3,'Displacement Days Lookup'!$B$3,SUMIFS('Displacement Days Lookup'!$B:$B,'Displacement Days Lookup'!$A:$A,'Structure Inputs'!X6))), 0)</f>
        <v>0</v>
      </c>
      <c r="V3" s="42">
        <f>IF(ISNUMBER('Structure Inputs'!Y6), IF('Structure Inputs'!Y6&gt;='Displacement Days Lookup'!$A$15,'Displacement Days Lookup'!$B$15,IF('Structure Inputs'!Y6&lt;='Displacement Days Lookup'!$A$3,'Displacement Days Lookup'!$B$3,SUMIFS('Displacement Days Lookup'!$B:$B,'Displacement Days Lookup'!$A:$A,'Structure Inputs'!Y6))), 0)</f>
        <v>0</v>
      </c>
      <c r="W3" s="42">
        <f>IF(ISNUMBER('Structure Inputs'!Z6), IF('Structure Inputs'!Z6&gt;='Displacement Days Lookup'!$A$15,'Displacement Days Lookup'!$B$15,IF('Structure Inputs'!Z6&lt;='Displacement Days Lookup'!$A$3,'Displacement Days Lookup'!$B$3,SUMIFS('Displacement Days Lookup'!$B:$B,'Displacement Days Lookup'!$A:$A,'Structure Inputs'!Z6))), 0)</f>
        <v>0</v>
      </c>
      <c r="X3" s="42">
        <f>IF(ISNUMBER('Structure Inputs'!AA6), IF('Structure Inputs'!AA6&gt;='Displacement Days Lookup'!$A$15,'Displacement Days Lookup'!$B$15,IF('Structure Inputs'!AA6&lt;='Displacement Days Lookup'!$A$3,'Displacement Days Lookup'!$B$3,SUMIFS('Displacement Days Lookup'!$B:$B,'Displacement Days Lookup'!$A:$A,'Structure Inputs'!AA6))), 0)</f>
        <v>0</v>
      </c>
      <c r="Y3" s="42">
        <f>IF(ISNUMBER('Structure Inputs'!AB6), IF('Structure Inputs'!AB6&gt;='Displacement Days Lookup'!$A$15,'Displacement Days Lookup'!$B$15,IF('Structure Inputs'!AB6&lt;='Displacement Days Lookup'!$A$3,'Displacement Days Lookup'!$B$3,SUMIFS('Displacement Days Lookup'!$B:$B,'Displacement Days Lookup'!$A:$A,'Structure Inputs'!AB6))), 0)</f>
        <v>0</v>
      </c>
      <c r="Z3" s="42">
        <f>IF(ISNUMBER('Structure Inputs'!AC6), IF('Structure Inputs'!AC6&gt;='Displacement Days Lookup'!$A$15,'Displacement Days Lookup'!$B$15,IF('Structure Inputs'!AC6&lt;='Displacement Days Lookup'!$A$3,'Displacement Days Lookup'!$B$3,SUMIFS('Displacement Days Lookup'!$B:$B,'Displacement Days Lookup'!$A:$A,'Structure Inputs'!AC6))), 0)</f>
        <v>0</v>
      </c>
      <c r="AB3" s="25">
        <f t="shared" ref="AB3:AB66" si="2">IF(O3=0,,$D3*(($H3*$J3*O3/30.44)+($H3*$K3)+($L3/365*(1-$M3)*$H3*O3)))</f>
        <v>0</v>
      </c>
      <c r="AC3" s="25">
        <f t="shared" ref="AC3:AC66" si="3">IF(P3=0,,$D3*(($H3*$J3*P3/30.44)+($H3*$K3)+($L3/365*(1-$M3)*$H3*P3)))</f>
        <v>0</v>
      </c>
      <c r="AD3" s="25">
        <f t="shared" ref="AD3:AD66" si="4">IF(Q3=0,,$D3*(($H3*$J3*Q3/30.44)+($H3*$K3)+($L3/365*(1-$M3)*$H3*Q3)))</f>
        <v>0</v>
      </c>
      <c r="AE3" s="25">
        <f t="shared" ref="AE3:AE66" si="5">IF(R3=0,,$D3*(($H3*$J3*R3/30.44)+($H3*$K3)+($L3/365*(1-$M3)*$H3*R3)))</f>
        <v>0</v>
      </c>
      <c r="AF3" s="25">
        <f t="shared" ref="AF3:AF66" si="6">IF(S3=0,,$D3*(($H3*$J3*S3/30.44)+($H3*$K3)+($L3/365*(1-$M3)*$H3*S3)))</f>
        <v>0</v>
      </c>
      <c r="AG3" s="25">
        <f t="shared" ref="AG3:AG66" si="7">IF(T3=0,,$D3*(($H3*$J3*T3/30.44)+($H3*$K3)+($L3/365*(1-$M3)*$H3*T3)))</f>
        <v>0</v>
      </c>
      <c r="AH3" s="25">
        <f t="shared" ref="AH3:AH66" si="8">IF(U3=0,,$D3*(($H3*$J3*U3/30.44)+($H3*$K3)+($L3/365*(1-$M3)*$H3*U3)))</f>
        <v>0</v>
      </c>
      <c r="AI3" s="25">
        <f t="shared" ref="AI3:AI66" si="9">IF(V3=0,,$D3*(($H3*$J3*V3/30.44)+($H3*$K3)+($L3/365*(1-$M3)*$H3*V3)))</f>
        <v>0</v>
      </c>
      <c r="AJ3" s="25">
        <f t="shared" ref="AJ3:AJ66" si="10">IF(W3=0,,$D3*(($H3*$J3*W3/30.44)+($H3*$K3)+($L3/365*(1-$M3)*$H3*W3)))</f>
        <v>0</v>
      </c>
      <c r="AK3" s="25">
        <f t="shared" ref="AK3:AK66" si="11">IF(X3=0,,$D3*(($H3*$J3*X3/30.44)+($H3*$K3)+($L3/365*(1-$M3)*$H3*X3)))</f>
        <v>0</v>
      </c>
      <c r="AL3" s="25">
        <f t="shared" ref="AL3:AL66" si="12">IF(Y3=0,,$D3*(($H3*$J3*Y3/30.44)+($H3*$K3)+($L3/365*(1-$M3)*$H3*Y3)))</f>
        <v>0</v>
      </c>
      <c r="AM3" s="25">
        <f t="shared" ref="AM3:AM66" si="13">IF(Z3=0,,$D3*(($H3*$J3*Z3/30.44)+($H3*$K3)+($L3/365*(1-$M3)*$H3*Z3)))</f>
        <v>0</v>
      </c>
    </row>
    <row r="4" spans="1:39" x14ac:dyDescent="0.25">
      <c r="A4" s="17">
        <f t="shared" si="1"/>
        <v>3</v>
      </c>
      <c r="B4" s="27" t="str">
        <f>IF('Structure Inputs'!C7="","",'Structure Inputs'!C7)</f>
        <v/>
      </c>
      <c r="D4" s="42">
        <f>'Structure Inputs'!$D7</f>
        <v>0</v>
      </c>
      <c r="F4" s="18" t="str">
        <f>IF('Structure Inputs'!F7="","No","Yes")</f>
        <v>No</v>
      </c>
      <c r="H4" s="24">
        <f>IF('Structure Inputs'!I7&gt;3,'Debris Cost Calcs'!K4,IF($F4="Yes",'Structure Inputs'!$F7,SUMIFS('General Assumptions_Back End'!$C:$C,'General Assumptions_Back End'!$A:$A,$B4,'General Assumptions_Back End'!$B:$B,H$1)))</f>
        <v>0</v>
      </c>
      <c r="J4" s="44">
        <f>SUMIFS('General Assumptions_Back End'!$C:$C,'General Assumptions_Back End'!$A:$A,$B4,'General Assumptions_Back End'!$B:$B,J$1)</f>
        <v>0</v>
      </c>
      <c r="K4" s="44">
        <f>SUMIFS('General Assumptions_Back End'!$C:$C,'General Assumptions_Back End'!$A:$A,$B4,'General Assumptions_Back End'!$B:$B,K$1)</f>
        <v>0</v>
      </c>
      <c r="L4" s="44">
        <f>'Structure Inputs'!M7</f>
        <v>0</v>
      </c>
      <c r="M4" s="18">
        <f>'Structure Inputs'!Q7</f>
        <v>0</v>
      </c>
      <c r="O4" s="42">
        <f>IF(ISNUMBER('Structure Inputs'!R7), IF('Structure Inputs'!R7&gt;='Displacement Days Lookup'!$A$15,'Displacement Days Lookup'!$B$15,IF('Structure Inputs'!R7&lt;='Displacement Days Lookup'!$A$3,'Displacement Days Lookup'!$B$3,SUMIFS('Displacement Days Lookup'!$B:$B,'Displacement Days Lookup'!$A:$A,'Structure Inputs'!R7))), 0)</f>
        <v>0</v>
      </c>
      <c r="P4" s="42">
        <f>IF(ISNUMBER('Structure Inputs'!S7), IF('Structure Inputs'!S7&gt;='Displacement Days Lookup'!$A$15,'Displacement Days Lookup'!$B$15,IF('Structure Inputs'!S7&lt;='Displacement Days Lookup'!$A$3,'Displacement Days Lookup'!$B$3,SUMIFS('Displacement Days Lookup'!$B:$B,'Displacement Days Lookup'!$A:$A,'Structure Inputs'!S7))), 0)</f>
        <v>0</v>
      </c>
      <c r="Q4" s="42">
        <f>IF(ISNUMBER('Structure Inputs'!T7), IF('Structure Inputs'!T7&gt;='Displacement Days Lookup'!$A$15,'Displacement Days Lookup'!$B$15,IF('Structure Inputs'!T7&lt;='Displacement Days Lookup'!$A$3,'Displacement Days Lookup'!$B$3,SUMIFS('Displacement Days Lookup'!$B:$B,'Displacement Days Lookup'!$A:$A,'Structure Inputs'!T7))), 0)</f>
        <v>0</v>
      </c>
      <c r="R4" s="42">
        <f>IF(ISNUMBER('Structure Inputs'!U7), IF('Structure Inputs'!U7&gt;='Displacement Days Lookup'!$A$15,'Displacement Days Lookup'!$B$15,IF('Structure Inputs'!U7&lt;='Displacement Days Lookup'!$A$3,'Displacement Days Lookup'!$B$3,SUMIFS('Displacement Days Lookup'!$B:$B,'Displacement Days Lookup'!$A:$A,'Structure Inputs'!U7))), 0)</f>
        <v>0</v>
      </c>
      <c r="S4" s="42">
        <f>IF(ISNUMBER('Structure Inputs'!V7), IF('Structure Inputs'!V7&gt;='Displacement Days Lookup'!$A$15,'Displacement Days Lookup'!$B$15,IF('Structure Inputs'!V7&lt;='Displacement Days Lookup'!$A$3,'Displacement Days Lookup'!$B$3,SUMIFS('Displacement Days Lookup'!$B:$B,'Displacement Days Lookup'!$A:$A,'Structure Inputs'!V7))), 0)</f>
        <v>0</v>
      </c>
      <c r="T4" s="42">
        <f>IF(ISNUMBER('Structure Inputs'!W7), IF('Structure Inputs'!W7&gt;='Displacement Days Lookup'!$A$15,'Displacement Days Lookup'!$B$15,IF('Structure Inputs'!W7&lt;='Displacement Days Lookup'!$A$3,'Displacement Days Lookup'!$B$3,SUMIFS('Displacement Days Lookup'!$B:$B,'Displacement Days Lookup'!$A:$A,'Structure Inputs'!W7))), 0)</f>
        <v>0</v>
      </c>
      <c r="U4" s="42">
        <f>IF(ISNUMBER('Structure Inputs'!X7), IF('Structure Inputs'!X7&gt;='Displacement Days Lookup'!$A$15,'Displacement Days Lookup'!$B$15,IF('Structure Inputs'!X7&lt;='Displacement Days Lookup'!$A$3,'Displacement Days Lookup'!$B$3,SUMIFS('Displacement Days Lookup'!$B:$B,'Displacement Days Lookup'!$A:$A,'Structure Inputs'!X7))), 0)</f>
        <v>0</v>
      </c>
      <c r="V4" s="42">
        <f>IF(ISNUMBER('Structure Inputs'!Y7), IF('Structure Inputs'!Y7&gt;='Displacement Days Lookup'!$A$15,'Displacement Days Lookup'!$B$15,IF('Structure Inputs'!Y7&lt;='Displacement Days Lookup'!$A$3,'Displacement Days Lookup'!$B$3,SUMIFS('Displacement Days Lookup'!$B:$B,'Displacement Days Lookup'!$A:$A,'Structure Inputs'!Y7))), 0)</f>
        <v>0</v>
      </c>
      <c r="W4" s="42">
        <f>IF(ISNUMBER('Structure Inputs'!Z7), IF('Structure Inputs'!Z7&gt;='Displacement Days Lookup'!$A$15,'Displacement Days Lookup'!$B$15,IF('Structure Inputs'!Z7&lt;='Displacement Days Lookup'!$A$3,'Displacement Days Lookup'!$B$3,SUMIFS('Displacement Days Lookup'!$B:$B,'Displacement Days Lookup'!$A:$A,'Structure Inputs'!Z7))), 0)</f>
        <v>0</v>
      </c>
      <c r="X4" s="42">
        <f>IF(ISNUMBER('Structure Inputs'!AA7), IF('Structure Inputs'!AA7&gt;='Displacement Days Lookup'!$A$15,'Displacement Days Lookup'!$B$15,IF('Structure Inputs'!AA7&lt;='Displacement Days Lookup'!$A$3,'Displacement Days Lookup'!$B$3,SUMIFS('Displacement Days Lookup'!$B:$B,'Displacement Days Lookup'!$A:$A,'Structure Inputs'!AA7))), 0)</f>
        <v>0</v>
      </c>
      <c r="Y4" s="42">
        <f>IF(ISNUMBER('Structure Inputs'!AB7), IF('Structure Inputs'!AB7&gt;='Displacement Days Lookup'!$A$15,'Displacement Days Lookup'!$B$15,IF('Structure Inputs'!AB7&lt;='Displacement Days Lookup'!$A$3,'Displacement Days Lookup'!$B$3,SUMIFS('Displacement Days Lookup'!$B:$B,'Displacement Days Lookup'!$A:$A,'Structure Inputs'!AB7))), 0)</f>
        <v>0</v>
      </c>
      <c r="Z4" s="42">
        <f>IF(ISNUMBER('Structure Inputs'!AC7), IF('Structure Inputs'!AC7&gt;='Displacement Days Lookup'!$A$15,'Displacement Days Lookup'!$B$15,IF('Structure Inputs'!AC7&lt;='Displacement Days Lookup'!$A$3,'Displacement Days Lookup'!$B$3,SUMIFS('Displacement Days Lookup'!$B:$B,'Displacement Days Lookup'!$A:$A,'Structure Inputs'!AC7))), 0)</f>
        <v>0</v>
      </c>
      <c r="AB4" s="25">
        <f t="shared" si="2"/>
        <v>0</v>
      </c>
      <c r="AC4" s="25">
        <f t="shared" si="3"/>
        <v>0</v>
      </c>
      <c r="AD4" s="25">
        <f t="shared" si="4"/>
        <v>0</v>
      </c>
      <c r="AE4" s="25">
        <f t="shared" si="5"/>
        <v>0</v>
      </c>
      <c r="AF4" s="25">
        <f t="shared" si="6"/>
        <v>0</v>
      </c>
      <c r="AG4" s="25">
        <f t="shared" si="7"/>
        <v>0</v>
      </c>
      <c r="AH4" s="25">
        <f t="shared" si="8"/>
        <v>0</v>
      </c>
      <c r="AI4" s="25">
        <f t="shared" si="9"/>
        <v>0</v>
      </c>
      <c r="AJ4" s="25">
        <f t="shared" si="10"/>
        <v>0</v>
      </c>
      <c r="AK4" s="25">
        <f t="shared" si="11"/>
        <v>0</v>
      </c>
      <c r="AL4" s="25">
        <f t="shared" si="12"/>
        <v>0</v>
      </c>
      <c r="AM4" s="25">
        <f t="shared" si="13"/>
        <v>0</v>
      </c>
    </row>
    <row r="5" spans="1:39" x14ac:dyDescent="0.25">
      <c r="A5" s="17">
        <f t="shared" si="1"/>
        <v>4</v>
      </c>
      <c r="B5" s="27" t="str">
        <f>IF('Structure Inputs'!C8="","",'Structure Inputs'!C8)</f>
        <v/>
      </c>
      <c r="D5" s="42">
        <f>'Structure Inputs'!$D8</f>
        <v>0</v>
      </c>
      <c r="F5" s="18" t="str">
        <f>IF('Structure Inputs'!F8="","No","Yes")</f>
        <v>No</v>
      </c>
      <c r="H5" s="24">
        <f>IF('Structure Inputs'!I8&gt;3,'Debris Cost Calcs'!K5,IF($F5="Yes",'Structure Inputs'!$F8,SUMIFS('General Assumptions_Back End'!$C:$C,'General Assumptions_Back End'!$A:$A,$B5,'General Assumptions_Back End'!$B:$B,H$1)))</f>
        <v>0</v>
      </c>
      <c r="J5" s="44">
        <f>SUMIFS('General Assumptions_Back End'!$C:$C,'General Assumptions_Back End'!$A:$A,$B5,'General Assumptions_Back End'!$B:$B,J$1)</f>
        <v>0</v>
      </c>
      <c r="K5" s="44">
        <f>SUMIFS('General Assumptions_Back End'!$C:$C,'General Assumptions_Back End'!$A:$A,$B5,'General Assumptions_Back End'!$B:$B,K$1)</f>
        <v>0</v>
      </c>
      <c r="L5" s="44">
        <f>'Structure Inputs'!M8</f>
        <v>0</v>
      </c>
      <c r="M5" s="18">
        <f>'Structure Inputs'!Q8</f>
        <v>0</v>
      </c>
      <c r="O5" s="42">
        <f>IF(ISNUMBER('Structure Inputs'!R8), IF('Structure Inputs'!R8&gt;='Displacement Days Lookup'!$A$15,'Displacement Days Lookup'!$B$15,IF('Structure Inputs'!R8&lt;='Displacement Days Lookup'!$A$3,'Displacement Days Lookup'!$B$3,SUMIFS('Displacement Days Lookup'!$B:$B,'Displacement Days Lookup'!$A:$A,'Structure Inputs'!R8))), 0)</f>
        <v>0</v>
      </c>
      <c r="P5" s="42">
        <f>IF(ISNUMBER('Structure Inputs'!S8), IF('Structure Inputs'!S8&gt;='Displacement Days Lookup'!$A$15,'Displacement Days Lookup'!$B$15,IF('Structure Inputs'!S8&lt;='Displacement Days Lookup'!$A$3,'Displacement Days Lookup'!$B$3,SUMIFS('Displacement Days Lookup'!$B:$B,'Displacement Days Lookup'!$A:$A,'Structure Inputs'!S8))), 0)</f>
        <v>0</v>
      </c>
      <c r="Q5" s="42">
        <f>IF(ISNUMBER('Structure Inputs'!T8), IF('Structure Inputs'!T8&gt;='Displacement Days Lookup'!$A$15,'Displacement Days Lookup'!$B$15,IF('Structure Inputs'!T8&lt;='Displacement Days Lookup'!$A$3,'Displacement Days Lookup'!$B$3,SUMIFS('Displacement Days Lookup'!$B:$B,'Displacement Days Lookup'!$A:$A,'Structure Inputs'!T8))), 0)</f>
        <v>0</v>
      </c>
      <c r="R5" s="42">
        <f>IF(ISNUMBER('Structure Inputs'!U8), IF('Structure Inputs'!U8&gt;='Displacement Days Lookup'!$A$15,'Displacement Days Lookup'!$B$15,IF('Structure Inputs'!U8&lt;='Displacement Days Lookup'!$A$3,'Displacement Days Lookup'!$B$3,SUMIFS('Displacement Days Lookup'!$B:$B,'Displacement Days Lookup'!$A:$A,'Structure Inputs'!U8))), 0)</f>
        <v>0</v>
      </c>
      <c r="S5" s="42">
        <f>IF(ISNUMBER('Structure Inputs'!V8), IF('Structure Inputs'!V8&gt;='Displacement Days Lookup'!$A$15,'Displacement Days Lookup'!$B$15,IF('Structure Inputs'!V8&lt;='Displacement Days Lookup'!$A$3,'Displacement Days Lookup'!$B$3,SUMIFS('Displacement Days Lookup'!$B:$B,'Displacement Days Lookup'!$A:$A,'Structure Inputs'!V8))), 0)</f>
        <v>0</v>
      </c>
      <c r="T5" s="42">
        <f>IF(ISNUMBER('Structure Inputs'!W8), IF('Structure Inputs'!W8&gt;='Displacement Days Lookup'!$A$15,'Displacement Days Lookup'!$B$15,IF('Structure Inputs'!W8&lt;='Displacement Days Lookup'!$A$3,'Displacement Days Lookup'!$B$3,SUMIFS('Displacement Days Lookup'!$B:$B,'Displacement Days Lookup'!$A:$A,'Structure Inputs'!W8))), 0)</f>
        <v>0</v>
      </c>
      <c r="U5" s="42">
        <f>IF(ISNUMBER('Structure Inputs'!X8), IF('Structure Inputs'!X8&gt;='Displacement Days Lookup'!$A$15,'Displacement Days Lookup'!$B$15,IF('Structure Inputs'!X8&lt;='Displacement Days Lookup'!$A$3,'Displacement Days Lookup'!$B$3,SUMIFS('Displacement Days Lookup'!$B:$B,'Displacement Days Lookup'!$A:$A,'Structure Inputs'!X8))), 0)</f>
        <v>0</v>
      </c>
      <c r="V5" s="42">
        <f>IF(ISNUMBER('Structure Inputs'!Y8), IF('Structure Inputs'!Y8&gt;='Displacement Days Lookup'!$A$15,'Displacement Days Lookup'!$B$15,IF('Structure Inputs'!Y8&lt;='Displacement Days Lookup'!$A$3,'Displacement Days Lookup'!$B$3,SUMIFS('Displacement Days Lookup'!$B:$B,'Displacement Days Lookup'!$A:$A,'Structure Inputs'!Y8))), 0)</f>
        <v>0</v>
      </c>
      <c r="W5" s="42">
        <f>IF(ISNUMBER('Structure Inputs'!Z8), IF('Structure Inputs'!Z8&gt;='Displacement Days Lookup'!$A$15,'Displacement Days Lookup'!$B$15,IF('Structure Inputs'!Z8&lt;='Displacement Days Lookup'!$A$3,'Displacement Days Lookup'!$B$3,SUMIFS('Displacement Days Lookup'!$B:$B,'Displacement Days Lookup'!$A:$A,'Structure Inputs'!Z8))), 0)</f>
        <v>0</v>
      </c>
      <c r="X5" s="42">
        <f>IF(ISNUMBER('Structure Inputs'!AA8), IF('Structure Inputs'!AA8&gt;='Displacement Days Lookup'!$A$15,'Displacement Days Lookup'!$B$15,IF('Structure Inputs'!AA8&lt;='Displacement Days Lookup'!$A$3,'Displacement Days Lookup'!$B$3,SUMIFS('Displacement Days Lookup'!$B:$B,'Displacement Days Lookup'!$A:$A,'Structure Inputs'!AA8))), 0)</f>
        <v>0</v>
      </c>
      <c r="Y5" s="42">
        <f>IF(ISNUMBER('Structure Inputs'!AB8), IF('Structure Inputs'!AB8&gt;='Displacement Days Lookup'!$A$15,'Displacement Days Lookup'!$B$15,IF('Structure Inputs'!AB8&lt;='Displacement Days Lookup'!$A$3,'Displacement Days Lookup'!$B$3,SUMIFS('Displacement Days Lookup'!$B:$B,'Displacement Days Lookup'!$A:$A,'Structure Inputs'!AB8))), 0)</f>
        <v>0</v>
      </c>
      <c r="Z5" s="42">
        <f>IF(ISNUMBER('Structure Inputs'!AC8), IF('Structure Inputs'!AC8&gt;='Displacement Days Lookup'!$A$15,'Displacement Days Lookup'!$B$15,IF('Structure Inputs'!AC8&lt;='Displacement Days Lookup'!$A$3,'Displacement Days Lookup'!$B$3,SUMIFS('Displacement Days Lookup'!$B:$B,'Displacement Days Lookup'!$A:$A,'Structure Inputs'!AC8))), 0)</f>
        <v>0</v>
      </c>
      <c r="AB5" s="25">
        <f t="shared" si="2"/>
        <v>0</v>
      </c>
      <c r="AC5" s="25">
        <f t="shared" si="3"/>
        <v>0</v>
      </c>
      <c r="AD5" s="25">
        <f t="shared" si="4"/>
        <v>0</v>
      </c>
      <c r="AE5" s="25">
        <f t="shared" si="5"/>
        <v>0</v>
      </c>
      <c r="AF5" s="25">
        <f t="shared" si="6"/>
        <v>0</v>
      </c>
      <c r="AG5" s="25">
        <f t="shared" si="7"/>
        <v>0</v>
      </c>
      <c r="AH5" s="25">
        <f t="shared" si="8"/>
        <v>0</v>
      </c>
      <c r="AI5" s="25">
        <f t="shared" si="9"/>
        <v>0</v>
      </c>
      <c r="AJ5" s="25">
        <f t="shared" si="10"/>
        <v>0</v>
      </c>
      <c r="AK5" s="25">
        <f t="shared" si="11"/>
        <v>0</v>
      </c>
      <c r="AL5" s="25">
        <f t="shared" si="12"/>
        <v>0</v>
      </c>
      <c r="AM5" s="25">
        <f t="shared" si="13"/>
        <v>0</v>
      </c>
    </row>
    <row r="6" spans="1:39" x14ac:dyDescent="0.25">
      <c r="A6" s="17">
        <f t="shared" si="1"/>
        <v>5</v>
      </c>
      <c r="B6" s="27" t="str">
        <f>IF('Structure Inputs'!C9="","",'Structure Inputs'!C9)</f>
        <v/>
      </c>
      <c r="D6" s="42">
        <f>'Structure Inputs'!$D9</f>
        <v>0</v>
      </c>
      <c r="F6" s="18" t="str">
        <f>IF('Structure Inputs'!F9="","No","Yes")</f>
        <v>No</v>
      </c>
      <c r="H6" s="24">
        <f>IF('Structure Inputs'!I9&gt;3,'Debris Cost Calcs'!K6,IF($F6="Yes",'Structure Inputs'!$F9,SUMIFS('General Assumptions_Back End'!$C:$C,'General Assumptions_Back End'!$A:$A,$B6,'General Assumptions_Back End'!$B:$B,H$1)))</f>
        <v>0</v>
      </c>
      <c r="J6" s="44">
        <f>SUMIFS('General Assumptions_Back End'!$C:$C,'General Assumptions_Back End'!$A:$A,$B6,'General Assumptions_Back End'!$B:$B,J$1)</f>
        <v>0</v>
      </c>
      <c r="K6" s="44">
        <f>SUMIFS('General Assumptions_Back End'!$C:$C,'General Assumptions_Back End'!$A:$A,$B6,'General Assumptions_Back End'!$B:$B,K$1)</f>
        <v>0</v>
      </c>
      <c r="L6" s="44">
        <f>'Structure Inputs'!M9</f>
        <v>0</v>
      </c>
      <c r="M6" s="18">
        <f>'Structure Inputs'!Q9</f>
        <v>0</v>
      </c>
      <c r="O6" s="42">
        <f>IF(ISNUMBER('Structure Inputs'!R9), IF('Structure Inputs'!R9&gt;='Displacement Days Lookup'!$A$15,'Displacement Days Lookup'!$B$15,IF('Structure Inputs'!R9&lt;='Displacement Days Lookup'!$A$3,'Displacement Days Lookup'!$B$3,SUMIFS('Displacement Days Lookup'!$B:$B,'Displacement Days Lookup'!$A:$A,'Structure Inputs'!R9))), 0)</f>
        <v>0</v>
      </c>
      <c r="P6" s="42">
        <f>IF(ISNUMBER('Structure Inputs'!S9), IF('Structure Inputs'!S9&gt;='Displacement Days Lookup'!$A$15,'Displacement Days Lookup'!$B$15,IF('Structure Inputs'!S9&lt;='Displacement Days Lookup'!$A$3,'Displacement Days Lookup'!$B$3,SUMIFS('Displacement Days Lookup'!$B:$B,'Displacement Days Lookup'!$A:$A,'Structure Inputs'!S9))), 0)</f>
        <v>0</v>
      </c>
      <c r="Q6" s="42">
        <f>IF(ISNUMBER('Structure Inputs'!T9), IF('Structure Inputs'!T9&gt;='Displacement Days Lookup'!$A$15,'Displacement Days Lookup'!$B$15,IF('Structure Inputs'!T9&lt;='Displacement Days Lookup'!$A$3,'Displacement Days Lookup'!$B$3,SUMIFS('Displacement Days Lookup'!$B:$B,'Displacement Days Lookup'!$A:$A,'Structure Inputs'!T9))), 0)</f>
        <v>0</v>
      </c>
      <c r="R6" s="42">
        <f>IF(ISNUMBER('Structure Inputs'!U9), IF('Structure Inputs'!U9&gt;='Displacement Days Lookup'!$A$15,'Displacement Days Lookup'!$B$15,IF('Structure Inputs'!U9&lt;='Displacement Days Lookup'!$A$3,'Displacement Days Lookup'!$B$3,SUMIFS('Displacement Days Lookup'!$B:$B,'Displacement Days Lookup'!$A:$A,'Structure Inputs'!U9))), 0)</f>
        <v>0</v>
      </c>
      <c r="S6" s="42">
        <f>IF(ISNUMBER('Structure Inputs'!V9), IF('Structure Inputs'!V9&gt;='Displacement Days Lookup'!$A$15,'Displacement Days Lookup'!$B$15,IF('Structure Inputs'!V9&lt;='Displacement Days Lookup'!$A$3,'Displacement Days Lookup'!$B$3,SUMIFS('Displacement Days Lookup'!$B:$B,'Displacement Days Lookup'!$A:$A,'Structure Inputs'!V9))), 0)</f>
        <v>0</v>
      </c>
      <c r="T6" s="42">
        <f>IF(ISNUMBER('Structure Inputs'!W9), IF('Structure Inputs'!W9&gt;='Displacement Days Lookup'!$A$15,'Displacement Days Lookup'!$B$15,IF('Structure Inputs'!W9&lt;='Displacement Days Lookup'!$A$3,'Displacement Days Lookup'!$B$3,SUMIFS('Displacement Days Lookup'!$B:$B,'Displacement Days Lookup'!$A:$A,'Structure Inputs'!W9))), 0)</f>
        <v>0</v>
      </c>
      <c r="U6" s="42">
        <f>IF(ISNUMBER('Structure Inputs'!X9), IF('Structure Inputs'!X9&gt;='Displacement Days Lookup'!$A$15,'Displacement Days Lookup'!$B$15,IF('Structure Inputs'!X9&lt;='Displacement Days Lookup'!$A$3,'Displacement Days Lookup'!$B$3,SUMIFS('Displacement Days Lookup'!$B:$B,'Displacement Days Lookup'!$A:$A,'Structure Inputs'!X9))), 0)</f>
        <v>0</v>
      </c>
      <c r="V6" s="42">
        <f>IF(ISNUMBER('Structure Inputs'!Y9), IF('Structure Inputs'!Y9&gt;='Displacement Days Lookup'!$A$15,'Displacement Days Lookup'!$B$15,IF('Structure Inputs'!Y9&lt;='Displacement Days Lookup'!$A$3,'Displacement Days Lookup'!$B$3,SUMIFS('Displacement Days Lookup'!$B:$B,'Displacement Days Lookup'!$A:$A,'Structure Inputs'!Y9))), 0)</f>
        <v>0</v>
      </c>
      <c r="W6" s="42">
        <f>IF(ISNUMBER('Structure Inputs'!Z9), IF('Structure Inputs'!Z9&gt;='Displacement Days Lookup'!$A$15,'Displacement Days Lookup'!$B$15,IF('Structure Inputs'!Z9&lt;='Displacement Days Lookup'!$A$3,'Displacement Days Lookup'!$B$3,SUMIFS('Displacement Days Lookup'!$B:$B,'Displacement Days Lookup'!$A:$A,'Structure Inputs'!Z9))), 0)</f>
        <v>0</v>
      </c>
      <c r="X6" s="42">
        <f>IF(ISNUMBER('Structure Inputs'!AA9), IF('Structure Inputs'!AA9&gt;='Displacement Days Lookup'!$A$15,'Displacement Days Lookup'!$B$15,IF('Structure Inputs'!AA9&lt;='Displacement Days Lookup'!$A$3,'Displacement Days Lookup'!$B$3,SUMIFS('Displacement Days Lookup'!$B:$B,'Displacement Days Lookup'!$A:$A,'Structure Inputs'!AA9))), 0)</f>
        <v>0</v>
      </c>
      <c r="Y6" s="42">
        <f>IF(ISNUMBER('Structure Inputs'!AB9), IF('Structure Inputs'!AB9&gt;='Displacement Days Lookup'!$A$15,'Displacement Days Lookup'!$B$15,IF('Structure Inputs'!AB9&lt;='Displacement Days Lookup'!$A$3,'Displacement Days Lookup'!$B$3,SUMIFS('Displacement Days Lookup'!$B:$B,'Displacement Days Lookup'!$A:$A,'Structure Inputs'!AB9))), 0)</f>
        <v>0</v>
      </c>
      <c r="Z6" s="42">
        <f>IF(ISNUMBER('Structure Inputs'!AC9), IF('Structure Inputs'!AC9&gt;='Displacement Days Lookup'!$A$15,'Displacement Days Lookup'!$B$15,IF('Structure Inputs'!AC9&lt;='Displacement Days Lookup'!$A$3,'Displacement Days Lookup'!$B$3,SUMIFS('Displacement Days Lookup'!$B:$B,'Displacement Days Lookup'!$A:$A,'Structure Inputs'!AC9))), 0)</f>
        <v>0</v>
      </c>
      <c r="AB6" s="25">
        <f t="shared" si="2"/>
        <v>0</v>
      </c>
      <c r="AC6" s="25">
        <f t="shared" si="3"/>
        <v>0</v>
      </c>
      <c r="AD6" s="25">
        <f t="shared" si="4"/>
        <v>0</v>
      </c>
      <c r="AE6" s="25">
        <f t="shared" si="5"/>
        <v>0</v>
      </c>
      <c r="AF6" s="25">
        <f t="shared" si="6"/>
        <v>0</v>
      </c>
      <c r="AG6" s="25">
        <f t="shared" si="7"/>
        <v>0</v>
      </c>
      <c r="AH6" s="25">
        <f t="shared" si="8"/>
        <v>0</v>
      </c>
      <c r="AI6" s="25">
        <f t="shared" si="9"/>
        <v>0</v>
      </c>
      <c r="AJ6" s="25">
        <f t="shared" si="10"/>
        <v>0</v>
      </c>
      <c r="AK6" s="25">
        <f t="shared" si="11"/>
        <v>0</v>
      </c>
      <c r="AL6" s="25">
        <f t="shared" si="12"/>
        <v>0</v>
      </c>
      <c r="AM6" s="25">
        <f t="shared" si="13"/>
        <v>0</v>
      </c>
    </row>
    <row r="7" spans="1:39" x14ac:dyDescent="0.25">
      <c r="A7" s="17">
        <f t="shared" si="1"/>
        <v>6</v>
      </c>
      <c r="B7" s="27" t="str">
        <f>IF('Structure Inputs'!C10="","",'Structure Inputs'!C10)</f>
        <v/>
      </c>
      <c r="D7" s="42">
        <f>'Structure Inputs'!$D10</f>
        <v>0</v>
      </c>
      <c r="F7" s="18" t="str">
        <f>IF('Structure Inputs'!F10="","No","Yes")</f>
        <v>No</v>
      </c>
      <c r="H7" s="24">
        <f>IF('Structure Inputs'!I10&gt;3,'Debris Cost Calcs'!K7,IF($F7="Yes",'Structure Inputs'!$F10,SUMIFS('General Assumptions_Back End'!$C:$C,'General Assumptions_Back End'!$A:$A,$B7,'General Assumptions_Back End'!$B:$B,H$1)))</f>
        <v>0</v>
      </c>
      <c r="J7" s="44">
        <f>SUMIFS('General Assumptions_Back End'!$C:$C,'General Assumptions_Back End'!$A:$A,$B7,'General Assumptions_Back End'!$B:$B,J$1)</f>
        <v>0</v>
      </c>
      <c r="K7" s="44">
        <f>SUMIFS('General Assumptions_Back End'!$C:$C,'General Assumptions_Back End'!$A:$A,$B7,'General Assumptions_Back End'!$B:$B,K$1)</f>
        <v>0</v>
      </c>
      <c r="L7" s="44">
        <f>'Structure Inputs'!M10</f>
        <v>0</v>
      </c>
      <c r="M7" s="18">
        <f>'Structure Inputs'!Q10</f>
        <v>0</v>
      </c>
      <c r="O7" s="42">
        <f>IF(ISNUMBER('Structure Inputs'!R10), IF('Structure Inputs'!R10&gt;='Displacement Days Lookup'!$A$15,'Displacement Days Lookup'!$B$15,IF('Structure Inputs'!R10&lt;='Displacement Days Lookup'!$A$3,'Displacement Days Lookup'!$B$3,SUMIFS('Displacement Days Lookup'!$B:$B,'Displacement Days Lookup'!$A:$A,'Structure Inputs'!R10))), 0)</f>
        <v>0</v>
      </c>
      <c r="P7" s="42">
        <f>IF(ISNUMBER('Structure Inputs'!S10), IF('Structure Inputs'!S10&gt;='Displacement Days Lookup'!$A$15,'Displacement Days Lookup'!$B$15,IF('Structure Inputs'!S10&lt;='Displacement Days Lookup'!$A$3,'Displacement Days Lookup'!$B$3,SUMIFS('Displacement Days Lookup'!$B:$B,'Displacement Days Lookup'!$A:$A,'Structure Inputs'!S10))), 0)</f>
        <v>0</v>
      </c>
      <c r="Q7" s="42">
        <f>IF(ISNUMBER('Structure Inputs'!T10), IF('Structure Inputs'!T10&gt;='Displacement Days Lookup'!$A$15,'Displacement Days Lookup'!$B$15,IF('Structure Inputs'!T10&lt;='Displacement Days Lookup'!$A$3,'Displacement Days Lookup'!$B$3,SUMIFS('Displacement Days Lookup'!$B:$B,'Displacement Days Lookup'!$A:$A,'Structure Inputs'!T10))), 0)</f>
        <v>0</v>
      </c>
      <c r="R7" s="42">
        <f>IF(ISNUMBER('Structure Inputs'!U10), IF('Structure Inputs'!U10&gt;='Displacement Days Lookup'!$A$15,'Displacement Days Lookup'!$B$15,IF('Structure Inputs'!U10&lt;='Displacement Days Lookup'!$A$3,'Displacement Days Lookup'!$B$3,SUMIFS('Displacement Days Lookup'!$B:$B,'Displacement Days Lookup'!$A:$A,'Structure Inputs'!U10))), 0)</f>
        <v>0</v>
      </c>
      <c r="S7" s="42">
        <f>IF(ISNUMBER('Structure Inputs'!V10), IF('Structure Inputs'!V10&gt;='Displacement Days Lookup'!$A$15,'Displacement Days Lookup'!$B$15,IF('Structure Inputs'!V10&lt;='Displacement Days Lookup'!$A$3,'Displacement Days Lookup'!$B$3,SUMIFS('Displacement Days Lookup'!$B:$B,'Displacement Days Lookup'!$A:$A,'Structure Inputs'!V10))), 0)</f>
        <v>0</v>
      </c>
      <c r="T7" s="42">
        <f>IF(ISNUMBER('Structure Inputs'!W10), IF('Structure Inputs'!W10&gt;='Displacement Days Lookup'!$A$15,'Displacement Days Lookup'!$B$15,IF('Structure Inputs'!W10&lt;='Displacement Days Lookup'!$A$3,'Displacement Days Lookup'!$B$3,SUMIFS('Displacement Days Lookup'!$B:$B,'Displacement Days Lookup'!$A:$A,'Structure Inputs'!W10))), 0)</f>
        <v>0</v>
      </c>
      <c r="U7" s="42">
        <f>IF(ISNUMBER('Structure Inputs'!X10), IF('Structure Inputs'!X10&gt;='Displacement Days Lookup'!$A$15,'Displacement Days Lookup'!$B$15,IF('Structure Inputs'!X10&lt;='Displacement Days Lookup'!$A$3,'Displacement Days Lookup'!$B$3,SUMIFS('Displacement Days Lookup'!$B:$B,'Displacement Days Lookup'!$A:$A,'Structure Inputs'!X10))), 0)</f>
        <v>0</v>
      </c>
      <c r="V7" s="42">
        <f>IF(ISNUMBER('Structure Inputs'!Y10), IF('Structure Inputs'!Y10&gt;='Displacement Days Lookup'!$A$15,'Displacement Days Lookup'!$B$15,IF('Structure Inputs'!Y10&lt;='Displacement Days Lookup'!$A$3,'Displacement Days Lookup'!$B$3,SUMIFS('Displacement Days Lookup'!$B:$B,'Displacement Days Lookup'!$A:$A,'Structure Inputs'!Y10))), 0)</f>
        <v>0</v>
      </c>
      <c r="W7" s="42">
        <f>IF(ISNUMBER('Structure Inputs'!Z10), IF('Structure Inputs'!Z10&gt;='Displacement Days Lookup'!$A$15,'Displacement Days Lookup'!$B$15,IF('Structure Inputs'!Z10&lt;='Displacement Days Lookup'!$A$3,'Displacement Days Lookup'!$B$3,SUMIFS('Displacement Days Lookup'!$B:$B,'Displacement Days Lookup'!$A:$A,'Structure Inputs'!Z10))), 0)</f>
        <v>0</v>
      </c>
      <c r="X7" s="42">
        <f>IF(ISNUMBER('Structure Inputs'!AA10), IF('Structure Inputs'!AA10&gt;='Displacement Days Lookup'!$A$15,'Displacement Days Lookup'!$B$15,IF('Structure Inputs'!AA10&lt;='Displacement Days Lookup'!$A$3,'Displacement Days Lookup'!$B$3,SUMIFS('Displacement Days Lookup'!$B:$B,'Displacement Days Lookup'!$A:$A,'Structure Inputs'!AA10))), 0)</f>
        <v>0</v>
      </c>
      <c r="Y7" s="42">
        <f>IF(ISNUMBER('Structure Inputs'!AB10), IF('Structure Inputs'!AB10&gt;='Displacement Days Lookup'!$A$15,'Displacement Days Lookup'!$B$15,IF('Structure Inputs'!AB10&lt;='Displacement Days Lookup'!$A$3,'Displacement Days Lookup'!$B$3,SUMIFS('Displacement Days Lookup'!$B:$B,'Displacement Days Lookup'!$A:$A,'Structure Inputs'!AB10))), 0)</f>
        <v>0</v>
      </c>
      <c r="Z7" s="42">
        <f>IF(ISNUMBER('Structure Inputs'!AC10), IF('Structure Inputs'!AC10&gt;='Displacement Days Lookup'!$A$15,'Displacement Days Lookup'!$B$15,IF('Structure Inputs'!AC10&lt;='Displacement Days Lookup'!$A$3,'Displacement Days Lookup'!$B$3,SUMIFS('Displacement Days Lookup'!$B:$B,'Displacement Days Lookup'!$A:$A,'Structure Inputs'!AC10))), 0)</f>
        <v>0</v>
      </c>
      <c r="AB7" s="25">
        <f t="shared" si="2"/>
        <v>0</v>
      </c>
      <c r="AC7" s="25">
        <f t="shared" si="3"/>
        <v>0</v>
      </c>
      <c r="AD7" s="25">
        <f t="shared" si="4"/>
        <v>0</v>
      </c>
      <c r="AE7" s="25">
        <f t="shared" si="5"/>
        <v>0</v>
      </c>
      <c r="AF7" s="25">
        <f t="shared" si="6"/>
        <v>0</v>
      </c>
      <c r="AG7" s="25">
        <f t="shared" si="7"/>
        <v>0</v>
      </c>
      <c r="AH7" s="25">
        <f t="shared" si="8"/>
        <v>0</v>
      </c>
      <c r="AI7" s="25">
        <f t="shared" si="9"/>
        <v>0</v>
      </c>
      <c r="AJ7" s="25">
        <f t="shared" si="10"/>
        <v>0</v>
      </c>
      <c r="AK7" s="25">
        <f t="shared" si="11"/>
        <v>0</v>
      </c>
      <c r="AL7" s="25">
        <f t="shared" si="12"/>
        <v>0</v>
      </c>
      <c r="AM7" s="25">
        <f t="shared" si="13"/>
        <v>0</v>
      </c>
    </row>
    <row r="8" spans="1:39" x14ac:dyDescent="0.25">
      <c r="A8" s="17">
        <f t="shared" si="1"/>
        <v>7</v>
      </c>
      <c r="B8" s="27" t="str">
        <f>IF('Structure Inputs'!C11="","",'Structure Inputs'!C11)</f>
        <v/>
      </c>
      <c r="D8" s="42">
        <f>'Structure Inputs'!$D11</f>
        <v>0</v>
      </c>
      <c r="F8" s="18" t="str">
        <f>IF('Structure Inputs'!F11="","No","Yes")</f>
        <v>No</v>
      </c>
      <c r="H8" s="24">
        <f>IF('Structure Inputs'!I11&gt;3,'Debris Cost Calcs'!K8,IF($F8="Yes",'Structure Inputs'!$F11,SUMIFS('General Assumptions_Back End'!$C:$C,'General Assumptions_Back End'!$A:$A,$B8,'General Assumptions_Back End'!$B:$B,H$1)))</f>
        <v>0</v>
      </c>
      <c r="J8" s="44">
        <f>SUMIFS('General Assumptions_Back End'!$C:$C,'General Assumptions_Back End'!$A:$A,$B8,'General Assumptions_Back End'!$B:$B,J$1)</f>
        <v>0</v>
      </c>
      <c r="K8" s="44">
        <f>SUMIFS('General Assumptions_Back End'!$C:$C,'General Assumptions_Back End'!$A:$A,$B8,'General Assumptions_Back End'!$B:$B,K$1)</f>
        <v>0</v>
      </c>
      <c r="L8" s="44">
        <f>'Structure Inputs'!M11</f>
        <v>0</v>
      </c>
      <c r="M8" s="18">
        <f>'Structure Inputs'!Q11</f>
        <v>0</v>
      </c>
      <c r="O8" s="42">
        <f>IF(ISNUMBER('Structure Inputs'!R11), IF('Structure Inputs'!R11&gt;='Displacement Days Lookup'!$A$15,'Displacement Days Lookup'!$B$15,IF('Structure Inputs'!R11&lt;='Displacement Days Lookup'!$A$3,'Displacement Days Lookup'!$B$3,SUMIFS('Displacement Days Lookup'!$B:$B,'Displacement Days Lookup'!$A:$A,'Structure Inputs'!R11))), 0)</f>
        <v>0</v>
      </c>
      <c r="P8" s="42">
        <f>IF(ISNUMBER('Structure Inputs'!S11), IF('Structure Inputs'!S11&gt;='Displacement Days Lookup'!$A$15,'Displacement Days Lookup'!$B$15,IF('Structure Inputs'!S11&lt;='Displacement Days Lookup'!$A$3,'Displacement Days Lookup'!$B$3,SUMIFS('Displacement Days Lookup'!$B:$B,'Displacement Days Lookup'!$A:$A,'Structure Inputs'!S11))), 0)</f>
        <v>0</v>
      </c>
      <c r="Q8" s="42">
        <f>IF(ISNUMBER('Structure Inputs'!T11), IF('Structure Inputs'!T11&gt;='Displacement Days Lookup'!$A$15,'Displacement Days Lookup'!$B$15,IF('Structure Inputs'!T11&lt;='Displacement Days Lookup'!$A$3,'Displacement Days Lookup'!$B$3,SUMIFS('Displacement Days Lookup'!$B:$B,'Displacement Days Lookup'!$A:$A,'Structure Inputs'!T11))), 0)</f>
        <v>0</v>
      </c>
      <c r="R8" s="42">
        <f>IF(ISNUMBER('Structure Inputs'!U11), IF('Structure Inputs'!U11&gt;='Displacement Days Lookup'!$A$15,'Displacement Days Lookup'!$B$15,IF('Structure Inputs'!U11&lt;='Displacement Days Lookup'!$A$3,'Displacement Days Lookup'!$B$3,SUMIFS('Displacement Days Lookup'!$B:$B,'Displacement Days Lookup'!$A:$A,'Structure Inputs'!U11))), 0)</f>
        <v>0</v>
      </c>
      <c r="S8" s="42">
        <f>IF(ISNUMBER('Structure Inputs'!V11), IF('Structure Inputs'!V11&gt;='Displacement Days Lookup'!$A$15,'Displacement Days Lookup'!$B$15,IF('Structure Inputs'!V11&lt;='Displacement Days Lookup'!$A$3,'Displacement Days Lookup'!$B$3,SUMIFS('Displacement Days Lookup'!$B:$B,'Displacement Days Lookup'!$A:$A,'Structure Inputs'!V11))), 0)</f>
        <v>0</v>
      </c>
      <c r="T8" s="42">
        <f>IF(ISNUMBER('Structure Inputs'!W11), IF('Structure Inputs'!W11&gt;='Displacement Days Lookup'!$A$15,'Displacement Days Lookup'!$B$15,IF('Structure Inputs'!W11&lt;='Displacement Days Lookup'!$A$3,'Displacement Days Lookup'!$B$3,SUMIFS('Displacement Days Lookup'!$B:$B,'Displacement Days Lookup'!$A:$A,'Structure Inputs'!W11))), 0)</f>
        <v>0</v>
      </c>
      <c r="U8" s="42">
        <f>IF(ISNUMBER('Structure Inputs'!X11), IF('Structure Inputs'!X11&gt;='Displacement Days Lookup'!$A$15,'Displacement Days Lookup'!$B$15,IF('Structure Inputs'!X11&lt;='Displacement Days Lookup'!$A$3,'Displacement Days Lookup'!$B$3,SUMIFS('Displacement Days Lookup'!$B:$B,'Displacement Days Lookup'!$A:$A,'Structure Inputs'!X11))), 0)</f>
        <v>0</v>
      </c>
      <c r="V8" s="42">
        <f>IF(ISNUMBER('Structure Inputs'!Y11), IF('Structure Inputs'!Y11&gt;='Displacement Days Lookup'!$A$15,'Displacement Days Lookup'!$B$15,IF('Structure Inputs'!Y11&lt;='Displacement Days Lookup'!$A$3,'Displacement Days Lookup'!$B$3,SUMIFS('Displacement Days Lookup'!$B:$B,'Displacement Days Lookup'!$A:$A,'Structure Inputs'!Y11))), 0)</f>
        <v>0</v>
      </c>
      <c r="W8" s="42">
        <f>IF(ISNUMBER('Structure Inputs'!Z11), IF('Structure Inputs'!Z11&gt;='Displacement Days Lookup'!$A$15,'Displacement Days Lookup'!$B$15,IF('Structure Inputs'!Z11&lt;='Displacement Days Lookup'!$A$3,'Displacement Days Lookup'!$B$3,SUMIFS('Displacement Days Lookup'!$B:$B,'Displacement Days Lookup'!$A:$A,'Structure Inputs'!Z11))), 0)</f>
        <v>0</v>
      </c>
      <c r="X8" s="42">
        <f>IF(ISNUMBER('Structure Inputs'!AA11), IF('Structure Inputs'!AA11&gt;='Displacement Days Lookup'!$A$15,'Displacement Days Lookup'!$B$15,IF('Structure Inputs'!AA11&lt;='Displacement Days Lookup'!$A$3,'Displacement Days Lookup'!$B$3,SUMIFS('Displacement Days Lookup'!$B:$B,'Displacement Days Lookup'!$A:$A,'Structure Inputs'!AA11))), 0)</f>
        <v>0</v>
      </c>
      <c r="Y8" s="42">
        <f>IF(ISNUMBER('Structure Inputs'!AB11), IF('Structure Inputs'!AB11&gt;='Displacement Days Lookup'!$A$15,'Displacement Days Lookup'!$B$15,IF('Structure Inputs'!AB11&lt;='Displacement Days Lookup'!$A$3,'Displacement Days Lookup'!$B$3,SUMIFS('Displacement Days Lookup'!$B:$B,'Displacement Days Lookup'!$A:$A,'Structure Inputs'!AB11))), 0)</f>
        <v>0</v>
      </c>
      <c r="Z8" s="42">
        <f>IF(ISNUMBER('Structure Inputs'!AC11), IF('Structure Inputs'!AC11&gt;='Displacement Days Lookup'!$A$15,'Displacement Days Lookup'!$B$15,IF('Structure Inputs'!AC11&lt;='Displacement Days Lookup'!$A$3,'Displacement Days Lookup'!$B$3,SUMIFS('Displacement Days Lookup'!$B:$B,'Displacement Days Lookup'!$A:$A,'Structure Inputs'!AC11))), 0)</f>
        <v>0</v>
      </c>
      <c r="AB8" s="25">
        <f t="shared" si="2"/>
        <v>0</v>
      </c>
      <c r="AC8" s="25">
        <f t="shared" si="3"/>
        <v>0</v>
      </c>
      <c r="AD8" s="25">
        <f t="shared" si="4"/>
        <v>0</v>
      </c>
      <c r="AE8" s="25">
        <f t="shared" si="5"/>
        <v>0</v>
      </c>
      <c r="AF8" s="25">
        <f t="shared" si="6"/>
        <v>0</v>
      </c>
      <c r="AG8" s="25">
        <f t="shared" si="7"/>
        <v>0</v>
      </c>
      <c r="AH8" s="25">
        <f t="shared" si="8"/>
        <v>0</v>
      </c>
      <c r="AI8" s="25">
        <f t="shared" si="9"/>
        <v>0</v>
      </c>
      <c r="AJ8" s="25">
        <f t="shared" si="10"/>
        <v>0</v>
      </c>
      <c r="AK8" s="25">
        <f t="shared" si="11"/>
        <v>0</v>
      </c>
      <c r="AL8" s="25">
        <f t="shared" si="12"/>
        <v>0</v>
      </c>
      <c r="AM8" s="25">
        <f t="shared" si="13"/>
        <v>0</v>
      </c>
    </row>
    <row r="9" spans="1:39" x14ac:dyDescent="0.25">
      <c r="A9" s="17">
        <f t="shared" si="1"/>
        <v>8</v>
      </c>
      <c r="B9" s="27" t="str">
        <f>IF('Structure Inputs'!C12="","",'Structure Inputs'!C12)</f>
        <v/>
      </c>
      <c r="D9" s="42">
        <f>'Structure Inputs'!$D12</f>
        <v>0</v>
      </c>
      <c r="F9" s="18" t="str">
        <f>IF('Structure Inputs'!F12="","No","Yes")</f>
        <v>No</v>
      </c>
      <c r="H9" s="24">
        <f>IF('Structure Inputs'!I12&gt;3,'Debris Cost Calcs'!K9,IF($F9="Yes",'Structure Inputs'!$F12,SUMIFS('General Assumptions_Back End'!$C:$C,'General Assumptions_Back End'!$A:$A,$B9,'General Assumptions_Back End'!$B:$B,H$1)))</f>
        <v>0</v>
      </c>
      <c r="J9" s="44">
        <f>SUMIFS('General Assumptions_Back End'!$C:$C,'General Assumptions_Back End'!$A:$A,$B9,'General Assumptions_Back End'!$B:$B,J$1)</f>
        <v>0</v>
      </c>
      <c r="K9" s="44">
        <f>SUMIFS('General Assumptions_Back End'!$C:$C,'General Assumptions_Back End'!$A:$A,$B9,'General Assumptions_Back End'!$B:$B,K$1)</f>
        <v>0</v>
      </c>
      <c r="L9" s="44">
        <f>'Structure Inputs'!M12</f>
        <v>0</v>
      </c>
      <c r="M9" s="18">
        <f>'Structure Inputs'!Q12</f>
        <v>0</v>
      </c>
      <c r="O9" s="42">
        <f>IF(ISNUMBER('Structure Inputs'!R12), IF('Structure Inputs'!R12&gt;='Displacement Days Lookup'!$A$15,'Displacement Days Lookup'!$B$15,IF('Structure Inputs'!R12&lt;='Displacement Days Lookup'!$A$3,'Displacement Days Lookup'!$B$3,SUMIFS('Displacement Days Lookup'!$B:$B,'Displacement Days Lookup'!$A:$A,'Structure Inputs'!R12))), 0)</f>
        <v>0</v>
      </c>
      <c r="P9" s="42">
        <f>IF(ISNUMBER('Structure Inputs'!S12), IF('Structure Inputs'!S12&gt;='Displacement Days Lookup'!$A$15,'Displacement Days Lookup'!$B$15,IF('Structure Inputs'!S12&lt;='Displacement Days Lookup'!$A$3,'Displacement Days Lookup'!$B$3,SUMIFS('Displacement Days Lookup'!$B:$B,'Displacement Days Lookup'!$A:$A,'Structure Inputs'!S12))), 0)</f>
        <v>0</v>
      </c>
      <c r="Q9" s="42">
        <f>IF(ISNUMBER('Structure Inputs'!T12), IF('Structure Inputs'!T12&gt;='Displacement Days Lookup'!$A$15,'Displacement Days Lookup'!$B$15,IF('Structure Inputs'!T12&lt;='Displacement Days Lookup'!$A$3,'Displacement Days Lookup'!$B$3,SUMIFS('Displacement Days Lookup'!$B:$B,'Displacement Days Lookup'!$A:$A,'Structure Inputs'!T12))), 0)</f>
        <v>0</v>
      </c>
      <c r="R9" s="42">
        <f>IF(ISNUMBER('Structure Inputs'!U12), IF('Structure Inputs'!U12&gt;='Displacement Days Lookup'!$A$15,'Displacement Days Lookup'!$B$15,IF('Structure Inputs'!U12&lt;='Displacement Days Lookup'!$A$3,'Displacement Days Lookup'!$B$3,SUMIFS('Displacement Days Lookup'!$B:$B,'Displacement Days Lookup'!$A:$A,'Structure Inputs'!U12))), 0)</f>
        <v>0</v>
      </c>
      <c r="S9" s="42">
        <f>IF(ISNUMBER('Structure Inputs'!V12), IF('Structure Inputs'!V12&gt;='Displacement Days Lookup'!$A$15,'Displacement Days Lookup'!$B$15,IF('Structure Inputs'!V12&lt;='Displacement Days Lookup'!$A$3,'Displacement Days Lookup'!$B$3,SUMIFS('Displacement Days Lookup'!$B:$B,'Displacement Days Lookup'!$A:$A,'Structure Inputs'!V12))), 0)</f>
        <v>0</v>
      </c>
      <c r="T9" s="42">
        <f>IF(ISNUMBER('Structure Inputs'!W12), IF('Structure Inputs'!W12&gt;='Displacement Days Lookup'!$A$15,'Displacement Days Lookup'!$B$15,IF('Structure Inputs'!W12&lt;='Displacement Days Lookup'!$A$3,'Displacement Days Lookup'!$B$3,SUMIFS('Displacement Days Lookup'!$B:$B,'Displacement Days Lookup'!$A:$A,'Structure Inputs'!W12))), 0)</f>
        <v>0</v>
      </c>
      <c r="U9" s="42">
        <f>IF(ISNUMBER('Structure Inputs'!X12), IF('Structure Inputs'!X12&gt;='Displacement Days Lookup'!$A$15,'Displacement Days Lookup'!$B$15,IF('Structure Inputs'!X12&lt;='Displacement Days Lookup'!$A$3,'Displacement Days Lookup'!$B$3,SUMIFS('Displacement Days Lookup'!$B:$B,'Displacement Days Lookup'!$A:$A,'Structure Inputs'!X12))), 0)</f>
        <v>0</v>
      </c>
      <c r="V9" s="42">
        <f>IF(ISNUMBER('Structure Inputs'!Y12), IF('Structure Inputs'!Y12&gt;='Displacement Days Lookup'!$A$15,'Displacement Days Lookup'!$B$15,IF('Structure Inputs'!Y12&lt;='Displacement Days Lookup'!$A$3,'Displacement Days Lookup'!$B$3,SUMIFS('Displacement Days Lookup'!$B:$B,'Displacement Days Lookup'!$A:$A,'Structure Inputs'!Y12))), 0)</f>
        <v>0</v>
      </c>
      <c r="W9" s="42">
        <f>IF(ISNUMBER('Structure Inputs'!Z12), IF('Structure Inputs'!Z12&gt;='Displacement Days Lookup'!$A$15,'Displacement Days Lookup'!$B$15,IF('Structure Inputs'!Z12&lt;='Displacement Days Lookup'!$A$3,'Displacement Days Lookup'!$B$3,SUMIFS('Displacement Days Lookup'!$B:$B,'Displacement Days Lookup'!$A:$A,'Structure Inputs'!Z12))), 0)</f>
        <v>0</v>
      </c>
      <c r="X9" s="42">
        <f>IF(ISNUMBER('Structure Inputs'!AA12), IF('Structure Inputs'!AA12&gt;='Displacement Days Lookup'!$A$15,'Displacement Days Lookup'!$B$15,IF('Structure Inputs'!AA12&lt;='Displacement Days Lookup'!$A$3,'Displacement Days Lookup'!$B$3,SUMIFS('Displacement Days Lookup'!$B:$B,'Displacement Days Lookup'!$A:$A,'Structure Inputs'!AA12))), 0)</f>
        <v>0</v>
      </c>
      <c r="Y9" s="42">
        <f>IF(ISNUMBER('Structure Inputs'!AB12), IF('Structure Inputs'!AB12&gt;='Displacement Days Lookup'!$A$15,'Displacement Days Lookup'!$B$15,IF('Structure Inputs'!AB12&lt;='Displacement Days Lookup'!$A$3,'Displacement Days Lookup'!$B$3,SUMIFS('Displacement Days Lookup'!$B:$B,'Displacement Days Lookup'!$A:$A,'Structure Inputs'!AB12))), 0)</f>
        <v>0</v>
      </c>
      <c r="Z9" s="42">
        <f>IF(ISNUMBER('Structure Inputs'!AC12), IF('Structure Inputs'!AC12&gt;='Displacement Days Lookup'!$A$15,'Displacement Days Lookup'!$B$15,IF('Structure Inputs'!AC12&lt;='Displacement Days Lookup'!$A$3,'Displacement Days Lookup'!$B$3,SUMIFS('Displacement Days Lookup'!$B:$B,'Displacement Days Lookup'!$A:$A,'Structure Inputs'!AC12))), 0)</f>
        <v>0</v>
      </c>
      <c r="AB9" s="25">
        <f t="shared" si="2"/>
        <v>0</v>
      </c>
      <c r="AC9" s="25">
        <f t="shared" si="3"/>
        <v>0</v>
      </c>
      <c r="AD9" s="25">
        <f t="shared" si="4"/>
        <v>0</v>
      </c>
      <c r="AE9" s="25">
        <f t="shared" si="5"/>
        <v>0</v>
      </c>
      <c r="AF9" s="25">
        <f t="shared" si="6"/>
        <v>0</v>
      </c>
      <c r="AG9" s="25">
        <f t="shared" si="7"/>
        <v>0</v>
      </c>
      <c r="AH9" s="25">
        <f t="shared" si="8"/>
        <v>0</v>
      </c>
      <c r="AI9" s="25">
        <f t="shared" si="9"/>
        <v>0</v>
      </c>
      <c r="AJ9" s="25">
        <f t="shared" si="10"/>
        <v>0</v>
      </c>
      <c r="AK9" s="25">
        <f t="shared" si="11"/>
        <v>0</v>
      </c>
      <c r="AL9" s="25">
        <f t="shared" si="12"/>
        <v>0</v>
      </c>
      <c r="AM9" s="25">
        <f t="shared" si="13"/>
        <v>0</v>
      </c>
    </row>
    <row r="10" spans="1:39" x14ac:dyDescent="0.25">
      <c r="A10" s="17">
        <f t="shared" si="1"/>
        <v>9</v>
      </c>
      <c r="B10" s="27" t="str">
        <f>IF('Structure Inputs'!C13="","",'Structure Inputs'!C13)</f>
        <v/>
      </c>
      <c r="D10" s="42">
        <f>'Structure Inputs'!$D13</f>
        <v>0</v>
      </c>
      <c r="F10" s="18" t="str">
        <f>IF('Structure Inputs'!F13="","No","Yes")</f>
        <v>No</v>
      </c>
      <c r="H10" s="24">
        <f>IF('Structure Inputs'!I13&gt;3,'Debris Cost Calcs'!K10,IF($F10="Yes",'Structure Inputs'!$F13,SUMIFS('General Assumptions_Back End'!$C:$C,'General Assumptions_Back End'!$A:$A,$B10,'General Assumptions_Back End'!$B:$B,H$1)))</f>
        <v>0</v>
      </c>
      <c r="J10" s="44">
        <f>SUMIFS('General Assumptions_Back End'!$C:$C,'General Assumptions_Back End'!$A:$A,$B10,'General Assumptions_Back End'!$B:$B,J$1)</f>
        <v>0</v>
      </c>
      <c r="K10" s="44">
        <f>SUMIFS('General Assumptions_Back End'!$C:$C,'General Assumptions_Back End'!$A:$A,$B10,'General Assumptions_Back End'!$B:$B,K$1)</f>
        <v>0</v>
      </c>
      <c r="L10" s="44">
        <f>'Structure Inputs'!M13</f>
        <v>0</v>
      </c>
      <c r="M10" s="18">
        <f>'Structure Inputs'!Q13</f>
        <v>0</v>
      </c>
      <c r="O10" s="42">
        <f>IF(ISNUMBER('Structure Inputs'!R13), IF('Structure Inputs'!R13&gt;='Displacement Days Lookup'!$A$15,'Displacement Days Lookup'!$B$15,IF('Structure Inputs'!R13&lt;='Displacement Days Lookup'!$A$3,'Displacement Days Lookup'!$B$3,SUMIFS('Displacement Days Lookup'!$B:$B,'Displacement Days Lookup'!$A:$A,'Structure Inputs'!R13))), 0)</f>
        <v>0</v>
      </c>
      <c r="P10" s="42">
        <f>IF(ISNUMBER('Structure Inputs'!S13), IF('Structure Inputs'!S13&gt;='Displacement Days Lookup'!$A$15,'Displacement Days Lookup'!$B$15,IF('Structure Inputs'!S13&lt;='Displacement Days Lookup'!$A$3,'Displacement Days Lookup'!$B$3,SUMIFS('Displacement Days Lookup'!$B:$B,'Displacement Days Lookup'!$A:$A,'Structure Inputs'!S13))), 0)</f>
        <v>0</v>
      </c>
      <c r="Q10" s="42">
        <f>IF(ISNUMBER('Structure Inputs'!T13), IF('Structure Inputs'!T13&gt;='Displacement Days Lookup'!$A$15,'Displacement Days Lookup'!$B$15,IF('Structure Inputs'!T13&lt;='Displacement Days Lookup'!$A$3,'Displacement Days Lookup'!$B$3,SUMIFS('Displacement Days Lookup'!$B:$B,'Displacement Days Lookup'!$A:$A,'Structure Inputs'!T13))), 0)</f>
        <v>0</v>
      </c>
      <c r="R10" s="42">
        <f>IF(ISNUMBER('Structure Inputs'!U13), IF('Structure Inputs'!U13&gt;='Displacement Days Lookup'!$A$15,'Displacement Days Lookup'!$B$15,IF('Structure Inputs'!U13&lt;='Displacement Days Lookup'!$A$3,'Displacement Days Lookup'!$B$3,SUMIFS('Displacement Days Lookup'!$B:$B,'Displacement Days Lookup'!$A:$A,'Structure Inputs'!U13))), 0)</f>
        <v>0</v>
      </c>
      <c r="S10" s="42">
        <f>IF(ISNUMBER('Structure Inputs'!V13), IF('Structure Inputs'!V13&gt;='Displacement Days Lookup'!$A$15,'Displacement Days Lookup'!$B$15,IF('Structure Inputs'!V13&lt;='Displacement Days Lookup'!$A$3,'Displacement Days Lookup'!$B$3,SUMIFS('Displacement Days Lookup'!$B:$B,'Displacement Days Lookup'!$A:$A,'Structure Inputs'!V13))), 0)</f>
        <v>0</v>
      </c>
      <c r="T10" s="42">
        <f>IF(ISNUMBER('Structure Inputs'!W13), IF('Structure Inputs'!W13&gt;='Displacement Days Lookup'!$A$15,'Displacement Days Lookup'!$B$15,IF('Structure Inputs'!W13&lt;='Displacement Days Lookup'!$A$3,'Displacement Days Lookup'!$B$3,SUMIFS('Displacement Days Lookup'!$B:$B,'Displacement Days Lookup'!$A:$A,'Structure Inputs'!W13))), 0)</f>
        <v>0</v>
      </c>
      <c r="U10" s="42">
        <f>IF(ISNUMBER('Structure Inputs'!X13), IF('Structure Inputs'!X13&gt;='Displacement Days Lookup'!$A$15,'Displacement Days Lookup'!$B$15,IF('Structure Inputs'!X13&lt;='Displacement Days Lookup'!$A$3,'Displacement Days Lookup'!$B$3,SUMIFS('Displacement Days Lookup'!$B:$B,'Displacement Days Lookup'!$A:$A,'Structure Inputs'!X13))), 0)</f>
        <v>0</v>
      </c>
      <c r="V10" s="42">
        <f>IF(ISNUMBER('Structure Inputs'!Y13), IF('Structure Inputs'!Y13&gt;='Displacement Days Lookup'!$A$15,'Displacement Days Lookup'!$B$15,IF('Structure Inputs'!Y13&lt;='Displacement Days Lookup'!$A$3,'Displacement Days Lookup'!$B$3,SUMIFS('Displacement Days Lookup'!$B:$B,'Displacement Days Lookup'!$A:$A,'Structure Inputs'!Y13))), 0)</f>
        <v>0</v>
      </c>
      <c r="W10" s="42">
        <f>IF(ISNUMBER('Structure Inputs'!Z13), IF('Structure Inputs'!Z13&gt;='Displacement Days Lookup'!$A$15,'Displacement Days Lookup'!$B$15,IF('Structure Inputs'!Z13&lt;='Displacement Days Lookup'!$A$3,'Displacement Days Lookup'!$B$3,SUMIFS('Displacement Days Lookup'!$B:$B,'Displacement Days Lookup'!$A:$A,'Structure Inputs'!Z13))), 0)</f>
        <v>0</v>
      </c>
      <c r="X10" s="42">
        <f>IF(ISNUMBER('Structure Inputs'!AA13), IF('Structure Inputs'!AA13&gt;='Displacement Days Lookup'!$A$15,'Displacement Days Lookup'!$B$15,IF('Structure Inputs'!AA13&lt;='Displacement Days Lookup'!$A$3,'Displacement Days Lookup'!$B$3,SUMIFS('Displacement Days Lookup'!$B:$B,'Displacement Days Lookup'!$A:$A,'Structure Inputs'!AA13))), 0)</f>
        <v>0</v>
      </c>
      <c r="Y10" s="42">
        <f>IF(ISNUMBER('Structure Inputs'!AB13), IF('Structure Inputs'!AB13&gt;='Displacement Days Lookup'!$A$15,'Displacement Days Lookup'!$B$15,IF('Structure Inputs'!AB13&lt;='Displacement Days Lookup'!$A$3,'Displacement Days Lookup'!$B$3,SUMIFS('Displacement Days Lookup'!$B:$B,'Displacement Days Lookup'!$A:$A,'Structure Inputs'!AB13))), 0)</f>
        <v>0</v>
      </c>
      <c r="Z10" s="42">
        <f>IF(ISNUMBER('Structure Inputs'!AC13), IF('Structure Inputs'!AC13&gt;='Displacement Days Lookup'!$A$15,'Displacement Days Lookup'!$B$15,IF('Structure Inputs'!AC13&lt;='Displacement Days Lookup'!$A$3,'Displacement Days Lookup'!$B$3,SUMIFS('Displacement Days Lookup'!$B:$B,'Displacement Days Lookup'!$A:$A,'Structure Inputs'!AC13))), 0)</f>
        <v>0</v>
      </c>
      <c r="AB10" s="25">
        <f t="shared" si="2"/>
        <v>0</v>
      </c>
      <c r="AC10" s="25">
        <f t="shared" si="3"/>
        <v>0</v>
      </c>
      <c r="AD10" s="25">
        <f t="shared" si="4"/>
        <v>0</v>
      </c>
      <c r="AE10" s="25">
        <f t="shared" si="5"/>
        <v>0</v>
      </c>
      <c r="AF10" s="25">
        <f t="shared" si="6"/>
        <v>0</v>
      </c>
      <c r="AG10" s="25">
        <f t="shared" si="7"/>
        <v>0</v>
      </c>
      <c r="AH10" s="25">
        <f t="shared" si="8"/>
        <v>0</v>
      </c>
      <c r="AI10" s="25">
        <f t="shared" si="9"/>
        <v>0</v>
      </c>
      <c r="AJ10" s="25">
        <f t="shared" si="10"/>
        <v>0</v>
      </c>
      <c r="AK10" s="25">
        <f t="shared" si="11"/>
        <v>0</v>
      </c>
      <c r="AL10" s="25">
        <f t="shared" si="12"/>
        <v>0</v>
      </c>
      <c r="AM10" s="25">
        <f t="shared" si="13"/>
        <v>0</v>
      </c>
    </row>
    <row r="11" spans="1:39" x14ac:dyDescent="0.25">
      <c r="A11" s="17">
        <f t="shared" si="1"/>
        <v>10</v>
      </c>
      <c r="B11" s="27" t="str">
        <f>IF('Structure Inputs'!C14="","",'Structure Inputs'!C14)</f>
        <v/>
      </c>
      <c r="D11" s="42">
        <f>'Structure Inputs'!$D14</f>
        <v>0</v>
      </c>
      <c r="F11" s="18" t="str">
        <f>IF('Structure Inputs'!F14="","No","Yes")</f>
        <v>No</v>
      </c>
      <c r="H11" s="24">
        <f>IF('Structure Inputs'!I14&gt;3,'Debris Cost Calcs'!K11,IF($F11="Yes",'Structure Inputs'!$F14,SUMIFS('General Assumptions_Back End'!$C:$C,'General Assumptions_Back End'!$A:$A,$B11,'General Assumptions_Back End'!$B:$B,H$1)))</f>
        <v>0</v>
      </c>
      <c r="J11" s="44">
        <f>SUMIFS('General Assumptions_Back End'!$C:$C,'General Assumptions_Back End'!$A:$A,$B11,'General Assumptions_Back End'!$B:$B,J$1)</f>
        <v>0</v>
      </c>
      <c r="K11" s="44">
        <f>SUMIFS('General Assumptions_Back End'!$C:$C,'General Assumptions_Back End'!$A:$A,$B11,'General Assumptions_Back End'!$B:$B,K$1)</f>
        <v>0</v>
      </c>
      <c r="L11" s="44">
        <f>'Structure Inputs'!M14</f>
        <v>0</v>
      </c>
      <c r="M11" s="18">
        <f>'Structure Inputs'!Q14</f>
        <v>0</v>
      </c>
      <c r="O11" s="42">
        <f>IF(ISNUMBER('Structure Inputs'!R14), IF('Structure Inputs'!R14&gt;='Displacement Days Lookup'!$A$15,'Displacement Days Lookup'!$B$15,IF('Structure Inputs'!R14&lt;='Displacement Days Lookup'!$A$3,'Displacement Days Lookup'!$B$3,SUMIFS('Displacement Days Lookup'!$B:$B,'Displacement Days Lookup'!$A:$A,'Structure Inputs'!R14))), 0)</f>
        <v>0</v>
      </c>
      <c r="P11" s="42">
        <f>IF(ISNUMBER('Structure Inputs'!S14), IF('Structure Inputs'!S14&gt;='Displacement Days Lookup'!$A$15,'Displacement Days Lookup'!$B$15,IF('Structure Inputs'!S14&lt;='Displacement Days Lookup'!$A$3,'Displacement Days Lookup'!$B$3,SUMIFS('Displacement Days Lookup'!$B:$B,'Displacement Days Lookup'!$A:$A,'Structure Inputs'!S14))), 0)</f>
        <v>0</v>
      </c>
      <c r="Q11" s="42">
        <f>IF(ISNUMBER('Structure Inputs'!T14), IF('Structure Inputs'!T14&gt;='Displacement Days Lookup'!$A$15,'Displacement Days Lookup'!$B$15,IF('Structure Inputs'!T14&lt;='Displacement Days Lookup'!$A$3,'Displacement Days Lookup'!$B$3,SUMIFS('Displacement Days Lookup'!$B:$B,'Displacement Days Lookup'!$A:$A,'Structure Inputs'!T14))), 0)</f>
        <v>0</v>
      </c>
      <c r="R11" s="42">
        <f>IF(ISNUMBER('Structure Inputs'!U14), IF('Structure Inputs'!U14&gt;='Displacement Days Lookup'!$A$15,'Displacement Days Lookup'!$B$15,IF('Structure Inputs'!U14&lt;='Displacement Days Lookup'!$A$3,'Displacement Days Lookup'!$B$3,SUMIFS('Displacement Days Lookup'!$B:$B,'Displacement Days Lookup'!$A:$A,'Structure Inputs'!U14))), 0)</f>
        <v>0</v>
      </c>
      <c r="S11" s="42">
        <f>IF(ISNUMBER('Structure Inputs'!V14), IF('Structure Inputs'!V14&gt;='Displacement Days Lookup'!$A$15,'Displacement Days Lookup'!$B$15,IF('Structure Inputs'!V14&lt;='Displacement Days Lookup'!$A$3,'Displacement Days Lookup'!$B$3,SUMIFS('Displacement Days Lookup'!$B:$B,'Displacement Days Lookup'!$A:$A,'Structure Inputs'!V14))), 0)</f>
        <v>0</v>
      </c>
      <c r="T11" s="42">
        <f>IF(ISNUMBER('Structure Inputs'!W14), IF('Structure Inputs'!W14&gt;='Displacement Days Lookup'!$A$15,'Displacement Days Lookup'!$B$15,IF('Structure Inputs'!W14&lt;='Displacement Days Lookup'!$A$3,'Displacement Days Lookup'!$B$3,SUMIFS('Displacement Days Lookup'!$B:$B,'Displacement Days Lookup'!$A:$A,'Structure Inputs'!W14))), 0)</f>
        <v>0</v>
      </c>
      <c r="U11" s="42">
        <f>IF(ISNUMBER('Structure Inputs'!X14), IF('Structure Inputs'!X14&gt;='Displacement Days Lookup'!$A$15,'Displacement Days Lookup'!$B$15,IF('Structure Inputs'!X14&lt;='Displacement Days Lookup'!$A$3,'Displacement Days Lookup'!$B$3,SUMIFS('Displacement Days Lookup'!$B:$B,'Displacement Days Lookup'!$A:$A,'Structure Inputs'!X14))), 0)</f>
        <v>0</v>
      </c>
      <c r="V11" s="42">
        <f>IF(ISNUMBER('Structure Inputs'!Y14), IF('Structure Inputs'!Y14&gt;='Displacement Days Lookup'!$A$15,'Displacement Days Lookup'!$B$15,IF('Structure Inputs'!Y14&lt;='Displacement Days Lookup'!$A$3,'Displacement Days Lookup'!$B$3,SUMIFS('Displacement Days Lookup'!$B:$B,'Displacement Days Lookup'!$A:$A,'Structure Inputs'!Y14))), 0)</f>
        <v>0</v>
      </c>
      <c r="W11" s="42">
        <f>IF(ISNUMBER('Structure Inputs'!Z14), IF('Structure Inputs'!Z14&gt;='Displacement Days Lookup'!$A$15,'Displacement Days Lookup'!$B$15,IF('Structure Inputs'!Z14&lt;='Displacement Days Lookup'!$A$3,'Displacement Days Lookup'!$B$3,SUMIFS('Displacement Days Lookup'!$B:$B,'Displacement Days Lookup'!$A:$A,'Structure Inputs'!Z14))), 0)</f>
        <v>0</v>
      </c>
      <c r="X11" s="42">
        <f>IF(ISNUMBER('Structure Inputs'!AA14), IF('Structure Inputs'!AA14&gt;='Displacement Days Lookup'!$A$15,'Displacement Days Lookup'!$B$15,IF('Structure Inputs'!AA14&lt;='Displacement Days Lookup'!$A$3,'Displacement Days Lookup'!$B$3,SUMIFS('Displacement Days Lookup'!$B:$B,'Displacement Days Lookup'!$A:$A,'Structure Inputs'!AA14))), 0)</f>
        <v>0</v>
      </c>
      <c r="Y11" s="42">
        <f>IF(ISNUMBER('Structure Inputs'!AB14), IF('Structure Inputs'!AB14&gt;='Displacement Days Lookup'!$A$15,'Displacement Days Lookup'!$B$15,IF('Structure Inputs'!AB14&lt;='Displacement Days Lookup'!$A$3,'Displacement Days Lookup'!$B$3,SUMIFS('Displacement Days Lookup'!$B:$B,'Displacement Days Lookup'!$A:$A,'Structure Inputs'!AB14))), 0)</f>
        <v>0</v>
      </c>
      <c r="Z11" s="42">
        <f>IF(ISNUMBER('Structure Inputs'!AC14), IF('Structure Inputs'!AC14&gt;='Displacement Days Lookup'!$A$15,'Displacement Days Lookup'!$B$15,IF('Structure Inputs'!AC14&lt;='Displacement Days Lookup'!$A$3,'Displacement Days Lookup'!$B$3,SUMIFS('Displacement Days Lookup'!$B:$B,'Displacement Days Lookup'!$A:$A,'Structure Inputs'!AC14))), 0)</f>
        <v>0</v>
      </c>
      <c r="AB11" s="25">
        <f t="shared" si="2"/>
        <v>0</v>
      </c>
      <c r="AC11" s="25">
        <f t="shared" si="3"/>
        <v>0</v>
      </c>
      <c r="AD11" s="25">
        <f t="shared" si="4"/>
        <v>0</v>
      </c>
      <c r="AE11" s="25">
        <f t="shared" si="5"/>
        <v>0</v>
      </c>
      <c r="AF11" s="25">
        <f t="shared" si="6"/>
        <v>0</v>
      </c>
      <c r="AG11" s="25">
        <f t="shared" si="7"/>
        <v>0</v>
      </c>
      <c r="AH11" s="25">
        <f t="shared" si="8"/>
        <v>0</v>
      </c>
      <c r="AI11" s="25">
        <f t="shared" si="9"/>
        <v>0</v>
      </c>
      <c r="AJ11" s="25">
        <f t="shared" si="10"/>
        <v>0</v>
      </c>
      <c r="AK11" s="25">
        <f t="shared" si="11"/>
        <v>0</v>
      </c>
      <c r="AL11" s="25">
        <f t="shared" si="12"/>
        <v>0</v>
      </c>
      <c r="AM11" s="25">
        <f t="shared" si="13"/>
        <v>0</v>
      </c>
    </row>
    <row r="12" spans="1:39" x14ac:dyDescent="0.25">
      <c r="A12" s="17">
        <f t="shared" si="1"/>
        <v>11</v>
      </c>
      <c r="B12" s="27" t="str">
        <f>IF('Structure Inputs'!C15="","",'Structure Inputs'!C15)</f>
        <v/>
      </c>
      <c r="D12" s="42">
        <f>'Structure Inputs'!$D15</f>
        <v>0</v>
      </c>
      <c r="F12" s="18" t="str">
        <f>IF('Structure Inputs'!F15="","No","Yes")</f>
        <v>No</v>
      </c>
      <c r="H12" s="24">
        <f>IF('Structure Inputs'!I15&gt;3,'Debris Cost Calcs'!K12,IF($F12="Yes",'Structure Inputs'!$F15,SUMIFS('General Assumptions_Back End'!$C:$C,'General Assumptions_Back End'!$A:$A,$B12,'General Assumptions_Back End'!$B:$B,H$1)))</f>
        <v>0</v>
      </c>
      <c r="J12" s="44">
        <f>SUMIFS('General Assumptions_Back End'!$C:$C,'General Assumptions_Back End'!$A:$A,$B12,'General Assumptions_Back End'!$B:$B,J$1)</f>
        <v>0</v>
      </c>
      <c r="K12" s="44">
        <f>SUMIFS('General Assumptions_Back End'!$C:$C,'General Assumptions_Back End'!$A:$A,$B12,'General Assumptions_Back End'!$B:$B,K$1)</f>
        <v>0</v>
      </c>
      <c r="L12" s="44">
        <f>'Structure Inputs'!M15</f>
        <v>0</v>
      </c>
      <c r="M12" s="18">
        <f>'Structure Inputs'!Q15</f>
        <v>0</v>
      </c>
      <c r="O12" s="42">
        <f>IF(ISNUMBER('Structure Inputs'!R15), IF('Structure Inputs'!R15&gt;='Displacement Days Lookup'!$A$15,'Displacement Days Lookup'!$B$15,IF('Structure Inputs'!R15&lt;='Displacement Days Lookup'!$A$3,'Displacement Days Lookup'!$B$3,SUMIFS('Displacement Days Lookup'!$B:$B,'Displacement Days Lookup'!$A:$A,'Structure Inputs'!R15))), 0)</f>
        <v>0</v>
      </c>
      <c r="P12" s="42">
        <f>IF(ISNUMBER('Structure Inputs'!S15), IF('Structure Inputs'!S15&gt;='Displacement Days Lookup'!$A$15,'Displacement Days Lookup'!$B$15,IF('Structure Inputs'!S15&lt;='Displacement Days Lookup'!$A$3,'Displacement Days Lookup'!$B$3,SUMIFS('Displacement Days Lookup'!$B:$B,'Displacement Days Lookup'!$A:$A,'Structure Inputs'!S15))), 0)</f>
        <v>0</v>
      </c>
      <c r="Q12" s="42">
        <f>IF(ISNUMBER('Structure Inputs'!T15), IF('Structure Inputs'!T15&gt;='Displacement Days Lookup'!$A$15,'Displacement Days Lookup'!$B$15,IF('Structure Inputs'!T15&lt;='Displacement Days Lookup'!$A$3,'Displacement Days Lookup'!$B$3,SUMIFS('Displacement Days Lookup'!$B:$B,'Displacement Days Lookup'!$A:$A,'Structure Inputs'!T15))), 0)</f>
        <v>0</v>
      </c>
      <c r="R12" s="42">
        <f>IF(ISNUMBER('Structure Inputs'!U15), IF('Structure Inputs'!U15&gt;='Displacement Days Lookup'!$A$15,'Displacement Days Lookup'!$B$15,IF('Structure Inputs'!U15&lt;='Displacement Days Lookup'!$A$3,'Displacement Days Lookup'!$B$3,SUMIFS('Displacement Days Lookup'!$B:$B,'Displacement Days Lookup'!$A:$A,'Structure Inputs'!U15))), 0)</f>
        <v>0</v>
      </c>
      <c r="S12" s="42">
        <f>IF(ISNUMBER('Structure Inputs'!V15), IF('Structure Inputs'!V15&gt;='Displacement Days Lookup'!$A$15,'Displacement Days Lookup'!$B$15,IF('Structure Inputs'!V15&lt;='Displacement Days Lookup'!$A$3,'Displacement Days Lookup'!$B$3,SUMIFS('Displacement Days Lookup'!$B:$B,'Displacement Days Lookup'!$A:$A,'Structure Inputs'!V15))), 0)</f>
        <v>0</v>
      </c>
      <c r="T12" s="42">
        <f>IF(ISNUMBER('Structure Inputs'!W15), IF('Structure Inputs'!W15&gt;='Displacement Days Lookup'!$A$15,'Displacement Days Lookup'!$B$15,IF('Structure Inputs'!W15&lt;='Displacement Days Lookup'!$A$3,'Displacement Days Lookup'!$B$3,SUMIFS('Displacement Days Lookup'!$B:$B,'Displacement Days Lookup'!$A:$A,'Structure Inputs'!W15))), 0)</f>
        <v>0</v>
      </c>
      <c r="U12" s="42">
        <f>IF(ISNUMBER('Structure Inputs'!X15), IF('Structure Inputs'!X15&gt;='Displacement Days Lookup'!$A$15,'Displacement Days Lookup'!$B$15,IF('Structure Inputs'!X15&lt;='Displacement Days Lookup'!$A$3,'Displacement Days Lookup'!$B$3,SUMIFS('Displacement Days Lookup'!$B:$B,'Displacement Days Lookup'!$A:$A,'Structure Inputs'!X15))), 0)</f>
        <v>0</v>
      </c>
      <c r="V12" s="42">
        <f>IF(ISNUMBER('Structure Inputs'!Y15), IF('Structure Inputs'!Y15&gt;='Displacement Days Lookup'!$A$15,'Displacement Days Lookup'!$B$15,IF('Structure Inputs'!Y15&lt;='Displacement Days Lookup'!$A$3,'Displacement Days Lookup'!$B$3,SUMIFS('Displacement Days Lookup'!$B:$B,'Displacement Days Lookup'!$A:$A,'Structure Inputs'!Y15))), 0)</f>
        <v>0</v>
      </c>
      <c r="W12" s="42">
        <f>IF(ISNUMBER('Structure Inputs'!Z15), IF('Structure Inputs'!Z15&gt;='Displacement Days Lookup'!$A$15,'Displacement Days Lookup'!$B$15,IF('Structure Inputs'!Z15&lt;='Displacement Days Lookup'!$A$3,'Displacement Days Lookup'!$B$3,SUMIFS('Displacement Days Lookup'!$B:$B,'Displacement Days Lookup'!$A:$A,'Structure Inputs'!Z15))), 0)</f>
        <v>0</v>
      </c>
      <c r="X12" s="42">
        <f>IF(ISNUMBER('Structure Inputs'!AA15), IF('Structure Inputs'!AA15&gt;='Displacement Days Lookup'!$A$15,'Displacement Days Lookup'!$B$15,IF('Structure Inputs'!AA15&lt;='Displacement Days Lookup'!$A$3,'Displacement Days Lookup'!$B$3,SUMIFS('Displacement Days Lookup'!$B:$B,'Displacement Days Lookup'!$A:$A,'Structure Inputs'!AA15))), 0)</f>
        <v>0</v>
      </c>
      <c r="Y12" s="42">
        <f>IF(ISNUMBER('Structure Inputs'!AB15), IF('Structure Inputs'!AB15&gt;='Displacement Days Lookup'!$A$15,'Displacement Days Lookup'!$B$15,IF('Structure Inputs'!AB15&lt;='Displacement Days Lookup'!$A$3,'Displacement Days Lookup'!$B$3,SUMIFS('Displacement Days Lookup'!$B:$B,'Displacement Days Lookup'!$A:$A,'Structure Inputs'!AB15))), 0)</f>
        <v>0</v>
      </c>
      <c r="Z12" s="42">
        <f>IF(ISNUMBER('Structure Inputs'!AC15), IF('Structure Inputs'!AC15&gt;='Displacement Days Lookup'!$A$15,'Displacement Days Lookup'!$B$15,IF('Structure Inputs'!AC15&lt;='Displacement Days Lookup'!$A$3,'Displacement Days Lookup'!$B$3,SUMIFS('Displacement Days Lookup'!$B:$B,'Displacement Days Lookup'!$A:$A,'Structure Inputs'!AC15))), 0)</f>
        <v>0</v>
      </c>
      <c r="AB12" s="25">
        <f t="shared" si="2"/>
        <v>0</v>
      </c>
      <c r="AC12" s="25">
        <f t="shared" si="3"/>
        <v>0</v>
      </c>
      <c r="AD12" s="25">
        <f t="shared" si="4"/>
        <v>0</v>
      </c>
      <c r="AE12" s="25">
        <f t="shared" si="5"/>
        <v>0</v>
      </c>
      <c r="AF12" s="25">
        <f t="shared" si="6"/>
        <v>0</v>
      </c>
      <c r="AG12" s="25">
        <f t="shared" si="7"/>
        <v>0</v>
      </c>
      <c r="AH12" s="25">
        <f t="shared" si="8"/>
        <v>0</v>
      </c>
      <c r="AI12" s="25">
        <f t="shared" si="9"/>
        <v>0</v>
      </c>
      <c r="AJ12" s="25">
        <f t="shared" si="10"/>
        <v>0</v>
      </c>
      <c r="AK12" s="25">
        <f t="shared" si="11"/>
        <v>0</v>
      </c>
      <c r="AL12" s="25">
        <f t="shared" si="12"/>
        <v>0</v>
      </c>
      <c r="AM12" s="25">
        <f t="shared" si="13"/>
        <v>0</v>
      </c>
    </row>
    <row r="13" spans="1:39" x14ac:dyDescent="0.25">
      <c r="A13" s="17">
        <f t="shared" si="1"/>
        <v>12</v>
      </c>
      <c r="B13" s="27" t="str">
        <f>IF('Structure Inputs'!C16="","",'Structure Inputs'!C16)</f>
        <v/>
      </c>
      <c r="D13" s="42">
        <f>'Structure Inputs'!$D16</f>
        <v>0</v>
      </c>
      <c r="F13" s="18" t="str">
        <f>IF('Structure Inputs'!F16="","No","Yes")</f>
        <v>No</v>
      </c>
      <c r="H13" s="24">
        <f>IF('Structure Inputs'!I16&gt;3,'Debris Cost Calcs'!K13,IF($F13="Yes",'Structure Inputs'!$F16,SUMIFS('General Assumptions_Back End'!$C:$C,'General Assumptions_Back End'!$A:$A,$B13,'General Assumptions_Back End'!$B:$B,H$1)))</f>
        <v>0</v>
      </c>
      <c r="J13" s="44">
        <f>SUMIFS('General Assumptions_Back End'!$C:$C,'General Assumptions_Back End'!$A:$A,$B13,'General Assumptions_Back End'!$B:$B,J$1)</f>
        <v>0</v>
      </c>
      <c r="K13" s="44">
        <f>SUMIFS('General Assumptions_Back End'!$C:$C,'General Assumptions_Back End'!$A:$A,$B13,'General Assumptions_Back End'!$B:$B,K$1)</f>
        <v>0</v>
      </c>
      <c r="L13" s="44">
        <f>'Structure Inputs'!M16</f>
        <v>0</v>
      </c>
      <c r="M13" s="18">
        <f>'Structure Inputs'!Q16</f>
        <v>0</v>
      </c>
      <c r="O13" s="42">
        <f>IF(ISNUMBER('Structure Inputs'!R16), IF('Structure Inputs'!R16&gt;='Displacement Days Lookup'!$A$15,'Displacement Days Lookup'!$B$15,IF('Structure Inputs'!R16&lt;='Displacement Days Lookup'!$A$3,'Displacement Days Lookup'!$B$3,SUMIFS('Displacement Days Lookup'!$B:$B,'Displacement Days Lookup'!$A:$A,'Structure Inputs'!R16))), 0)</f>
        <v>0</v>
      </c>
      <c r="P13" s="42">
        <f>IF(ISNUMBER('Structure Inputs'!S16), IF('Structure Inputs'!S16&gt;='Displacement Days Lookup'!$A$15,'Displacement Days Lookup'!$B$15,IF('Structure Inputs'!S16&lt;='Displacement Days Lookup'!$A$3,'Displacement Days Lookup'!$B$3,SUMIFS('Displacement Days Lookup'!$B:$B,'Displacement Days Lookup'!$A:$A,'Structure Inputs'!S16))), 0)</f>
        <v>0</v>
      </c>
      <c r="Q13" s="42">
        <f>IF(ISNUMBER('Structure Inputs'!T16), IF('Structure Inputs'!T16&gt;='Displacement Days Lookup'!$A$15,'Displacement Days Lookup'!$B$15,IF('Structure Inputs'!T16&lt;='Displacement Days Lookup'!$A$3,'Displacement Days Lookup'!$B$3,SUMIFS('Displacement Days Lookup'!$B:$B,'Displacement Days Lookup'!$A:$A,'Structure Inputs'!T16))), 0)</f>
        <v>0</v>
      </c>
      <c r="R13" s="42">
        <f>IF(ISNUMBER('Structure Inputs'!U16), IF('Structure Inputs'!U16&gt;='Displacement Days Lookup'!$A$15,'Displacement Days Lookup'!$B$15,IF('Structure Inputs'!U16&lt;='Displacement Days Lookup'!$A$3,'Displacement Days Lookup'!$B$3,SUMIFS('Displacement Days Lookup'!$B:$B,'Displacement Days Lookup'!$A:$A,'Structure Inputs'!U16))), 0)</f>
        <v>0</v>
      </c>
      <c r="S13" s="42">
        <f>IF(ISNUMBER('Structure Inputs'!V16), IF('Structure Inputs'!V16&gt;='Displacement Days Lookup'!$A$15,'Displacement Days Lookup'!$B$15,IF('Structure Inputs'!V16&lt;='Displacement Days Lookup'!$A$3,'Displacement Days Lookup'!$B$3,SUMIFS('Displacement Days Lookup'!$B:$B,'Displacement Days Lookup'!$A:$A,'Structure Inputs'!V16))), 0)</f>
        <v>0</v>
      </c>
      <c r="T13" s="42">
        <f>IF(ISNUMBER('Structure Inputs'!W16), IF('Structure Inputs'!W16&gt;='Displacement Days Lookup'!$A$15,'Displacement Days Lookup'!$B$15,IF('Structure Inputs'!W16&lt;='Displacement Days Lookup'!$A$3,'Displacement Days Lookup'!$B$3,SUMIFS('Displacement Days Lookup'!$B:$B,'Displacement Days Lookup'!$A:$A,'Structure Inputs'!W16))), 0)</f>
        <v>0</v>
      </c>
      <c r="U13" s="42">
        <f>IF(ISNUMBER('Structure Inputs'!X16), IF('Structure Inputs'!X16&gt;='Displacement Days Lookup'!$A$15,'Displacement Days Lookup'!$B$15,IF('Structure Inputs'!X16&lt;='Displacement Days Lookup'!$A$3,'Displacement Days Lookup'!$B$3,SUMIFS('Displacement Days Lookup'!$B:$B,'Displacement Days Lookup'!$A:$A,'Structure Inputs'!X16))), 0)</f>
        <v>0</v>
      </c>
      <c r="V13" s="42">
        <f>IF(ISNUMBER('Structure Inputs'!Y16), IF('Structure Inputs'!Y16&gt;='Displacement Days Lookup'!$A$15,'Displacement Days Lookup'!$B$15,IF('Structure Inputs'!Y16&lt;='Displacement Days Lookup'!$A$3,'Displacement Days Lookup'!$B$3,SUMIFS('Displacement Days Lookup'!$B:$B,'Displacement Days Lookup'!$A:$A,'Structure Inputs'!Y16))), 0)</f>
        <v>0</v>
      </c>
      <c r="W13" s="42">
        <f>IF(ISNUMBER('Structure Inputs'!Z16), IF('Structure Inputs'!Z16&gt;='Displacement Days Lookup'!$A$15,'Displacement Days Lookup'!$B$15,IF('Structure Inputs'!Z16&lt;='Displacement Days Lookup'!$A$3,'Displacement Days Lookup'!$B$3,SUMIFS('Displacement Days Lookup'!$B:$B,'Displacement Days Lookup'!$A:$A,'Structure Inputs'!Z16))), 0)</f>
        <v>0</v>
      </c>
      <c r="X13" s="42">
        <f>IF(ISNUMBER('Structure Inputs'!AA16), IF('Structure Inputs'!AA16&gt;='Displacement Days Lookup'!$A$15,'Displacement Days Lookup'!$B$15,IF('Structure Inputs'!AA16&lt;='Displacement Days Lookup'!$A$3,'Displacement Days Lookup'!$B$3,SUMIFS('Displacement Days Lookup'!$B:$B,'Displacement Days Lookup'!$A:$A,'Structure Inputs'!AA16))), 0)</f>
        <v>0</v>
      </c>
      <c r="Y13" s="42">
        <f>IF(ISNUMBER('Structure Inputs'!AB16), IF('Structure Inputs'!AB16&gt;='Displacement Days Lookup'!$A$15,'Displacement Days Lookup'!$B$15,IF('Structure Inputs'!AB16&lt;='Displacement Days Lookup'!$A$3,'Displacement Days Lookup'!$B$3,SUMIFS('Displacement Days Lookup'!$B:$B,'Displacement Days Lookup'!$A:$A,'Structure Inputs'!AB16))), 0)</f>
        <v>0</v>
      </c>
      <c r="Z13" s="42">
        <f>IF(ISNUMBER('Structure Inputs'!AC16), IF('Structure Inputs'!AC16&gt;='Displacement Days Lookup'!$A$15,'Displacement Days Lookup'!$B$15,IF('Structure Inputs'!AC16&lt;='Displacement Days Lookup'!$A$3,'Displacement Days Lookup'!$B$3,SUMIFS('Displacement Days Lookup'!$B:$B,'Displacement Days Lookup'!$A:$A,'Structure Inputs'!AC16))), 0)</f>
        <v>0</v>
      </c>
      <c r="AB13" s="25">
        <f t="shared" si="2"/>
        <v>0</v>
      </c>
      <c r="AC13" s="25">
        <f t="shared" si="3"/>
        <v>0</v>
      </c>
      <c r="AD13" s="25">
        <f t="shared" si="4"/>
        <v>0</v>
      </c>
      <c r="AE13" s="25">
        <f t="shared" si="5"/>
        <v>0</v>
      </c>
      <c r="AF13" s="25">
        <f t="shared" si="6"/>
        <v>0</v>
      </c>
      <c r="AG13" s="25">
        <f t="shared" si="7"/>
        <v>0</v>
      </c>
      <c r="AH13" s="25">
        <f t="shared" si="8"/>
        <v>0</v>
      </c>
      <c r="AI13" s="25">
        <f t="shared" si="9"/>
        <v>0</v>
      </c>
      <c r="AJ13" s="25">
        <f t="shared" si="10"/>
        <v>0</v>
      </c>
      <c r="AK13" s="25">
        <f t="shared" si="11"/>
        <v>0</v>
      </c>
      <c r="AL13" s="25">
        <f t="shared" si="12"/>
        <v>0</v>
      </c>
      <c r="AM13" s="25">
        <f t="shared" si="13"/>
        <v>0</v>
      </c>
    </row>
    <row r="14" spans="1:39" x14ac:dyDescent="0.25">
      <c r="A14" s="17">
        <f t="shared" si="1"/>
        <v>13</v>
      </c>
      <c r="B14" s="27" t="str">
        <f>IF('Structure Inputs'!C17="","",'Structure Inputs'!C17)</f>
        <v/>
      </c>
      <c r="D14" s="42">
        <f>'Structure Inputs'!$D17</f>
        <v>0</v>
      </c>
      <c r="F14" s="18" t="str">
        <f>IF('Structure Inputs'!F17="","No","Yes")</f>
        <v>No</v>
      </c>
      <c r="H14" s="24">
        <f>IF('Structure Inputs'!I17&gt;3,'Debris Cost Calcs'!K14,IF($F14="Yes",'Structure Inputs'!$F17,SUMIFS('General Assumptions_Back End'!$C:$C,'General Assumptions_Back End'!$A:$A,$B14,'General Assumptions_Back End'!$B:$B,H$1)))</f>
        <v>0</v>
      </c>
      <c r="J14" s="44">
        <f>SUMIFS('General Assumptions_Back End'!$C:$C,'General Assumptions_Back End'!$A:$A,$B14,'General Assumptions_Back End'!$B:$B,J$1)</f>
        <v>0</v>
      </c>
      <c r="K14" s="44">
        <f>SUMIFS('General Assumptions_Back End'!$C:$C,'General Assumptions_Back End'!$A:$A,$B14,'General Assumptions_Back End'!$B:$B,K$1)</f>
        <v>0</v>
      </c>
      <c r="L14" s="44">
        <f>'Structure Inputs'!M17</f>
        <v>0</v>
      </c>
      <c r="M14" s="18">
        <f>'Structure Inputs'!Q17</f>
        <v>0</v>
      </c>
      <c r="O14" s="42">
        <f>IF(ISNUMBER('Structure Inputs'!R17), IF('Structure Inputs'!R17&gt;='Displacement Days Lookup'!$A$15,'Displacement Days Lookup'!$B$15,IF('Structure Inputs'!R17&lt;='Displacement Days Lookup'!$A$3,'Displacement Days Lookup'!$B$3,SUMIFS('Displacement Days Lookup'!$B:$B,'Displacement Days Lookup'!$A:$A,'Structure Inputs'!R17))), 0)</f>
        <v>0</v>
      </c>
      <c r="P14" s="42">
        <f>IF(ISNUMBER('Structure Inputs'!S17), IF('Structure Inputs'!S17&gt;='Displacement Days Lookup'!$A$15,'Displacement Days Lookup'!$B$15,IF('Structure Inputs'!S17&lt;='Displacement Days Lookup'!$A$3,'Displacement Days Lookup'!$B$3,SUMIFS('Displacement Days Lookup'!$B:$B,'Displacement Days Lookup'!$A:$A,'Structure Inputs'!S17))), 0)</f>
        <v>0</v>
      </c>
      <c r="Q14" s="42">
        <f>IF(ISNUMBER('Structure Inputs'!T17), IF('Structure Inputs'!T17&gt;='Displacement Days Lookup'!$A$15,'Displacement Days Lookup'!$B$15,IF('Structure Inputs'!T17&lt;='Displacement Days Lookup'!$A$3,'Displacement Days Lookup'!$B$3,SUMIFS('Displacement Days Lookup'!$B:$B,'Displacement Days Lookup'!$A:$A,'Structure Inputs'!T17))), 0)</f>
        <v>0</v>
      </c>
      <c r="R14" s="42">
        <f>IF(ISNUMBER('Structure Inputs'!U17), IF('Structure Inputs'!U17&gt;='Displacement Days Lookup'!$A$15,'Displacement Days Lookup'!$B$15,IF('Structure Inputs'!U17&lt;='Displacement Days Lookup'!$A$3,'Displacement Days Lookup'!$B$3,SUMIFS('Displacement Days Lookup'!$B:$B,'Displacement Days Lookup'!$A:$A,'Structure Inputs'!U17))), 0)</f>
        <v>0</v>
      </c>
      <c r="S14" s="42">
        <f>IF(ISNUMBER('Structure Inputs'!V17), IF('Structure Inputs'!V17&gt;='Displacement Days Lookup'!$A$15,'Displacement Days Lookup'!$B$15,IF('Structure Inputs'!V17&lt;='Displacement Days Lookup'!$A$3,'Displacement Days Lookup'!$B$3,SUMIFS('Displacement Days Lookup'!$B:$B,'Displacement Days Lookup'!$A:$A,'Structure Inputs'!V17))), 0)</f>
        <v>0</v>
      </c>
      <c r="T14" s="42">
        <f>IF(ISNUMBER('Structure Inputs'!W17), IF('Structure Inputs'!W17&gt;='Displacement Days Lookup'!$A$15,'Displacement Days Lookup'!$B$15,IF('Structure Inputs'!W17&lt;='Displacement Days Lookup'!$A$3,'Displacement Days Lookup'!$B$3,SUMIFS('Displacement Days Lookup'!$B:$B,'Displacement Days Lookup'!$A:$A,'Structure Inputs'!W17))), 0)</f>
        <v>0</v>
      </c>
      <c r="U14" s="42">
        <f>IF(ISNUMBER('Structure Inputs'!X17), IF('Structure Inputs'!X17&gt;='Displacement Days Lookup'!$A$15,'Displacement Days Lookup'!$B$15,IF('Structure Inputs'!X17&lt;='Displacement Days Lookup'!$A$3,'Displacement Days Lookup'!$B$3,SUMIFS('Displacement Days Lookup'!$B:$B,'Displacement Days Lookup'!$A:$A,'Structure Inputs'!X17))), 0)</f>
        <v>0</v>
      </c>
      <c r="V14" s="42">
        <f>IF(ISNUMBER('Structure Inputs'!Y17), IF('Structure Inputs'!Y17&gt;='Displacement Days Lookup'!$A$15,'Displacement Days Lookup'!$B$15,IF('Structure Inputs'!Y17&lt;='Displacement Days Lookup'!$A$3,'Displacement Days Lookup'!$B$3,SUMIFS('Displacement Days Lookup'!$B:$B,'Displacement Days Lookup'!$A:$A,'Structure Inputs'!Y17))), 0)</f>
        <v>0</v>
      </c>
      <c r="W14" s="42">
        <f>IF(ISNUMBER('Structure Inputs'!Z17), IF('Structure Inputs'!Z17&gt;='Displacement Days Lookup'!$A$15,'Displacement Days Lookup'!$B$15,IF('Structure Inputs'!Z17&lt;='Displacement Days Lookup'!$A$3,'Displacement Days Lookup'!$B$3,SUMIFS('Displacement Days Lookup'!$B:$B,'Displacement Days Lookup'!$A:$A,'Structure Inputs'!Z17))), 0)</f>
        <v>0</v>
      </c>
      <c r="X14" s="42">
        <f>IF(ISNUMBER('Structure Inputs'!AA17), IF('Structure Inputs'!AA17&gt;='Displacement Days Lookup'!$A$15,'Displacement Days Lookup'!$B$15,IF('Structure Inputs'!AA17&lt;='Displacement Days Lookup'!$A$3,'Displacement Days Lookup'!$B$3,SUMIFS('Displacement Days Lookup'!$B:$B,'Displacement Days Lookup'!$A:$A,'Structure Inputs'!AA17))), 0)</f>
        <v>0</v>
      </c>
      <c r="Y14" s="42">
        <f>IF(ISNUMBER('Structure Inputs'!AB17), IF('Structure Inputs'!AB17&gt;='Displacement Days Lookup'!$A$15,'Displacement Days Lookup'!$B$15,IF('Structure Inputs'!AB17&lt;='Displacement Days Lookup'!$A$3,'Displacement Days Lookup'!$B$3,SUMIFS('Displacement Days Lookup'!$B:$B,'Displacement Days Lookup'!$A:$A,'Structure Inputs'!AB17))), 0)</f>
        <v>0</v>
      </c>
      <c r="Z14" s="42">
        <f>IF(ISNUMBER('Structure Inputs'!AC17), IF('Structure Inputs'!AC17&gt;='Displacement Days Lookup'!$A$15,'Displacement Days Lookup'!$B$15,IF('Structure Inputs'!AC17&lt;='Displacement Days Lookup'!$A$3,'Displacement Days Lookup'!$B$3,SUMIFS('Displacement Days Lookup'!$B:$B,'Displacement Days Lookup'!$A:$A,'Structure Inputs'!AC17))), 0)</f>
        <v>0</v>
      </c>
      <c r="AB14" s="25">
        <f t="shared" si="2"/>
        <v>0</v>
      </c>
      <c r="AC14" s="25">
        <f t="shared" si="3"/>
        <v>0</v>
      </c>
      <c r="AD14" s="25">
        <f t="shared" si="4"/>
        <v>0</v>
      </c>
      <c r="AE14" s="25">
        <f t="shared" si="5"/>
        <v>0</v>
      </c>
      <c r="AF14" s="25">
        <f t="shared" si="6"/>
        <v>0</v>
      </c>
      <c r="AG14" s="25">
        <f t="shared" si="7"/>
        <v>0</v>
      </c>
      <c r="AH14" s="25">
        <f t="shared" si="8"/>
        <v>0</v>
      </c>
      <c r="AI14" s="25">
        <f t="shared" si="9"/>
        <v>0</v>
      </c>
      <c r="AJ14" s="25">
        <f t="shared" si="10"/>
        <v>0</v>
      </c>
      <c r="AK14" s="25">
        <f t="shared" si="11"/>
        <v>0</v>
      </c>
      <c r="AL14" s="25">
        <f t="shared" si="12"/>
        <v>0</v>
      </c>
      <c r="AM14" s="25">
        <f t="shared" si="13"/>
        <v>0</v>
      </c>
    </row>
    <row r="15" spans="1:39" x14ac:dyDescent="0.25">
      <c r="A15" s="17">
        <f t="shared" si="1"/>
        <v>14</v>
      </c>
      <c r="B15" s="27" t="str">
        <f>IF('Structure Inputs'!C18="","",'Structure Inputs'!C18)</f>
        <v/>
      </c>
      <c r="D15" s="42">
        <f>'Structure Inputs'!$D18</f>
        <v>0</v>
      </c>
      <c r="F15" s="18" t="str">
        <f>IF('Structure Inputs'!F18="","No","Yes")</f>
        <v>No</v>
      </c>
      <c r="H15" s="24">
        <f>IF('Structure Inputs'!I18&gt;3,'Debris Cost Calcs'!K15,IF($F15="Yes",'Structure Inputs'!$F18,SUMIFS('General Assumptions_Back End'!$C:$C,'General Assumptions_Back End'!$A:$A,$B15,'General Assumptions_Back End'!$B:$B,H$1)))</f>
        <v>0</v>
      </c>
      <c r="J15" s="44">
        <f>SUMIFS('General Assumptions_Back End'!$C:$C,'General Assumptions_Back End'!$A:$A,$B15,'General Assumptions_Back End'!$B:$B,J$1)</f>
        <v>0</v>
      </c>
      <c r="K15" s="44">
        <f>SUMIFS('General Assumptions_Back End'!$C:$C,'General Assumptions_Back End'!$A:$A,$B15,'General Assumptions_Back End'!$B:$B,K$1)</f>
        <v>0</v>
      </c>
      <c r="L15" s="44">
        <f>'Structure Inputs'!M18</f>
        <v>0</v>
      </c>
      <c r="M15" s="18">
        <f>'Structure Inputs'!Q18</f>
        <v>0</v>
      </c>
      <c r="O15" s="42">
        <f>IF(ISNUMBER('Structure Inputs'!R18), IF('Structure Inputs'!R18&gt;='Displacement Days Lookup'!$A$15,'Displacement Days Lookup'!$B$15,IF('Structure Inputs'!R18&lt;='Displacement Days Lookup'!$A$3,'Displacement Days Lookup'!$B$3,SUMIFS('Displacement Days Lookup'!$B:$B,'Displacement Days Lookup'!$A:$A,'Structure Inputs'!R18))), 0)</f>
        <v>0</v>
      </c>
      <c r="P15" s="42">
        <f>IF(ISNUMBER('Structure Inputs'!S18), IF('Structure Inputs'!S18&gt;='Displacement Days Lookup'!$A$15,'Displacement Days Lookup'!$B$15,IF('Structure Inputs'!S18&lt;='Displacement Days Lookup'!$A$3,'Displacement Days Lookup'!$B$3,SUMIFS('Displacement Days Lookup'!$B:$B,'Displacement Days Lookup'!$A:$A,'Structure Inputs'!S18))), 0)</f>
        <v>0</v>
      </c>
      <c r="Q15" s="42">
        <f>IF(ISNUMBER('Structure Inputs'!T18), IF('Structure Inputs'!T18&gt;='Displacement Days Lookup'!$A$15,'Displacement Days Lookup'!$B$15,IF('Structure Inputs'!T18&lt;='Displacement Days Lookup'!$A$3,'Displacement Days Lookup'!$B$3,SUMIFS('Displacement Days Lookup'!$B:$B,'Displacement Days Lookup'!$A:$A,'Structure Inputs'!T18))), 0)</f>
        <v>0</v>
      </c>
      <c r="R15" s="42">
        <f>IF(ISNUMBER('Structure Inputs'!U18), IF('Structure Inputs'!U18&gt;='Displacement Days Lookup'!$A$15,'Displacement Days Lookup'!$B$15,IF('Structure Inputs'!U18&lt;='Displacement Days Lookup'!$A$3,'Displacement Days Lookup'!$B$3,SUMIFS('Displacement Days Lookup'!$B:$B,'Displacement Days Lookup'!$A:$A,'Structure Inputs'!U18))), 0)</f>
        <v>0</v>
      </c>
      <c r="S15" s="42">
        <f>IF(ISNUMBER('Structure Inputs'!V18), IF('Structure Inputs'!V18&gt;='Displacement Days Lookup'!$A$15,'Displacement Days Lookup'!$B$15,IF('Structure Inputs'!V18&lt;='Displacement Days Lookup'!$A$3,'Displacement Days Lookup'!$B$3,SUMIFS('Displacement Days Lookup'!$B:$B,'Displacement Days Lookup'!$A:$A,'Structure Inputs'!V18))), 0)</f>
        <v>0</v>
      </c>
      <c r="T15" s="42">
        <f>IF(ISNUMBER('Structure Inputs'!W18), IF('Structure Inputs'!W18&gt;='Displacement Days Lookup'!$A$15,'Displacement Days Lookup'!$B$15,IF('Structure Inputs'!W18&lt;='Displacement Days Lookup'!$A$3,'Displacement Days Lookup'!$B$3,SUMIFS('Displacement Days Lookup'!$B:$B,'Displacement Days Lookup'!$A:$A,'Structure Inputs'!W18))), 0)</f>
        <v>0</v>
      </c>
      <c r="U15" s="42">
        <f>IF(ISNUMBER('Structure Inputs'!X18), IF('Structure Inputs'!X18&gt;='Displacement Days Lookup'!$A$15,'Displacement Days Lookup'!$B$15,IF('Structure Inputs'!X18&lt;='Displacement Days Lookup'!$A$3,'Displacement Days Lookup'!$B$3,SUMIFS('Displacement Days Lookup'!$B:$B,'Displacement Days Lookup'!$A:$A,'Structure Inputs'!X18))), 0)</f>
        <v>0</v>
      </c>
      <c r="V15" s="42">
        <f>IF(ISNUMBER('Structure Inputs'!Y18), IF('Structure Inputs'!Y18&gt;='Displacement Days Lookup'!$A$15,'Displacement Days Lookup'!$B$15,IF('Structure Inputs'!Y18&lt;='Displacement Days Lookup'!$A$3,'Displacement Days Lookup'!$B$3,SUMIFS('Displacement Days Lookup'!$B:$B,'Displacement Days Lookup'!$A:$A,'Structure Inputs'!Y18))), 0)</f>
        <v>0</v>
      </c>
      <c r="W15" s="42">
        <f>IF(ISNUMBER('Structure Inputs'!Z18), IF('Structure Inputs'!Z18&gt;='Displacement Days Lookup'!$A$15,'Displacement Days Lookup'!$B$15,IF('Structure Inputs'!Z18&lt;='Displacement Days Lookup'!$A$3,'Displacement Days Lookup'!$B$3,SUMIFS('Displacement Days Lookup'!$B:$B,'Displacement Days Lookup'!$A:$A,'Structure Inputs'!Z18))), 0)</f>
        <v>0</v>
      </c>
      <c r="X15" s="42">
        <f>IF(ISNUMBER('Structure Inputs'!AA18), IF('Structure Inputs'!AA18&gt;='Displacement Days Lookup'!$A$15,'Displacement Days Lookup'!$B$15,IF('Structure Inputs'!AA18&lt;='Displacement Days Lookup'!$A$3,'Displacement Days Lookup'!$B$3,SUMIFS('Displacement Days Lookup'!$B:$B,'Displacement Days Lookup'!$A:$A,'Structure Inputs'!AA18))), 0)</f>
        <v>0</v>
      </c>
      <c r="Y15" s="42">
        <f>IF(ISNUMBER('Structure Inputs'!AB18), IF('Structure Inputs'!AB18&gt;='Displacement Days Lookup'!$A$15,'Displacement Days Lookup'!$B$15,IF('Structure Inputs'!AB18&lt;='Displacement Days Lookup'!$A$3,'Displacement Days Lookup'!$B$3,SUMIFS('Displacement Days Lookup'!$B:$B,'Displacement Days Lookup'!$A:$A,'Structure Inputs'!AB18))), 0)</f>
        <v>0</v>
      </c>
      <c r="Z15" s="42">
        <f>IF(ISNUMBER('Structure Inputs'!AC18), IF('Structure Inputs'!AC18&gt;='Displacement Days Lookup'!$A$15,'Displacement Days Lookup'!$B$15,IF('Structure Inputs'!AC18&lt;='Displacement Days Lookup'!$A$3,'Displacement Days Lookup'!$B$3,SUMIFS('Displacement Days Lookup'!$B:$B,'Displacement Days Lookup'!$A:$A,'Structure Inputs'!AC18))), 0)</f>
        <v>0</v>
      </c>
      <c r="AB15" s="25">
        <f t="shared" si="2"/>
        <v>0</v>
      </c>
      <c r="AC15" s="25">
        <f t="shared" si="3"/>
        <v>0</v>
      </c>
      <c r="AD15" s="25">
        <f t="shared" si="4"/>
        <v>0</v>
      </c>
      <c r="AE15" s="25">
        <f t="shared" si="5"/>
        <v>0</v>
      </c>
      <c r="AF15" s="25">
        <f t="shared" si="6"/>
        <v>0</v>
      </c>
      <c r="AG15" s="25">
        <f t="shared" si="7"/>
        <v>0</v>
      </c>
      <c r="AH15" s="25">
        <f t="shared" si="8"/>
        <v>0</v>
      </c>
      <c r="AI15" s="25">
        <f t="shared" si="9"/>
        <v>0</v>
      </c>
      <c r="AJ15" s="25">
        <f t="shared" si="10"/>
        <v>0</v>
      </c>
      <c r="AK15" s="25">
        <f t="shared" si="11"/>
        <v>0</v>
      </c>
      <c r="AL15" s="25">
        <f t="shared" si="12"/>
        <v>0</v>
      </c>
      <c r="AM15" s="25">
        <f t="shared" si="13"/>
        <v>0</v>
      </c>
    </row>
    <row r="16" spans="1:39" x14ac:dyDescent="0.25">
      <c r="A16" s="17">
        <f t="shared" si="1"/>
        <v>15</v>
      </c>
      <c r="B16" s="27" t="str">
        <f>IF('Structure Inputs'!C19="","",'Structure Inputs'!C19)</f>
        <v/>
      </c>
      <c r="D16" s="42">
        <f>'Structure Inputs'!$D19</f>
        <v>0</v>
      </c>
      <c r="F16" s="18" t="str">
        <f>IF('Structure Inputs'!F19="","No","Yes")</f>
        <v>No</v>
      </c>
      <c r="H16" s="24">
        <f>IF('Structure Inputs'!I19&gt;3,'Debris Cost Calcs'!K16,IF($F16="Yes",'Structure Inputs'!$F19,SUMIFS('General Assumptions_Back End'!$C:$C,'General Assumptions_Back End'!$A:$A,$B16,'General Assumptions_Back End'!$B:$B,H$1)))</f>
        <v>0</v>
      </c>
      <c r="J16" s="44">
        <f>SUMIFS('General Assumptions_Back End'!$C:$C,'General Assumptions_Back End'!$A:$A,$B16,'General Assumptions_Back End'!$B:$B,J$1)</f>
        <v>0</v>
      </c>
      <c r="K16" s="44">
        <f>SUMIFS('General Assumptions_Back End'!$C:$C,'General Assumptions_Back End'!$A:$A,$B16,'General Assumptions_Back End'!$B:$B,K$1)</f>
        <v>0</v>
      </c>
      <c r="L16" s="44">
        <f>'Structure Inputs'!M19</f>
        <v>0</v>
      </c>
      <c r="M16" s="18">
        <f>'Structure Inputs'!Q19</f>
        <v>0</v>
      </c>
      <c r="O16" s="42">
        <f>IF(ISNUMBER('Structure Inputs'!R19), IF('Structure Inputs'!R19&gt;='Displacement Days Lookup'!$A$15,'Displacement Days Lookup'!$B$15,IF('Structure Inputs'!R19&lt;='Displacement Days Lookup'!$A$3,'Displacement Days Lookup'!$B$3,SUMIFS('Displacement Days Lookup'!$B:$B,'Displacement Days Lookup'!$A:$A,'Structure Inputs'!R19))), 0)</f>
        <v>0</v>
      </c>
      <c r="P16" s="42">
        <f>IF(ISNUMBER('Structure Inputs'!S19), IF('Structure Inputs'!S19&gt;='Displacement Days Lookup'!$A$15,'Displacement Days Lookup'!$B$15,IF('Structure Inputs'!S19&lt;='Displacement Days Lookup'!$A$3,'Displacement Days Lookup'!$B$3,SUMIFS('Displacement Days Lookup'!$B:$B,'Displacement Days Lookup'!$A:$A,'Structure Inputs'!S19))), 0)</f>
        <v>0</v>
      </c>
      <c r="Q16" s="42">
        <f>IF(ISNUMBER('Structure Inputs'!T19), IF('Structure Inputs'!T19&gt;='Displacement Days Lookup'!$A$15,'Displacement Days Lookup'!$B$15,IF('Structure Inputs'!T19&lt;='Displacement Days Lookup'!$A$3,'Displacement Days Lookup'!$B$3,SUMIFS('Displacement Days Lookup'!$B:$B,'Displacement Days Lookup'!$A:$A,'Structure Inputs'!T19))), 0)</f>
        <v>0</v>
      </c>
      <c r="R16" s="42">
        <f>IF(ISNUMBER('Structure Inputs'!U19), IF('Structure Inputs'!U19&gt;='Displacement Days Lookup'!$A$15,'Displacement Days Lookup'!$B$15,IF('Structure Inputs'!U19&lt;='Displacement Days Lookup'!$A$3,'Displacement Days Lookup'!$B$3,SUMIFS('Displacement Days Lookup'!$B:$B,'Displacement Days Lookup'!$A:$A,'Structure Inputs'!U19))), 0)</f>
        <v>0</v>
      </c>
      <c r="S16" s="42">
        <f>IF(ISNUMBER('Structure Inputs'!V19), IF('Structure Inputs'!V19&gt;='Displacement Days Lookup'!$A$15,'Displacement Days Lookup'!$B$15,IF('Structure Inputs'!V19&lt;='Displacement Days Lookup'!$A$3,'Displacement Days Lookup'!$B$3,SUMIFS('Displacement Days Lookup'!$B:$B,'Displacement Days Lookup'!$A:$A,'Structure Inputs'!V19))), 0)</f>
        <v>0</v>
      </c>
      <c r="T16" s="42">
        <f>IF(ISNUMBER('Structure Inputs'!W19), IF('Structure Inputs'!W19&gt;='Displacement Days Lookup'!$A$15,'Displacement Days Lookup'!$B$15,IF('Structure Inputs'!W19&lt;='Displacement Days Lookup'!$A$3,'Displacement Days Lookup'!$B$3,SUMIFS('Displacement Days Lookup'!$B:$B,'Displacement Days Lookup'!$A:$A,'Structure Inputs'!W19))), 0)</f>
        <v>0</v>
      </c>
      <c r="U16" s="42">
        <f>IF(ISNUMBER('Structure Inputs'!X19), IF('Structure Inputs'!X19&gt;='Displacement Days Lookup'!$A$15,'Displacement Days Lookup'!$B$15,IF('Structure Inputs'!X19&lt;='Displacement Days Lookup'!$A$3,'Displacement Days Lookup'!$B$3,SUMIFS('Displacement Days Lookup'!$B:$B,'Displacement Days Lookup'!$A:$A,'Structure Inputs'!X19))), 0)</f>
        <v>0</v>
      </c>
      <c r="V16" s="42">
        <f>IF(ISNUMBER('Structure Inputs'!Y19), IF('Structure Inputs'!Y19&gt;='Displacement Days Lookup'!$A$15,'Displacement Days Lookup'!$B$15,IF('Structure Inputs'!Y19&lt;='Displacement Days Lookup'!$A$3,'Displacement Days Lookup'!$B$3,SUMIFS('Displacement Days Lookup'!$B:$B,'Displacement Days Lookup'!$A:$A,'Structure Inputs'!Y19))), 0)</f>
        <v>0</v>
      </c>
      <c r="W16" s="42">
        <f>IF(ISNUMBER('Structure Inputs'!Z19), IF('Structure Inputs'!Z19&gt;='Displacement Days Lookup'!$A$15,'Displacement Days Lookup'!$B$15,IF('Structure Inputs'!Z19&lt;='Displacement Days Lookup'!$A$3,'Displacement Days Lookup'!$B$3,SUMIFS('Displacement Days Lookup'!$B:$B,'Displacement Days Lookup'!$A:$A,'Structure Inputs'!Z19))), 0)</f>
        <v>0</v>
      </c>
      <c r="X16" s="42">
        <f>IF(ISNUMBER('Structure Inputs'!AA19), IF('Structure Inputs'!AA19&gt;='Displacement Days Lookup'!$A$15,'Displacement Days Lookup'!$B$15,IF('Structure Inputs'!AA19&lt;='Displacement Days Lookup'!$A$3,'Displacement Days Lookup'!$B$3,SUMIFS('Displacement Days Lookup'!$B:$B,'Displacement Days Lookup'!$A:$A,'Structure Inputs'!AA19))), 0)</f>
        <v>0</v>
      </c>
      <c r="Y16" s="42">
        <f>IF(ISNUMBER('Structure Inputs'!AB19), IF('Structure Inputs'!AB19&gt;='Displacement Days Lookup'!$A$15,'Displacement Days Lookup'!$B$15,IF('Structure Inputs'!AB19&lt;='Displacement Days Lookup'!$A$3,'Displacement Days Lookup'!$B$3,SUMIFS('Displacement Days Lookup'!$B:$B,'Displacement Days Lookup'!$A:$A,'Structure Inputs'!AB19))), 0)</f>
        <v>0</v>
      </c>
      <c r="Z16" s="42">
        <f>IF(ISNUMBER('Structure Inputs'!AC19), IF('Structure Inputs'!AC19&gt;='Displacement Days Lookup'!$A$15,'Displacement Days Lookup'!$B$15,IF('Structure Inputs'!AC19&lt;='Displacement Days Lookup'!$A$3,'Displacement Days Lookup'!$B$3,SUMIFS('Displacement Days Lookup'!$B:$B,'Displacement Days Lookup'!$A:$A,'Structure Inputs'!AC19))), 0)</f>
        <v>0</v>
      </c>
      <c r="AB16" s="25">
        <f t="shared" si="2"/>
        <v>0</v>
      </c>
      <c r="AC16" s="25">
        <f t="shared" si="3"/>
        <v>0</v>
      </c>
      <c r="AD16" s="25">
        <f t="shared" si="4"/>
        <v>0</v>
      </c>
      <c r="AE16" s="25">
        <f t="shared" si="5"/>
        <v>0</v>
      </c>
      <c r="AF16" s="25">
        <f t="shared" si="6"/>
        <v>0</v>
      </c>
      <c r="AG16" s="25">
        <f t="shared" si="7"/>
        <v>0</v>
      </c>
      <c r="AH16" s="25">
        <f t="shared" si="8"/>
        <v>0</v>
      </c>
      <c r="AI16" s="25">
        <f t="shared" si="9"/>
        <v>0</v>
      </c>
      <c r="AJ16" s="25">
        <f t="shared" si="10"/>
        <v>0</v>
      </c>
      <c r="AK16" s="25">
        <f t="shared" si="11"/>
        <v>0</v>
      </c>
      <c r="AL16" s="25">
        <f t="shared" si="12"/>
        <v>0</v>
      </c>
      <c r="AM16" s="25">
        <f t="shared" si="13"/>
        <v>0</v>
      </c>
    </row>
    <row r="17" spans="1:39" x14ac:dyDescent="0.25">
      <c r="A17" s="17">
        <f t="shared" si="1"/>
        <v>16</v>
      </c>
      <c r="B17" s="27" t="str">
        <f>IF('Structure Inputs'!C20="","",'Structure Inputs'!C20)</f>
        <v/>
      </c>
      <c r="D17" s="42">
        <f>'Structure Inputs'!$D20</f>
        <v>0</v>
      </c>
      <c r="F17" s="18" t="str">
        <f>IF('Structure Inputs'!F20="","No","Yes")</f>
        <v>No</v>
      </c>
      <c r="H17" s="24">
        <f>IF('Structure Inputs'!I20&gt;3,'Debris Cost Calcs'!K17,IF($F17="Yes",'Structure Inputs'!$F20,SUMIFS('General Assumptions_Back End'!$C:$C,'General Assumptions_Back End'!$A:$A,$B17,'General Assumptions_Back End'!$B:$B,H$1)))</f>
        <v>0</v>
      </c>
      <c r="J17" s="44">
        <f>SUMIFS('General Assumptions_Back End'!$C:$C,'General Assumptions_Back End'!$A:$A,$B17,'General Assumptions_Back End'!$B:$B,J$1)</f>
        <v>0</v>
      </c>
      <c r="K17" s="44">
        <f>SUMIFS('General Assumptions_Back End'!$C:$C,'General Assumptions_Back End'!$A:$A,$B17,'General Assumptions_Back End'!$B:$B,K$1)</f>
        <v>0</v>
      </c>
      <c r="L17" s="44">
        <f>'Structure Inputs'!M20</f>
        <v>0</v>
      </c>
      <c r="M17" s="18">
        <f>'Structure Inputs'!Q20</f>
        <v>0</v>
      </c>
      <c r="O17" s="42">
        <f>IF(ISNUMBER('Structure Inputs'!R20), IF('Structure Inputs'!R20&gt;='Displacement Days Lookup'!$A$15,'Displacement Days Lookup'!$B$15,IF('Structure Inputs'!R20&lt;='Displacement Days Lookup'!$A$3,'Displacement Days Lookup'!$B$3,SUMIFS('Displacement Days Lookup'!$B:$B,'Displacement Days Lookup'!$A:$A,'Structure Inputs'!R20))), 0)</f>
        <v>0</v>
      </c>
      <c r="P17" s="42">
        <f>IF(ISNUMBER('Structure Inputs'!S20), IF('Structure Inputs'!S20&gt;='Displacement Days Lookup'!$A$15,'Displacement Days Lookup'!$B$15,IF('Structure Inputs'!S20&lt;='Displacement Days Lookup'!$A$3,'Displacement Days Lookup'!$B$3,SUMIFS('Displacement Days Lookup'!$B:$B,'Displacement Days Lookup'!$A:$A,'Structure Inputs'!S20))), 0)</f>
        <v>0</v>
      </c>
      <c r="Q17" s="42">
        <f>IF(ISNUMBER('Structure Inputs'!T20), IF('Structure Inputs'!T20&gt;='Displacement Days Lookup'!$A$15,'Displacement Days Lookup'!$B$15,IF('Structure Inputs'!T20&lt;='Displacement Days Lookup'!$A$3,'Displacement Days Lookup'!$B$3,SUMIFS('Displacement Days Lookup'!$B:$B,'Displacement Days Lookup'!$A:$A,'Structure Inputs'!T20))), 0)</f>
        <v>0</v>
      </c>
      <c r="R17" s="42">
        <f>IF(ISNUMBER('Structure Inputs'!U20), IF('Structure Inputs'!U20&gt;='Displacement Days Lookup'!$A$15,'Displacement Days Lookup'!$B$15,IF('Structure Inputs'!U20&lt;='Displacement Days Lookup'!$A$3,'Displacement Days Lookup'!$B$3,SUMIFS('Displacement Days Lookup'!$B:$B,'Displacement Days Lookup'!$A:$A,'Structure Inputs'!U20))), 0)</f>
        <v>0</v>
      </c>
      <c r="S17" s="42">
        <f>IF(ISNUMBER('Structure Inputs'!V20), IF('Structure Inputs'!V20&gt;='Displacement Days Lookup'!$A$15,'Displacement Days Lookup'!$B$15,IF('Structure Inputs'!V20&lt;='Displacement Days Lookup'!$A$3,'Displacement Days Lookup'!$B$3,SUMIFS('Displacement Days Lookup'!$B:$B,'Displacement Days Lookup'!$A:$A,'Structure Inputs'!V20))), 0)</f>
        <v>0</v>
      </c>
      <c r="T17" s="42">
        <f>IF(ISNUMBER('Structure Inputs'!W20), IF('Structure Inputs'!W20&gt;='Displacement Days Lookup'!$A$15,'Displacement Days Lookup'!$B$15,IF('Structure Inputs'!W20&lt;='Displacement Days Lookup'!$A$3,'Displacement Days Lookup'!$B$3,SUMIFS('Displacement Days Lookup'!$B:$B,'Displacement Days Lookup'!$A:$A,'Structure Inputs'!W20))), 0)</f>
        <v>0</v>
      </c>
      <c r="U17" s="42">
        <f>IF(ISNUMBER('Structure Inputs'!X20), IF('Structure Inputs'!X20&gt;='Displacement Days Lookup'!$A$15,'Displacement Days Lookup'!$B$15,IF('Structure Inputs'!X20&lt;='Displacement Days Lookup'!$A$3,'Displacement Days Lookup'!$B$3,SUMIFS('Displacement Days Lookup'!$B:$B,'Displacement Days Lookup'!$A:$A,'Structure Inputs'!X20))), 0)</f>
        <v>0</v>
      </c>
      <c r="V17" s="42">
        <f>IF(ISNUMBER('Structure Inputs'!Y20), IF('Structure Inputs'!Y20&gt;='Displacement Days Lookup'!$A$15,'Displacement Days Lookup'!$B$15,IF('Structure Inputs'!Y20&lt;='Displacement Days Lookup'!$A$3,'Displacement Days Lookup'!$B$3,SUMIFS('Displacement Days Lookup'!$B:$B,'Displacement Days Lookup'!$A:$A,'Structure Inputs'!Y20))), 0)</f>
        <v>0</v>
      </c>
      <c r="W17" s="42">
        <f>IF(ISNUMBER('Structure Inputs'!Z20), IF('Structure Inputs'!Z20&gt;='Displacement Days Lookup'!$A$15,'Displacement Days Lookup'!$B$15,IF('Structure Inputs'!Z20&lt;='Displacement Days Lookup'!$A$3,'Displacement Days Lookup'!$B$3,SUMIFS('Displacement Days Lookup'!$B:$B,'Displacement Days Lookup'!$A:$A,'Structure Inputs'!Z20))), 0)</f>
        <v>0</v>
      </c>
      <c r="X17" s="42">
        <f>IF(ISNUMBER('Structure Inputs'!AA20), IF('Structure Inputs'!AA20&gt;='Displacement Days Lookup'!$A$15,'Displacement Days Lookup'!$B$15,IF('Structure Inputs'!AA20&lt;='Displacement Days Lookup'!$A$3,'Displacement Days Lookup'!$B$3,SUMIFS('Displacement Days Lookup'!$B:$B,'Displacement Days Lookup'!$A:$A,'Structure Inputs'!AA20))), 0)</f>
        <v>0</v>
      </c>
      <c r="Y17" s="42">
        <f>IF(ISNUMBER('Structure Inputs'!AB20), IF('Structure Inputs'!AB20&gt;='Displacement Days Lookup'!$A$15,'Displacement Days Lookup'!$B$15,IF('Structure Inputs'!AB20&lt;='Displacement Days Lookup'!$A$3,'Displacement Days Lookup'!$B$3,SUMIFS('Displacement Days Lookup'!$B:$B,'Displacement Days Lookup'!$A:$A,'Structure Inputs'!AB20))), 0)</f>
        <v>0</v>
      </c>
      <c r="Z17" s="42">
        <f>IF(ISNUMBER('Structure Inputs'!AC20), IF('Structure Inputs'!AC20&gt;='Displacement Days Lookup'!$A$15,'Displacement Days Lookup'!$B$15,IF('Structure Inputs'!AC20&lt;='Displacement Days Lookup'!$A$3,'Displacement Days Lookup'!$B$3,SUMIFS('Displacement Days Lookup'!$B:$B,'Displacement Days Lookup'!$A:$A,'Structure Inputs'!AC20))), 0)</f>
        <v>0</v>
      </c>
      <c r="AB17" s="25">
        <f t="shared" si="2"/>
        <v>0</v>
      </c>
      <c r="AC17" s="25">
        <f t="shared" si="3"/>
        <v>0</v>
      </c>
      <c r="AD17" s="25">
        <f t="shared" si="4"/>
        <v>0</v>
      </c>
      <c r="AE17" s="25">
        <f t="shared" si="5"/>
        <v>0</v>
      </c>
      <c r="AF17" s="25">
        <f t="shared" si="6"/>
        <v>0</v>
      </c>
      <c r="AG17" s="25">
        <f t="shared" si="7"/>
        <v>0</v>
      </c>
      <c r="AH17" s="25">
        <f t="shared" si="8"/>
        <v>0</v>
      </c>
      <c r="AI17" s="25">
        <f t="shared" si="9"/>
        <v>0</v>
      </c>
      <c r="AJ17" s="25">
        <f t="shared" si="10"/>
        <v>0</v>
      </c>
      <c r="AK17" s="25">
        <f t="shared" si="11"/>
        <v>0</v>
      </c>
      <c r="AL17" s="25">
        <f t="shared" si="12"/>
        <v>0</v>
      </c>
      <c r="AM17" s="25">
        <f t="shared" si="13"/>
        <v>0</v>
      </c>
    </row>
    <row r="18" spans="1:39" x14ac:dyDescent="0.25">
      <c r="A18" s="17">
        <f t="shared" si="1"/>
        <v>17</v>
      </c>
      <c r="B18" s="27" t="str">
        <f>IF('Structure Inputs'!C21="","",'Structure Inputs'!C21)</f>
        <v/>
      </c>
      <c r="D18" s="42">
        <f>'Structure Inputs'!$D21</f>
        <v>0</v>
      </c>
      <c r="F18" s="18" t="str">
        <f>IF('Structure Inputs'!F21="","No","Yes")</f>
        <v>No</v>
      </c>
      <c r="H18" s="24">
        <f>IF('Structure Inputs'!I21&gt;3,'Debris Cost Calcs'!K18,IF($F18="Yes",'Structure Inputs'!$F21,SUMIFS('General Assumptions_Back End'!$C:$C,'General Assumptions_Back End'!$A:$A,$B18,'General Assumptions_Back End'!$B:$B,H$1)))</f>
        <v>0</v>
      </c>
      <c r="J18" s="44">
        <f>SUMIFS('General Assumptions_Back End'!$C:$C,'General Assumptions_Back End'!$A:$A,$B18,'General Assumptions_Back End'!$B:$B,J$1)</f>
        <v>0</v>
      </c>
      <c r="K18" s="44">
        <f>SUMIFS('General Assumptions_Back End'!$C:$C,'General Assumptions_Back End'!$A:$A,$B18,'General Assumptions_Back End'!$B:$B,K$1)</f>
        <v>0</v>
      </c>
      <c r="L18" s="44">
        <f>'Structure Inputs'!M21</f>
        <v>0</v>
      </c>
      <c r="M18" s="18">
        <f>'Structure Inputs'!Q21</f>
        <v>0</v>
      </c>
      <c r="O18" s="42">
        <f>IF(ISNUMBER('Structure Inputs'!R21), IF('Structure Inputs'!R21&gt;='Displacement Days Lookup'!$A$15,'Displacement Days Lookup'!$B$15,IF('Structure Inputs'!R21&lt;='Displacement Days Lookup'!$A$3,'Displacement Days Lookup'!$B$3,SUMIFS('Displacement Days Lookup'!$B:$B,'Displacement Days Lookup'!$A:$A,'Structure Inputs'!R21))), 0)</f>
        <v>0</v>
      </c>
      <c r="P18" s="42">
        <f>IF(ISNUMBER('Structure Inputs'!S21), IF('Structure Inputs'!S21&gt;='Displacement Days Lookup'!$A$15,'Displacement Days Lookup'!$B$15,IF('Structure Inputs'!S21&lt;='Displacement Days Lookup'!$A$3,'Displacement Days Lookup'!$B$3,SUMIFS('Displacement Days Lookup'!$B:$B,'Displacement Days Lookup'!$A:$A,'Structure Inputs'!S21))), 0)</f>
        <v>0</v>
      </c>
      <c r="Q18" s="42">
        <f>IF(ISNUMBER('Structure Inputs'!T21), IF('Structure Inputs'!T21&gt;='Displacement Days Lookup'!$A$15,'Displacement Days Lookup'!$B$15,IF('Structure Inputs'!T21&lt;='Displacement Days Lookup'!$A$3,'Displacement Days Lookup'!$B$3,SUMIFS('Displacement Days Lookup'!$B:$B,'Displacement Days Lookup'!$A:$A,'Structure Inputs'!T21))), 0)</f>
        <v>0</v>
      </c>
      <c r="R18" s="42">
        <f>IF(ISNUMBER('Structure Inputs'!U21), IF('Structure Inputs'!U21&gt;='Displacement Days Lookup'!$A$15,'Displacement Days Lookup'!$B$15,IF('Structure Inputs'!U21&lt;='Displacement Days Lookup'!$A$3,'Displacement Days Lookup'!$B$3,SUMIFS('Displacement Days Lookup'!$B:$B,'Displacement Days Lookup'!$A:$A,'Structure Inputs'!U21))), 0)</f>
        <v>0</v>
      </c>
      <c r="S18" s="42">
        <f>IF(ISNUMBER('Structure Inputs'!V21), IF('Structure Inputs'!V21&gt;='Displacement Days Lookup'!$A$15,'Displacement Days Lookup'!$B$15,IF('Structure Inputs'!V21&lt;='Displacement Days Lookup'!$A$3,'Displacement Days Lookup'!$B$3,SUMIFS('Displacement Days Lookup'!$B:$B,'Displacement Days Lookup'!$A:$A,'Structure Inputs'!V21))), 0)</f>
        <v>0</v>
      </c>
      <c r="T18" s="42">
        <f>IF(ISNUMBER('Structure Inputs'!W21), IF('Structure Inputs'!W21&gt;='Displacement Days Lookup'!$A$15,'Displacement Days Lookup'!$B$15,IF('Structure Inputs'!W21&lt;='Displacement Days Lookup'!$A$3,'Displacement Days Lookup'!$B$3,SUMIFS('Displacement Days Lookup'!$B:$B,'Displacement Days Lookup'!$A:$A,'Structure Inputs'!W21))), 0)</f>
        <v>0</v>
      </c>
      <c r="U18" s="42">
        <f>IF(ISNUMBER('Structure Inputs'!X21), IF('Structure Inputs'!X21&gt;='Displacement Days Lookup'!$A$15,'Displacement Days Lookup'!$B$15,IF('Structure Inputs'!X21&lt;='Displacement Days Lookup'!$A$3,'Displacement Days Lookup'!$B$3,SUMIFS('Displacement Days Lookup'!$B:$B,'Displacement Days Lookup'!$A:$A,'Structure Inputs'!X21))), 0)</f>
        <v>0</v>
      </c>
      <c r="V18" s="42">
        <f>IF(ISNUMBER('Structure Inputs'!Y21), IF('Structure Inputs'!Y21&gt;='Displacement Days Lookup'!$A$15,'Displacement Days Lookup'!$B$15,IF('Structure Inputs'!Y21&lt;='Displacement Days Lookup'!$A$3,'Displacement Days Lookup'!$B$3,SUMIFS('Displacement Days Lookup'!$B:$B,'Displacement Days Lookup'!$A:$A,'Structure Inputs'!Y21))), 0)</f>
        <v>0</v>
      </c>
      <c r="W18" s="42">
        <f>IF(ISNUMBER('Structure Inputs'!Z21), IF('Structure Inputs'!Z21&gt;='Displacement Days Lookup'!$A$15,'Displacement Days Lookup'!$B$15,IF('Structure Inputs'!Z21&lt;='Displacement Days Lookup'!$A$3,'Displacement Days Lookup'!$B$3,SUMIFS('Displacement Days Lookup'!$B:$B,'Displacement Days Lookup'!$A:$A,'Structure Inputs'!Z21))), 0)</f>
        <v>0</v>
      </c>
      <c r="X18" s="42">
        <f>IF(ISNUMBER('Structure Inputs'!AA21), IF('Structure Inputs'!AA21&gt;='Displacement Days Lookup'!$A$15,'Displacement Days Lookup'!$B$15,IF('Structure Inputs'!AA21&lt;='Displacement Days Lookup'!$A$3,'Displacement Days Lookup'!$B$3,SUMIFS('Displacement Days Lookup'!$B:$B,'Displacement Days Lookup'!$A:$A,'Structure Inputs'!AA21))), 0)</f>
        <v>0</v>
      </c>
      <c r="Y18" s="42">
        <f>IF(ISNUMBER('Structure Inputs'!AB21), IF('Structure Inputs'!AB21&gt;='Displacement Days Lookup'!$A$15,'Displacement Days Lookup'!$B$15,IF('Structure Inputs'!AB21&lt;='Displacement Days Lookup'!$A$3,'Displacement Days Lookup'!$B$3,SUMIFS('Displacement Days Lookup'!$B:$B,'Displacement Days Lookup'!$A:$A,'Structure Inputs'!AB21))), 0)</f>
        <v>0</v>
      </c>
      <c r="Z18" s="42">
        <f>IF(ISNUMBER('Structure Inputs'!AC21), IF('Structure Inputs'!AC21&gt;='Displacement Days Lookup'!$A$15,'Displacement Days Lookup'!$B$15,IF('Structure Inputs'!AC21&lt;='Displacement Days Lookup'!$A$3,'Displacement Days Lookup'!$B$3,SUMIFS('Displacement Days Lookup'!$B:$B,'Displacement Days Lookup'!$A:$A,'Structure Inputs'!AC21))), 0)</f>
        <v>0</v>
      </c>
      <c r="AB18" s="25">
        <f t="shared" si="2"/>
        <v>0</v>
      </c>
      <c r="AC18" s="25">
        <f t="shared" si="3"/>
        <v>0</v>
      </c>
      <c r="AD18" s="25">
        <f t="shared" si="4"/>
        <v>0</v>
      </c>
      <c r="AE18" s="25">
        <f t="shared" si="5"/>
        <v>0</v>
      </c>
      <c r="AF18" s="25">
        <f t="shared" si="6"/>
        <v>0</v>
      </c>
      <c r="AG18" s="25">
        <f t="shared" si="7"/>
        <v>0</v>
      </c>
      <c r="AH18" s="25">
        <f t="shared" si="8"/>
        <v>0</v>
      </c>
      <c r="AI18" s="25">
        <f t="shared" si="9"/>
        <v>0</v>
      </c>
      <c r="AJ18" s="25">
        <f t="shared" si="10"/>
        <v>0</v>
      </c>
      <c r="AK18" s="25">
        <f t="shared" si="11"/>
        <v>0</v>
      </c>
      <c r="AL18" s="25">
        <f t="shared" si="12"/>
        <v>0</v>
      </c>
      <c r="AM18" s="25">
        <f t="shared" si="13"/>
        <v>0</v>
      </c>
    </row>
    <row r="19" spans="1:39" x14ac:dyDescent="0.25">
      <c r="A19" s="17">
        <f t="shared" si="1"/>
        <v>18</v>
      </c>
      <c r="B19" s="27" t="str">
        <f>IF('Structure Inputs'!C22="","",'Structure Inputs'!C22)</f>
        <v/>
      </c>
      <c r="D19" s="42">
        <f>'Structure Inputs'!$D22</f>
        <v>0</v>
      </c>
      <c r="F19" s="18" t="str">
        <f>IF('Structure Inputs'!F22="","No","Yes")</f>
        <v>No</v>
      </c>
      <c r="H19" s="24">
        <f>IF('Structure Inputs'!I22&gt;3,'Debris Cost Calcs'!K19,IF($F19="Yes",'Structure Inputs'!$F22,SUMIFS('General Assumptions_Back End'!$C:$C,'General Assumptions_Back End'!$A:$A,$B19,'General Assumptions_Back End'!$B:$B,H$1)))</f>
        <v>0</v>
      </c>
      <c r="J19" s="44">
        <f>SUMIFS('General Assumptions_Back End'!$C:$C,'General Assumptions_Back End'!$A:$A,$B19,'General Assumptions_Back End'!$B:$B,J$1)</f>
        <v>0</v>
      </c>
      <c r="K19" s="44">
        <f>SUMIFS('General Assumptions_Back End'!$C:$C,'General Assumptions_Back End'!$A:$A,$B19,'General Assumptions_Back End'!$B:$B,K$1)</f>
        <v>0</v>
      </c>
      <c r="L19" s="44">
        <f>'Structure Inputs'!M22</f>
        <v>0</v>
      </c>
      <c r="M19" s="18">
        <f>'Structure Inputs'!Q22</f>
        <v>0</v>
      </c>
      <c r="O19" s="42">
        <f>IF(ISNUMBER('Structure Inputs'!R22), IF('Structure Inputs'!R22&gt;='Displacement Days Lookup'!$A$15,'Displacement Days Lookup'!$B$15,IF('Structure Inputs'!R22&lt;='Displacement Days Lookup'!$A$3,'Displacement Days Lookup'!$B$3,SUMIFS('Displacement Days Lookup'!$B:$B,'Displacement Days Lookup'!$A:$A,'Structure Inputs'!R22))), 0)</f>
        <v>0</v>
      </c>
      <c r="P19" s="42">
        <f>IF(ISNUMBER('Structure Inputs'!S22), IF('Structure Inputs'!S22&gt;='Displacement Days Lookup'!$A$15,'Displacement Days Lookup'!$B$15,IF('Structure Inputs'!S22&lt;='Displacement Days Lookup'!$A$3,'Displacement Days Lookup'!$B$3,SUMIFS('Displacement Days Lookup'!$B:$B,'Displacement Days Lookup'!$A:$A,'Structure Inputs'!S22))), 0)</f>
        <v>0</v>
      </c>
      <c r="Q19" s="42">
        <f>IF(ISNUMBER('Structure Inputs'!T22), IF('Structure Inputs'!T22&gt;='Displacement Days Lookup'!$A$15,'Displacement Days Lookup'!$B$15,IF('Structure Inputs'!T22&lt;='Displacement Days Lookup'!$A$3,'Displacement Days Lookup'!$B$3,SUMIFS('Displacement Days Lookup'!$B:$B,'Displacement Days Lookup'!$A:$A,'Structure Inputs'!T22))), 0)</f>
        <v>0</v>
      </c>
      <c r="R19" s="42">
        <f>IF(ISNUMBER('Structure Inputs'!U22), IF('Structure Inputs'!U22&gt;='Displacement Days Lookup'!$A$15,'Displacement Days Lookup'!$B$15,IF('Structure Inputs'!U22&lt;='Displacement Days Lookup'!$A$3,'Displacement Days Lookup'!$B$3,SUMIFS('Displacement Days Lookup'!$B:$B,'Displacement Days Lookup'!$A:$A,'Structure Inputs'!U22))), 0)</f>
        <v>0</v>
      </c>
      <c r="S19" s="42">
        <f>IF(ISNUMBER('Structure Inputs'!V22), IF('Structure Inputs'!V22&gt;='Displacement Days Lookup'!$A$15,'Displacement Days Lookup'!$B$15,IF('Structure Inputs'!V22&lt;='Displacement Days Lookup'!$A$3,'Displacement Days Lookup'!$B$3,SUMIFS('Displacement Days Lookup'!$B:$B,'Displacement Days Lookup'!$A:$A,'Structure Inputs'!V22))), 0)</f>
        <v>0</v>
      </c>
      <c r="T19" s="42">
        <f>IF(ISNUMBER('Structure Inputs'!W22), IF('Structure Inputs'!W22&gt;='Displacement Days Lookup'!$A$15,'Displacement Days Lookup'!$B$15,IF('Structure Inputs'!W22&lt;='Displacement Days Lookup'!$A$3,'Displacement Days Lookup'!$B$3,SUMIFS('Displacement Days Lookup'!$B:$B,'Displacement Days Lookup'!$A:$A,'Structure Inputs'!W22))), 0)</f>
        <v>0</v>
      </c>
      <c r="U19" s="42">
        <f>IF(ISNUMBER('Structure Inputs'!X22), IF('Structure Inputs'!X22&gt;='Displacement Days Lookup'!$A$15,'Displacement Days Lookup'!$B$15,IF('Structure Inputs'!X22&lt;='Displacement Days Lookup'!$A$3,'Displacement Days Lookup'!$B$3,SUMIFS('Displacement Days Lookup'!$B:$B,'Displacement Days Lookup'!$A:$A,'Structure Inputs'!X22))), 0)</f>
        <v>0</v>
      </c>
      <c r="V19" s="42">
        <f>IF(ISNUMBER('Structure Inputs'!Y22), IF('Structure Inputs'!Y22&gt;='Displacement Days Lookup'!$A$15,'Displacement Days Lookup'!$B$15,IF('Structure Inputs'!Y22&lt;='Displacement Days Lookup'!$A$3,'Displacement Days Lookup'!$B$3,SUMIFS('Displacement Days Lookup'!$B:$B,'Displacement Days Lookup'!$A:$A,'Structure Inputs'!Y22))), 0)</f>
        <v>0</v>
      </c>
      <c r="W19" s="42">
        <f>IF(ISNUMBER('Structure Inputs'!Z22), IF('Structure Inputs'!Z22&gt;='Displacement Days Lookup'!$A$15,'Displacement Days Lookup'!$B$15,IF('Structure Inputs'!Z22&lt;='Displacement Days Lookup'!$A$3,'Displacement Days Lookup'!$B$3,SUMIFS('Displacement Days Lookup'!$B:$B,'Displacement Days Lookup'!$A:$A,'Structure Inputs'!Z22))), 0)</f>
        <v>0</v>
      </c>
      <c r="X19" s="42">
        <f>IF(ISNUMBER('Structure Inputs'!AA22), IF('Structure Inputs'!AA22&gt;='Displacement Days Lookup'!$A$15,'Displacement Days Lookup'!$B$15,IF('Structure Inputs'!AA22&lt;='Displacement Days Lookup'!$A$3,'Displacement Days Lookup'!$B$3,SUMIFS('Displacement Days Lookup'!$B:$B,'Displacement Days Lookup'!$A:$A,'Structure Inputs'!AA22))), 0)</f>
        <v>0</v>
      </c>
      <c r="Y19" s="42">
        <f>IF(ISNUMBER('Structure Inputs'!AB22), IF('Structure Inputs'!AB22&gt;='Displacement Days Lookup'!$A$15,'Displacement Days Lookup'!$B$15,IF('Structure Inputs'!AB22&lt;='Displacement Days Lookup'!$A$3,'Displacement Days Lookup'!$B$3,SUMIFS('Displacement Days Lookup'!$B:$B,'Displacement Days Lookup'!$A:$A,'Structure Inputs'!AB22))), 0)</f>
        <v>0</v>
      </c>
      <c r="Z19" s="42">
        <f>IF(ISNUMBER('Structure Inputs'!AC22), IF('Structure Inputs'!AC22&gt;='Displacement Days Lookup'!$A$15,'Displacement Days Lookup'!$B$15,IF('Structure Inputs'!AC22&lt;='Displacement Days Lookup'!$A$3,'Displacement Days Lookup'!$B$3,SUMIFS('Displacement Days Lookup'!$B:$B,'Displacement Days Lookup'!$A:$A,'Structure Inputs'!AC22))), 0)</f>
        <v>0</v>
      </c>
      <c r="AB19" s="25">
        <f t="shared" si="2"/>
        <v>0</v>
      </c>
      <c r="AC19" s="25">
        <f t="shared" si="3"/>
        <v>0</v>
      </c>
      <c r="AD19" s="25">
        <f t="shared" si="4"/>
        <v>0</v>
      </c>
      <c r="AE19" s="25">
        <f t="shared" si="5"/>
        <v>0</v>
      </c>
      <c r="AF19" s="25">
        <f t="shared" si="6"/>
        <v>0</v>
      </c>
      <c r="AG19" s="25">
        <f t="shared" si="7"/>
        <v>0</v>
      </c>
      <c r="AH19" s="25">
        <f t="shared" si="8"/>
        <v>0</v>
      </c>
      <c r="AI19" s="25">
        <f t="shared" si="9"/>
        <v>0</v>
      </c>
      <c r="AJ19" s="25">
        <f t="shared" si="10"/>
        <v>0</v>
      </c>
      <c r="AK19" s="25">
        <f t="shared" si="11"/>
        <v>0</v>
      </c>
      <c r="AL19" s="25">
        <f t="shared" si="12"/>
        <v>0</v>
      </c>
      <c r="AM19" s="25">
        <f t="shared" si="13"/>
        <v>0</v>
      </c>
    </row>
    <row r="20" spans="1:39" x14ac:dyDescent="0.25">
      <c r="A20" s="17">
        <f t="shared" si="1"/>
        <v>19</v>
      </c>
      <c r="B20" s="27" t="str">
        <f>IF('Structure Inputs'!C23="","",'Structure Inputs'!C23)</f>
        <v/>
      </c>
      <c r="D20" s="42">
        <f>'Structure Inputs'!$D23</f>
        <v>0</v>
      </c>
      <c r="F20" s="18" t="str">
        <f>IF('Structure Inputs'!F23="","No","Yes")</f>
        <v>No</v>
      </c>
      <c r="H20" s="24">
        <f>IF('Structure Inputs'!I23&gt;3,'Debris Cost Calcs'!K20,IF($F20="Yes",'Structure Inputs'!$F23,SUMIFS('General Assumptions_Back End'!$C:$C,'General Assumptions_Back End'!$A:$A,$B20,'General Assumptions_Back End'!$B:$B,H$1)))</f>
        <v>0</v>
      </c>
      <c r="J20" s="44">
        <f>SUMIFS('General Assumptions_Back End'!$C:$C,'General Assumptions_Back End'!$A:$A,$B20,'General Assumptions_Back End'!$B:$B,J$1)</f>
        <v>0</v>
      </c>
      <c r="K20" s="44">
        <f>SUMIFS('General Assumptions_Back End'!$C:$C,'General Assumptions_Back End'!$A:$A,$B20,'General Assumptions_Back End'!$B:$B,K$1)</f>
        <v>0</v>
      </c>
      <c r="L20" s="44">
        <f>'Structure Inputs'!M23</f>
        <v>0</v>
      </c>
      <c r="M20" s="18">
        <f>'Structure Inputs'!Q23</f>
        <v>0</v>
      </c>
      <c r="O20" s="42">
        <f>IF(ISNUMBER('Structure Inputs'!R23), IF('Structure Inputs'!R23&gt;='Displacement Days Lookup'!$A$15,'Displacement Days Lookup'!$B$15,IF('Structure Inputs'!R23&lt;='Displacement Days Lookup'!$A$3,'Displacement Days Lookup'!$B$3,SUMIFS('Displacement Days Lookup'!$B:$B,'Displacement Days Lookup'!$A:$A,'Structure Inputs'!R23))), 0)</f>
        <v>0</v>
      </c>
      <c r="P20" s="42">
        <f>IF(ISNUMBER('Structure Inputs'!S23), IF('Structure Inputs'!S23&gt;='Displacement Days Lookup'!$A$15,'Displacement Days Lookup'!$B$15,IF('Structure Inputs'!S23&lt;='Displacement Days Lookup'!$A$3,'Displacement Days Lookup'!$B$3,SUMIFS('Displacement Days Lookup'!$B:$B,'Displacement Days Lookup'!$A:$A,'Structure Inputs'!S23))), 0)</f>
        <v>0</v>
      </c>
      <c r="Q20" s="42">
        <f>IF(ISNUMBER('Structure Inputs'!T23), IF('Structure Inputs'!T23&gt;='Displacement Days Lookup'!$A$15,'Displacement Days Lookup'!$B$15,IF('Structure Inputs'!T23&lt;='Displacement Days Lookup'!$A$3,'Displacement Days Lookup'!$B$3,SUMIFS('Displacement Days Lookup'!$B:$B,'Displacement Days Lookup'!$A:$A,'Structure Inputs'!T23))), 0)</f>
        <v>0</v>
      </c>
      <c r="R20" s="42">
        <f>IF(ISNUMBER('Structure Inputs'!U23), IF('Structure Inputs'!U23&gt;='Displacement Days Lookup'!$A$15,'Displacement Days Lookup'!$B$15,IF('Structure Inputs'!U23&lt;='Displacement Days Lookup'!$A$3,'Displacement Days Lookup'!$B$3,SUMIFS('Displacement Days Lookup'!$B:$B,'Displacement Days Lookup'!$A:$A,'Structure Inputs'!U23))), 0)</f>
        <v>0</v>
      </c>
      <c r="S20" s="42">
        <f>IF(ISNUMBER('Structure Inputs'!V23), IF('Structure Inputs'!V23&gt;='Displacement Days Lookup'!$A$15,'Displacement Days Lookup'!$B$15,IF('Structure Inputs'!V23&lt;='Displacement Days Lookup'!$A$3,'Displacement Days Lookup'!$B$3,SUMIFS('Displacement Days Lookup'!$B:$B,'Displacement Days Lookup'!$A:$A,'Structure Inputs'!V23))), 0)</f>
        <v>0</v>
      </c>
      <c r="T20" s="42">
        <f>IF(ISNUMBER('Structure Inputs'!W23), IF('Structure Inputs'!W23&gt;='Displacement Days Lookup'!$A$15,'Displacement Days Lookup'!$B$15,IF('Structure Inputs'!W23&lt;='Displacement Days Lookup'!$A$3,'Displacement Days Lookup'!$B$3,SUMIFS('Displacement Days Lookup'!$B:$B,'Displacement Days Lookup'!$A:$A,'Structure Inputs'!W23))), 0)</f>
        <v>0</v>
      </c>
      <c r="U20" s="42">
        <f>IF(ISNUMBER('Structure Inputs'!X23), IF('Structure Inputs'!X23&gt;='Displacement Days Lookup'!$A$15,'Displacement Days Lookup'!$B$15,IF('Structure Inputs'!X23&lt;='Displacement Days Lookup'!$A$3,'Displacement Days Lookup'!$B$3,SUMIFS('Displacement Days Lookup'!$B:$B,'Displacement Days Lookup'!$A:$A,'Structure Inputs'!X23))), 0)</f>
        <v>0</v>
      </c>
      <c r="V20" s="42">
        <f>IF(ISNUMBER('Structure Inputs'!Y23), IF('Structure Inputs'!Y23&gt;='Displacement Days Lookup'!$A$15,'Displacement Days Lookup'!$B$15,IF('Structure Inputs'!Y23&lt;='Displacement Days Lookup'!$A$3,'Displacement Days Lookup'!$B$3,SUMIFS('Displacement Days Lookup'!$B:$B,'Displacement Days Lookup'!$A:$A,'Structure Inputs'!Y23))), 0)</f>
        <v>0</v>
      </c>
      <c r="W20" s="42">
        <f>IF(ISNUMBER('Structure Inputs'!Z23), IF('Structure Inputs'!Z23&gt;='Displacement Days Lookup'!$A$15,'Displacement Days Lookup'!$B$15,IF('Structure Inputs'!Z23&lt;='Displacement Days Lookup'!$A$3,'Displacement Days Lookup'!$B$3,SUMIFS('Displacement Days Lookup'!$B:$B,'Displacement Days Lookup'!$A:$A,'Structure Inputs'!Z23))), 0)</f>
        <v>0</v>
      </c>
      <c r="X20" s="42">
        <f>IF(ISNUMBER('Structure Inputs'!AA23), IF('Structure Inputs'!AA23&gt;='Displacement Days Lookup'!$A$15,'Displacement Days Lookup'!$B$15,IF('Structure Inputs'!AA23&lt;='Displacement Days Lookup'!$A$3,'Displacement Days Lookup'!$B$3,SUMIFS('Displacement Days Lookup'!$B:$B,'Displacement Days Lookup'!$A:$A,'Structure Inputs'!AA23))), 0)</f>
        <v>0</v>
      </c>
      <c r="Y20" s="42">
        <f>IF(ISNUMBER('Structure Inputs'!AB23), IF('Structure Inputs'!AB23&gt;='Displacement Days Lookup'!$A$15,'Displacement Days Lookup'!$B$15,IF('Structure Inputs'!AB23&lt;='Displacement Days Lookup'!$A$3,'Displacement Days Lookup'!$B$3,SUMIFS('Displacement Days Lookup'!$B:$B,'Displacement Days Lookup'!$A:$A,'Structure Inputs'!AB23))), 0)</f>
        <v>0</v>
      </c>
      <c r="Z20" s="42">
        <f>IF(ISNUMBER('Structure Inputs'!AC23), IF('Structure Inputs'!AC23&gt;='Displacement Days Lookup'!$A$15,'Displacement Days Lookup'!$B$15,IF('Structure Inputs'!AC23&lt;='Displacement Days Lookup'!$A$3,'Displacement Days Lookup'!$B$3,SUMIFS('Displacement Days Lookup'!$B:$B,'Displacement Days Lookup'!$A:$A,'Structure Inputs'!AC23))), 0)</f>
        <v>0</v>
      </c>
      <c r="AB20" s="25">
        <f t="shared" si="2"/>
        <v>0</v>
      </c>
      <c r="AC20" s="25">
        <f t="shared" si="3"/>
        <v>0</v>
      </c>
      <c r="AD20" s="25">
        <f t="shared" si="4"/>
        <v>0</v>
      </c>
      <c r="AE20" s="25">
        <f t="shared" si="5"/>
        <v>0</v>
      </c>
      <c r="AF20" s="25">
        <f t="shared" si="6"/>
        <v>0</v>
      </c>
      <c r="AG20" s="25">
        <f t="shared" si="7"/>
        <v>0</v>
      </c>
      <c r="AH20" s="25">
        <f t="shared" si="8"/>
        <v>0</v>
      </c>
      <c r="AI20" s="25">
        <f t="shared" si="9"/>
        <v>0</v>
      </c>
      <c r="AJ20" s="25">
        <f t="shared" si="10"/>
        <v>0</v>
      </c>
      <c r="AK20" s="25">
        <f t="shared" si="11"/>
        <v>0</v>
      </c>
      <c r="AL20" s="25">
        <f t="shared" si="12"/>
        <v>0</v>
      </c>
      <c r="AM20" s="25">
        <f t="shared" si="13"/>
        <v>0</v>
      </c>
    </row>
    <row r="21" spans="1:39" x14ac:dyDescent="0.25">
      <c r="A21" s="17">
        <f t="shared" si="1"/>
        <v>20</v>
      </c>
      <c r="B21" s="27" t="str">
        <f>IF('Structure Inputs'!C24="","",'Structure Inputs'!C24)</f>
        <v/>
      </c>
      <c r="D21" s="42">
        <f>'Structure Inputs'!$D24</f>
        <v>0</v>
      </c>
      <c r="F21" s="18" t="str">
        <f>IF('Structure Inputs'!F24="","No","Yes")</f>
        <v>No</v>
      </c>
      <c r="H21" s="24">
        <f>IF('Structure Inputs'!I24&gt;3,'Debris Cost Calcs'!K21,IF($F21="Yes",'Structure Inputs'!$F24,SUMIFS('General Assumptions_Back End'!$C:$C,'General Assumptions_Back End'!$A:$A,$B21,'General Assumptions_Back End'!$B:$B,H$1)))</f>
        <v>0</v>
      </c>
      <c r="J21" s="44">
        <f>SUMIFS('General Assumptions_Back End'!$C:$C,'General Assumptions_Back End'!$A:$A,$B21,'General Assumptions_Back End'!$B:$B,J$1)</f>
        <v>0</v>
      </c>
      <c r="K21" s="44">
        <f>SUMIFS('General Assumptions_Back End'!$C:$C,'General Assumptions_Back End'!$A:$A,$B21,'General Assumptions_Back End'!$B:$B,K$1)</f>
        <v>0</v>
      </c>
      <c r="L21" s="44">
        <f>'Structure Inputs'!M24</f>
        <v>0</v>
      </c>
      <c r="M21" s="18">
        <f>'Structure Inputs'!Q24</f>
        <v>0</v>
      </c>
      <c r="O21" s="42">
        <f>IF(ISNUMBER('Structure Inputs'!R24), IF('Structure Inputs'!R24&gt;='Displacement Days Lookup'!$A$15,'Displacement Days Lookup'!$B$15,IF('Structure Inputs'!R24&lt;='Displacement Days Lookup'!$A$3,'Displacement Days Lookup'!$B$3,SUMIFS('Displacement Days Lookup'!$B:$B,'Displacement Days Lookup'!$A:$A,'Structure Inputs'!R24))), 0)</f>
        <v>0</v>
      </c>
      <c r="P21" s="42">
        <f>IF(ISNUMBER('Structure Inputs'!S24), IF('Structure Inputs'!S24&gt;='Displacement Days Lookup'!$A$15,'Displacement Days Lookup'!$B$15,IF('Structure Inputs'!S24&lt;='Displacement Days Lookup'!$A$3,'Displacement Days Lookup'!$B$3,SUMIFS('Displacement Days Lookup'!$B:$B,'Displacement Days Lookup'!$A:$A,'Structure Inputs'!S24))), 0)</f>
        <v>0</v>
      </c>
      <c r="Q21" s="42">
        <f>IF(ISNUMBER('Structure Inputs'!T24), IF('Structure Inputs'!T24&gt;='Displacement Days Lookup'!$A$15,'Displacement Days Lookup'!$B$15,IF('Structure Inputs'!T24&lt;='Displacement Days Lookup'!$A$3,'Displacement Days Lookup'!$B$3,SUMIFS('Displacement Days Lookup'!$B:$B,'Displacement Days Lookup'!$A:$A,'Structure Inputs'!T24))), 0)</f>
        <v>0</v>
      </c>
      <c r="R21" s="42">
        <f>IF(ISNUMBER('Structure Inputs'!U24), IF('Structure Inputs'!U24&gt;='Displacement Days Lookup'!$A$15,'Displacement Days Lookup'!$B$15,IF('Structure Inputs'!U24&lt;='Displacement Days Lookup'!$A$3,'Displacement Days Lookup'!$B$3,SUMIFS('Displacement Days Lookup'!$B:$B,'Displacement Days Lookup'!$A:$A,'Structure Inputs'!U24))), 0)</f>
        <v>0</v>
      </c>
      <c r="S21" s="42">
        <f>IF(ISNUMBER('Structure Inputs'!V24), IF('Structure Inputs'!V24&gt;='Displacement Days Lookup'!$A$15,'Displacement Days Lookup'!$B$15,IF('Structure Inputs'!V24&lt;='Displacement Days Lookup'!$A$3,'Displacement Days Lookup'!$B$3,SUMIFS('Displacement Days Lookup'!$B:$B,'Displacement Days Lookup'!$A:$A,'Structure Inputs'!V24))), 0)</f>
        <v>0</v>
      </c>
      <c r="T21" s="42">
        <f>IF(ISNUMBER('Structure Inputs'!W24), IF('Structure Inputs'!W24&gt;='Displacement Days Lookup'!$A$15,'Displacement Days Lookup'!$B$15,IF('Structure Inputs'!W24&lt;='Displacement Days Lookup'!$A$3,'Displacement Days Lookup'!$B$3,SUMIFS('Displacement Days Lookup'!$B:$B,'Displacement Days Lookup'!$A:$A,'Structure Inputs'!W24))), 0)</f>
        <v>0</v>
      </c>
      <c r="U21" s="42">
        <f>IF(ISNUMBER('Structure Inputs'!X24), IF('Structure Inputs'!X24&gt;='Displacement Days Lookup'!$A$15,'Displacement Days Lookup'!$B$15,IF('Structure Inputs'!X24&lt;='Displacement Days Lookup'!$A$3,'Displacement Days Lookup'!$B$3,SUMIFS('Displacement Days Lookup'!$B:$B,'Displacement Days Lookup'!$A:$A,'Structure Inputs'!X24))), 0)</f>
        <v>0</v>
      </c>
      <c r="V21" s="42">
        <f>IF(ISNUMBER('Structure Inputs'!Y24), IF('Structure Inputs'!Y24&gt;='Displacement Days Lookup'!$A$15,'Displacement Days Lookup'!$B$15,IF('Structure Inputs'!Y24&lt;='Displacement Days Lookup'!$A$3,'Displacement Days Lookup'!$B$3,SUMIFS('Displacement Days Lookup'!$B:$B,'Displacement Days Lookup'!$A:$A,'Structure Inputs'!Y24))), 0)</f>
        <v>0</v>
      </c>
      <c r="W21" s="42">
        <f>IF(ISNUMBER('Structure Inputs'!Z24), IF('Structure Inputs'!Z24&gt;='Displacement Days Lookup'!$A$15,'Displacement Days Lookup'!$B$15,IF('Structure Inputs'!Z24&lt;='Displacement Days Lookup'!$A$3,'Displacement Days Lookup'!$B$3,SUMIFS('Displacement Days Lookup'!$B:$B,'Displacement Days Lookup'!$A:$A,'Structure Inputs'!Z24))), 0)</f>
        <v>0</v>
      </c>
      <c r="X21" s="42">
        <f>IF(ISNUMBER('Structure Inputs'!AA24), IF('Structure Inputs'!AA24&gt;='Displacement Days Lookup'!$A$15,'Displacement Days Lookup'!$B$15,IF('Structure Inputs'!AA24&lt;='Displacement Days Lookup'!$A$3,'Displacement Days Lookup'!$B$3,SUMIFS('Displacement Days Lookup'!$B:$B,'Displacement Days Lookup'!$A:$A,'Structure Inputs'!AA24))), 0)</f>
        <v>0</v>
      </c>
      <c r="Y21" s="42">
        <f>IF(ISNUMBER('Structure Inputs'!AB24), IF('Structure Inputs'!AB24&gt;='Displacement Days Lookup'!$A$15,'Displacement Days Lookup'!$B$15,IF('Structure Inputs'!AB24&lt;='Displacement Days Lookup'!$A$3,'Displacement Days Lookup'!$B$3,SUMIFS('Displacement Days Lookup'!$B:$B,'Displacement Days Lookup'!$A:$A,'Structure Inputs'!AB24))), 0)</f>
        <v>0</v>
      </c>
      <c r="Z21" s="42">
        <f>IF(ISNUMBER('Structure Inputs'!AC24), IF('Structure Inputs'!AC24&gt;='Displacement Days Lookup'!$A$15,'Displacement Days Lookup'!$B$15,IF('Structure Inputs'!AC24&lt;='Displacement Days Lookup'!$A$3,'Displacement Days Lookup'!$B$3,SUMIFS('Displacement Days Lookup'!$B:$B,'Displacement Days Lookup'!$A:$A,'Structure Inputs'!AC24))), 0)</f>
        <v>0</v>
      </c>
      <c r="AB21" s="25">
        <f t="shared" si="2"/>
        <v>0</v>
      </c>
      <c r="AC21" s="25">
        <f t="shared" si="3"/>
        <v>0</v>
      </c>
      <c r="AD21" s="25">
        <f t="shared" si="4"/>
        <v>0</v>
      </c>
      <c r="AE21" s="25">
        <f t="shared" si="5"/>
        <v>0</v>
      </c>
      <c r="AF21" s="25">
        <f t="shared" si="6"/>
        <v>0</v>
      </c>
      <c r="AG21" s="25">
        <f t="shared" si="7"/>
        <v>0</v>
      </c>
      <c r="AH21" s="25">
        <f t="shared" si="8"/>
        <v>0</v>
      </c>
      <c r="AI21" s="25">
        <f t="shared" si="9"/>
        <v>0</v>
      </c>
      <c r="AJ21" s="25">
        <f t="shared" si="10"/>
        <v>0</v>
      </c>
      <c r="AK21" s="25">
        <f t="shared" si="11"/>
        <v>0</v>
      </c>
      <c r="AL21" s="25">
        <f t="shared" si="12"/>
        <v>0</v>
      </c>
      <c r="AM21" s="25">
        <f t="shared" si="13"/>
        <v>0</v>
      </c>
    </row>
    <row r="22" spans="1:39" x14ac:dyDescent="0.25">
      <c r="A22" s="17">
        <f t="shared" si="1"/>
        <v>21</v>
      </c>
      <c r="B22" s="27" t="str">
        <f>IF('Structure Inputs'!C25="","",'Structure Inputs'!C25)</f>
        <v/>
      </c>
      <c r="D22" s="42">
        <f>'Structure Inputs'!$D25</f>
        <v>0</v>
      </c>
      <c r="F22" s="18" t="str">
        <f>IF('Structure Inputs'!F25="","No","Yes")</f>
        <v>No</v>
      </c>
      <c r="H22" s="24">
        <f>IF('Structure Inputs'!I25&gt;3,'Debris Cost Calcs'!K22,IF($F22="Yes",'Structure Inputs'!$F25,SUMIFS('General Assumptions_Back End'!$C:$C,'General Assumptions_Back End'!$A:$A,$B22,'General Assumptions_Back End'!$B:$B,H$1)))</f>
        <v>0</v>
      </c>
      <c r="J22" s="44">
        <f>SUMIFS('General Assumptions_Back End'!$C:$C,'General Assumptions_Back End'!$A:$A,$B22,'General Assumptions_Back End'!$B:$B,J$1)</f>
        <v>0</v>
      </c>
      <c r="K22" s="44">
        <f>SUMIFS('General Assumptions_Back End'!$C:$C,'General Assumptions_Back End'!$A:$A,$B22,'General Assumptions_Back End'!$B:$B,K$1)</f>
        <v>0</v>
      </c>
      <c r="L22" s="44">
        <f>'Structure Inputs'!M25</f>
        <v>0</v>
      </c>
      <c r="M22" s="18">
        <f>'Structure Inputs'!Q25</f>
        <v>0</v>
      </c>
      <c r="O22" s="42">
        <f>IF(ISNUMBER('Structure Inputs'!R25), IF('Structure Inputs'!R25&gt;='Displacement Days Lookup'!$A$15,'Displacement Days Lookup'!$B$15,IF('Structure Inputs'!R25&lt;='Displacement Days Lookup'!$A$3,'Displacement Days Lookup'!$B$3,SUMIFS('Displacement Days Lookup'!$B:$B,'Displacement Days Lookup'!$A:$A,'Structure Inputs'!R25))), 0)</f>
        <v>0</v>
      </c>
      <c r="P22" s="42">
        <f>IF(ISNUMBER('Structure Inputs'!S25), IF('Structure Inputs'!S25&gt;='Displacement Days Lookup'!$A$15,'Displacement Days Lookup'!$B$15,IF('Structure Inputs'!S25&lt;='Displacement Days Lookup'!$A$3,'Displacement Days Lookup'!$B$3,SUMIFS('Displacement Days Lookup'!$B:$B,'Displacement Days Lookup'!$A:$A,'Structure Inputs'!S25))), 0)</f>
        <v>0</v>
      </c>
      <c r="Q22" s="42">
        <f>IF(ISNUMBER('Structure Inputs'!T25), IF('Structure Inputs'!T25&gt;='Displacement Days Lookup'!$A$15,'Displacement Days Lookup'!$B$15,IF('Structure Inputs'!T25&lt;='Displacement Days Lookup'!$A$3,'Displacement Days Lookup'!$B$3,SUMIFS('Displacement Days Lookup'!$B:$B,'Displacement Days Lookup'!$A:$A,'Structure Inputs'!T25))), 0)</f>
        <v>0</v>
      </c>
      <c r="R22" s="42">
        <f>IF(ISNUMBER('Structure Inputs'!U25), IF('Structure Inputs'!U25&gt;='Displacement Days Lookup'!$A$15,'Displacement Days Lookup'!$B$15,IF('Structure Inputs'!U25&lt;='Displacement Days Lookup'!$A$3,'Displacement Days Lookup'!$B$3,SUMIFS('Displacement Days Lookup'!$B:$B,'Displacement Days Lookup'!$A:$A,'Structure Inputs'!U25))), 0)</f>
        <v>0</v>
      </c>
      <c r="S22" s="42">
        <f>IF(ISNUMBER('Structure Inputs'!V25), IF('Structure Inputs'!V25&gt;='Displacement Days Lookup'!$A$15,'Displacement Days Lookup'!$B$15,IF('Structure Inputs'!V25&lt;='Displacement Days Lookup'!$A$3,'Displacement Days Lookup'!$B$3,SUMIFS('Displacement Days Lookup'!$B:$B,'Displacement Days Lookup'!$A:$A,'Structure Inputs'!V25))), 0)</f>
        <v>0</v>
      </c>
      <c r="T22" s="42">
        <f>IF(ISNUMBER('Structure Inputs'!W25), IF('Structure Inputs'!W25&gt;='Displacement Days Lookup'!$A$15,'Displacement Days Lookup'!$B$15,IF('Structure Inputs'!W25&lt;='Displacement Days Lookup'!$A$3,'Displacement Days Lookup'!$B$3,SUMIFS('Displacement Days Lookup'!$B:$B,'Displacement Days Lookup'!$A:$A,'Structure Inputs'!W25))), 0)</f>
        <v>0</v>
      </c>
      <c r="U22" s="42">
        <f>IF(ISNUMBER('Structure Inputs'!X25), IF('Structure Inputs'!X25&gt;='Displacement Days Lookup'!$A$15,'Displacement Days Lookup'!$B$15,IF('Structure Inputs'!X25&lt;='Displacement Days Lookup'!$A$3,'Displacement Days Lookup'!$B$3,SUMIFS('Displacement Days Lookup'!$B:$B,'Displacement Days Lookup'!$A:$A,'Structure Inputs'!X25))), 0)</f>
        <v>0</v>
      </c>
      <c r="V22" s="42">
        <f>IF(ISNUMBER('Structure Inputs'!Y25), IF('Structure Inputs'!Y25&gt;='Displacement Days Lookup'!$A$15,'Displacement Days Lookup'!$B$15,IF('Structure Inputs'!Y25&lt;='Displacement Days Lookup'!$A$3,'Displacement Days Lookup'!$B$3,SUMIFS('Displacement Days Lookup'!$B:$B,'Displacement Days Lookup'!$A:$A,'Structure Inputs'!Y25))), 0)</f>
        <v>0</v>
      </c>
      <c r="W22" s="42">
        <f>IF(ISNUMBER('Structure Inputs'!Z25), IF('Structure Inputs'!Z25&gt;='Displacement Days Lookup'!$A$15,'Displacement Days Lookup'!$B$15,IF('Structure Inputs'!Z25&lt;='Displacement Days Lookup'!$A$3,'Displacement Days Lookup'!$B$3,SUMIFS('Displacement Days Lookup'!$B:$B,'Displacement Days Lookup'!$A:$A,'Structure Inputs'!Z25))), 0)</f>
        <v>0</v>
      </c>
      <c r="X22" s="42">
        <f>IF(ISNUMBER('Structure Inputs'!AA25), IF('Structure Inputs'!AA25&gt;='Displacement Days Lookup'!$A$15,'Displacement Days Lookup'!$B$15,IF('Structure Inputs'!AA25&lt;='Displacement Days Lookup'!$A$3,'Displacement Days Lookup'!$B$3,SUMIFS('Displacement Days Lookup'!$B:$B,'Displacement Days Lookup'!$A:$A,'Structure Inputs'!AA25))), 0)</f>
        <v>0</v>
      </c>
      <c r="Y22" s="42">
        <f>IF(ISNUMBER('Structure Inputs'!AB25), IF('Structure Inputs'!AB25&gt;='Displacement Days Lookup'!$A$15,'Displacement Days Lookup'!$B$15,IF('Structure Inputs'!AB25&lt;='Displacement Days Lookup'!$A$3,'Displacement Days Lookup'!$B$3,SUMIFS('Displacement Days Lookup'!$B:$B,'Displacement Days Lookup'!$A:$A,'Structure Inputs'!AB25))), 0)</f>
        <v>0</v>
      </c>
      <c r="Z22" s="42">
        <f>IF(ISNUMBER('Structure Inputs'!AC25), IF('Structure Inputs'!AC25&gt;='Displacement Days Lookup'!$A$15,'Displacement Days Lookup'!$B$15,IF('Structure Inputs'!AC25&lt;='Displacement Days Lookup'!$A$3,'Displacement Days Lookup'!$B$3,SUMIFS('Displacement Days Lookup'!$B:$B,'Displacement Days Lookup'!$A:$A,'Structure Inputs'!AC25))), 0)</f>
        <v>0</v>
      </c>
      <c r="AB22" s="25">
        <f t="shared" si="2"/>
        <v>0</v>
      </c>
      <c r="AC22" s="25">
        <f t="shared" si="3"/>
        <v>0</v>
      </c>
      <c r="AD22" s="25">
        <f t="shared" si="4"/>
        <v>0</v>
      </c>
      <c r="AE22" s="25">
        <f t="shared" si="5"/>
        <v>0</v>
      </c>
      <c r="AF22" s="25">
        <f t="shared" si="6"/>
        <v>0</v>
      </c>
      <c r="AG22" s="25">
        <f t="shared" si="7"/>
        <v>0</v>
      </c>
      <c r="AH22" s="25">
        <f t="shared" si="8"/>
        <v>0</v>
      </c>
      <c r="AI22" s="25">
        <f t="shared" si="9"/>
        <v>0</v>
      </c>
      <c r="AJ22" s="25">
        <f t="shared" si="10"/>
        <v>0</v>
      </c>
      <c r="AK22" s="25">
        <f t="shared" si="11"/>
        <v>0</v>
      </c>
      <c r="AL22" s="25">
        <f t="shared" si="12"/>
        <v>0</v>
      </c>
      <c r="AM22" s="25">
        <f t="shared" si="13"/>
        <v>0</v>
      </c>
    </row>
    <row r="23" spans="1:39" x14ac:dyDescent="0.25">
      <c r="A23" s="17">
        <f t="shared" si="1"/>
        <v>22</v>
      </c>
      <c r="B23" s="27" t="str">
        <f>IF('Structure Inputs'!C26="","",'Structure Inputs'!C26)</f>
        <v/>
      </c>
      <c r="D23" s="42">
        <f>'Structure Inputs'!$D26</f>
        <v>0</v>
      </c>
      <c r="F23" s="18" t="str">
        <f>IF('Structure Inputs'!F26="","No","Yes")</f>
        <v>No</v>
      </c>
      <c r="H23" s="24">
        <f>IF('Structure Inputs'!I26&gt;3,'Debris Cost Calcs'!K23,IF($F23="Yes",'Structure Inputs'!$F26,SUMIFS('General Assumptions_Back End'!$C:$C,'General Assumptions_Back End'!$A:$A,$B23,'General Assumptions_Back End'!$B:$B,H$1)))</f>
        <v>0</v>
      </c>
      <c r="J23" s="44">
        <f>SUMIFS('General Assumptions_Back End'!$C:$C,'General Assumptions_Back End'!$A:$A,$B23,'General Assumptions_Back End'!$B:$B,J$1)</f>
        <v>0</v>
      </c>
      <c r="K23" s="44">
        <f>SUMIFS('General Assumptions_Back End'!$C:$C,'General Assumptions_Back End'!$A:$A,$B23,'General Assumptions_Back End'!$B:$B,K$1)</f>
        <v>0</v>
      </c>
      <c r="L23" s="44">
        <f>'Structure Inputs'!M26</f>
        <v>0</v>
      </c>
      <c r="M23" s="18">
        <f>'Structure Inputs'!Q26</f>
        <v>0</v>
      </c>
      <c r="O23" s="42">
        <f>IF(ISNUMBER('Structure Inputs'!R26), IF('Structure Inputs'!R26&gt;='Displacement Days Lookup'!$A$15,'Displacement Days Lookup'!$B$15,IF('Structure Inputs'!R26&lt;='Displacement Days Lookup'!$A$3,'Displacement Days Lookup'!$B$3,SUMIFS('Displacement Days Lookup'!$B:$B,'Displacement Days Lookup'!$A:$A,'Structure Inputs'!R26))), 0)</f>
        <v>0</v>
      </c>
      <c r="P23" s="42">
        <f>IF(ISNUMBER('Structure Inputs'!S26), IF('Structure Inputs'!S26&gt;='Displacement Days Lookup'!$A$15,'Displacement Days Lookup'!$B$15,IF('Structure Inputs'!S26&lt;='Displacement Days Lookup'!$A$3,'Displacement Days Lookup'!$B$3,SUMIFS('Displacement Days Lookup'!$B:$B,'Displacement Days Lookup'!$A:$A,'Structure Inputs'!S26))), 0)</f>
        <v>0</v>
      </c>
      <c r="Q23" s="42">
        <f>IF(ISNUMBER('Structure Inputs'!T26), IF('Structure Inputs'!T26&gt;='Displacement Days Lookup'!$A$15,'Displacement Days Lookup'!$B$15,IF('Structure Inputs'!T26&lt;='Displacement Days Lookup'!$A$3,'Displacement Days Lookup'!$B$3,SUMIFS('Displacement Days Lookup'!$B:$B,'Displacement Days Lookup'!$A:$A,'Structure Inputs'!T26))), 0)</f>
        <v>0</v>
      </c>
      <c r="R23" s="42">
        <f>IF(ISNUMBER('Structure Inputs'!U26), IF('Structure Inputs'!U26&gt;='Displacement Days Lookup'!$A$15,'Displacement Days Lookup'!$B$15,IF('Structure Inputs'!U26&lt;='Displacement Days Lookup'!$A$3,'Displacement Days Lookup'!$B$3,SUMIFS('Displacement Days Lookup'!$B:$B,'Displacement Days Lookup'!$A:$A,'Structure Inputs'!U26))), 0)</f>
        <v>0</v>
      </c>
      <c r="S23" s="42">
        <f>IF(ISNUMBER('Structure Inputs'!V26), IF('Structure Inputs'!V26&gt;='Displacement Days Lookup'!$A$15,'Displacement Days Lookup'!$B$15,IF('Structure Inputs'!V26&lt;='Displacement Days Lookup'!$A$3,'Displacement Days Lookup'!$B$3,SUMIFS('Displacement Days Lookup'!$B:$B,'Displacement Days Lookup'!$A:$A,'Structure Inputs'!V26))), 0)</f>
        <v>0</v>
      </c>
      <c r="T23" s="42">
        <f>IF(ISNUMBER('Structure Inputs'!W26), IF('Structure Inputs'!W26&gt;='Displacement Days Lookup'!$A$15,'Displacement Days Lookup'!$B$15,IF('Structure Inputs'!W26&lt;='Displacement Days Lookup'!$A$3,'Displacement Days Lookup'!$B$3,SUMIFS('Displacement Days Lookup'!$B:$B,'Displacement Days Lookup'!$A:$A,'Structure Inputs'!W26))), 0)</f>
        <v>0</v>
      </c>
      <c r="U23" s="42">
        <f>IF(ISNUMBER('Structure Inputs'!X26), IF('Structure Inputs'!X26&gt;='Displacement Days Lookup'!$A$15,'Displacement Days Lookup'!$B$15,IF('Structure Inputs'!X26&lt;='Displacement Days Lookup'!$A$3,'Displacement Days Lookup'!$B$3,SUMIFS('Displacement Days Lookup'!$B:$B,'Displacement Days Lookup'!$A:$A,'Structure Inputs'!X26))), 0)</f>
        <v>0</v>
      </c>
      <c r="V23" s="42">
        <f>IF(ISNUMBER('Structure Inputs'!Y26), IF('Structure Inputs'!Y26&gt;='Displacement Days Lookup'!$A$15,'Displacement Days Lookup'!$B$15,IF('Structure Inputs'!Y26&lt;='Displacement Days Lookup'!$A$3,'Displacement Days Lookup'!$B$3,SUMIFS('Displacement Days Lookup'!$B:$B,'Displacement Days Lookup'!$A:$A,'Structure Inputs'!Y26))), 0)</f>
        <v>0</v>
      </c>
      <c r="W23" s="42">
        <f>IF(ISNUMBER('Structure Inputs'!Z26), IF('Structure Inputs'!Z26&gt;='Displacement Days Lookup'!$A$15,'Displacement Days Lookup'!$B$15,IF('Structure Inputs'!Z26&lt;='Displacement Days Lookup'!$A$3,'Displacement Days Lookup'!$B$3,SUMIFS('Displacement Days Lookup'!$B:$B,'Displacement Days Lookup'!$A:$A,'Structure Inputs'!Z26))), 0)</f>
        <v>0</v>
      </c>
      <c r="X23" s="42">
        <f>IF(ISNUMBER('Structure Inputs'!AA26), IF('Structure Inputs'!AA26&gt;='Displacement Days Lookup'!$A$15,'Displacement Days Lookup'!$B$15,IF('Structure Inputs'!AA26&lt;='Displacement Days Lookup'!$A$3,'Displacement Days Lookup'!$B$3,SUMIFS('Displacement Days Lookup'!$B:$B,'Displacement Days Lookup'!$A:$A,'Structure Inputs'!AA26))), 0)</f>
        <v>0</v>
      </c>
      <c r="Y23" s="42">
        <f>IF(ISNUMBER('Structure Inputs'!AB26), IF('Structure Inputs'!AB26&gt;='Displacement Days Lookup'!$A$15,'Displacement Days Lookup'!$B$15,IF('Structure Inputs'!AB26&lt;='Displacement Days Lookup'!$A$3,'Displacement Days Lookup'!$B$3,SUMIFS('Displacement Days Lookup'!$B:$B,'Displacement Days Lookup'!$A:$A,'Structure Inputs'!AB26))), 0)</f>
        <v>0</v>
      </c>
      <c r="Z23" s="42">
        <f>IF(ISNUMBER('Structure Inputs'!AC26), IF('Structure Inputs'!AC26&gt;='Displacement Days Lookup'!$A$15,'Displacement Days Lookup'!$B$15,IF('Structure Inputs'!AC26&lt;='Displacement Days Lookup'!$A$3,'Displacement Days Lookup'!$B$3,SUMIFS('Displacement Days Lookup'!$B:$B,'Displacement Days Lookup'!$A:$A,'Structure Inputs'!AC26))), 0)</f>
        <v>0</v>
      </c>
      <c r="AB23" s="25">
        <f t="shared" si="2"/>
        <v>0</v>
      </c>
      <c r="AC23" s="25">
        <f t="shared" si="3"/>
        <v>0</v>
      </c>
      <c r="AD23" s="25">
        <f t="shared" si="4"/>
        <v>0</v>
      </c>
      <c r="AE23" s="25">
        <f t="shared" si="5"/>
        <v>0</v>
      </c>
      <c r="AF23" s="25">
        <f t="shared" si="6"/>
        <v>0</v>
      </c>
      <c r="AG23" s="25">
        <f t="shared" si="7"/>
        <v>0</v>
      </c>
      <c r="AH23" s="25">
        <f t="shared" si="8"/>
        <v>0</v>
      </c>
      <c r="AI23" s="25">
        <f t="shared" si="9"/>
        <v>0</v>
      </c>
      <c r="AJ23" s="25">
        <f t="shared" si="10"/>
        <v>0</v>
      </c>
      <c r="AK23" s="25">
        <f t="shared" si="11"/>
        <v>0</v>
      </c>
      <c r="AL23" s="25">
        <f t="shared" si="12"/>
        <v>0</v>
      </c>
      <c r="AM23" s="25">
        <f t="shared" si="13"/>
        <v>0</v>
      </c>
    </row>
    <row r="24" spans="1:39" x14ac:dyDescent="0.25">
      <c r="A24" s="17">
        <f t="shared" si="1"/>
        <v>23</v>
      </c>
      <c r="B24" s="27" t="str">
        <f>IF('Structure Inputs'!C27="","",'Structure Inputs'!C27)</f>
        <v/>
      </c>
      <c r="D24" s="42">
        <f>'Structure Inputs'!$D27</f>
        <v>0</v>
      </c>
      <c r="F24" s="18" t="str">
        <f>IF('Structure Inputs'!F27="","No","Yes")</f>
        <v>No</v>
      </c>
      <c r="H24" s="24">
        <f>IF('Structure Inputs'!I27&gt;3,'Debris Cost Calcs'!K24,IF($F24="Yes",'Structure Inputs'!$F27,SUMIFS('General Assumptions_Back End'!$C:$C,'General Assumptions_Back End'!$A:$A,$B24,'General Assumptions_Back End'!$B:$B,H$1)))</f>
        <v>0</v>
      </c>
      <c r="J24" s="44">
        <f>SUMIFS('General Assumptions_Back End'!$C:$C,'General Assumptions_Back End'!$A:$A,$B24,'General Assumptions_Back End'!$B:$B,J$1)</f>
        <v>0</v>
      </c>
      <c r="K24" s="44">
        <f>SUMIFS('General Assumptions_Back End'!$C:$C,'General Assumptions_Back End'!$A:$A,$B24,'General Assumptions_Back End'!$B:$B,K$1)</f>
        <v>0</v>
      </c>
      <c r="L24" s="44">
        <f>'Structure Inputs'!M27</f>
        <v>0</v>
      </c>
      <c r="M24" s="18">
        <f>'Structure Inputs'!Q27</f>
        <v>0</v>
      </c>
      <c r="O24" s="42">
        <f>IF(ISNUMBER('Structure Inputs'!R27), IF('Structure Inputs'!R27&gt;='Displacement Days Lookup'!$A$15,'Displacement Days Lookup'!$B$15,IF('Structure Inputs'!R27&lt;='Displacement Days Lookup'!$A$3,'Displacement Days Lookup'!$B$3,SUMIFS('Displacement Days Lookup'!$B:$B,'Displacement Days Lookup'!$A:$A,'Structure Inputs'!R27))), 0)</f>
        <v>0</v>
      </c>
      <c r="P24" s="42">
        <f>IF(ISNUMBER('Structure Inputs'!S27), IF('Structure Inputs'!S27&gt;='Displacement Days Lookup'!$A$15,'Displacement Days Lookup'!$B$15,IF('Structure Inputs'!S27&lt;='Displacement Days Lookup'!$A$3,'Displacement Days Lookup'!$B$3,SUMIFS('Displacement Days Lookup'!$B:$B,'Displacement Days Lookup'!$A:$A,'Structure Inputs'!S27))), 0)</f>
        <v>0</v>
      </c>
      <c r="Q24" s="42">
        <f>IF(ISNUMBER('Structure Inputs'!T27), IF('Structure Inputs'!T27&gt;='Displacement Days Lookup'!$A$15,'Displacement Days Lookup'!$B$15,IF('Structure Inputs'!T27&lt;='Displacement Days Lookup'!$A$3,'Displacement Days Lookup'!$B$3,SUMIFS('Displacement Days Lookup'!$B:$B,'Displacement Days Lookup'!$A:$A,'Structure Inputs'!T27))), 0)</f>
        <v>0</v>
      </c>
      <c r="R24" s="42">
        <f>IF(ISNUMBER('Structure Inputs'!U27), IF('Structure Inputs'!U27&gt;='Displacement Days Lookup'!$A$15,'Displacement Days Lookup'!$B$15,IF('Structure Inputs'!U27&lt;='Displacement Days Lookup'!$A$3,'Displacement Days Lookup'!$B$3,SUMIFS('Displacement Days Lookup'!$B:$B,'Displacement Days Lookup'!$A:$A,'Structure Inputs'!U27))), 0)</f>
        <v>0</v>
      </c>
      <c r="S24" s="42">
        <f>IF(ISNUMBER('Structure Inputs'!V27), IF('Structure Inputs'!V27&gt;='Displacement Days Lookup'!$A$15,'Displacement Days Lookup'!$B$15,IF('Structure Inputs'!V27&lt;='Displacement Days Lookup'!$A$3,'Displacement Days Lookup'!$B$3,SUMIFS('Displacement Days Lookup'!$B:$B,'Displacement Days Lookup'!$A:$A,'Structure Inputs'!V27))), 0)</f>
        <v>0</v>
      </c>
      <c r="T24" s="42">
        <f>IF(ISNUMBER('Structure Inputs'!W27), IF('Structure Inputs'!W27&gt;='Displacement Days Lookup'!$A$15,'Displacement Days Lookup'!$B$15,IF('Structure Inputs'!W27&lt;='Displacement Days Lookup'!$A$3,'Displacement Days Lookup'!$B$3,SUMIFS('Displacement Days Lookup'!$B:$B,'Displacement Days Lookup'!$A:$A,'Structure Inputs'!W27))), 0)</f>
        <v>0</v>
      </c>
      <c r="U24" s="42">
        <f>IF(ISNUMBER('Structure Inputs'!X27), IF('Structure Inputs'!X27&gt;='Displacement Days Lookup'!$A$15,'Displacement Days Lookup'!$B$15,IF('Structure Inputs'!X27&lt;='Displacement Days Lookup'!$A$3,'Displacement Days Lookup'!$B$3,SUMIFS('Displacement Days Lookup'!$B:$B,'Displacement Days Lookup'!$A:$A,'Structure Inputs'!X27))), 0)</f>
        <v>0</v>
      </c>
      <c r="V24" s="42">
        <f>IF(ISNUMBER('Structure Inputs'!Y27), IF('Structure Inputs'!Y27&gt;='Displacement Days Lookup'!$A$15,'Displacement Days Lookup'!$B$15,IF('Structure Inputs'!Y27&lt;='Displacement Days Lookup'!$A$3,'Displacement Days Lookup'!$B$3,SUMIFS('Displacement Days Lookup'!$B:$B,'Displacement Days Lookup'!$A:$A,'Structure Inputs'!Y27))), 0)</f>
        <v>0</v>
      </c>
      <c r="W24" s="42">
        <f>IF(ISNUMBER('Structure Inputs'!Z27), IF('Structure Inputs'!Z27&gt;='Displacement Days Lookup'!$A$15,'Displacement Days Lookup'!$B$15,IF('Structure Inputs'!Z27&lt;='Displacement Days Lookup'!$A$3,'Displacement Days Lookup'!$B$3,SUMIFS('Displacement Days Lookup'!$B:$B,'Displacement Days Lookup'!$A:$A,'Structure Inputs'!Z27))), 0)</f>
        <v>0</v>
      </c>
      <c r="X24" s="42">
        <f>IF(ISNUMBER('Structure Inputs'!AA27), IF('Structure Inputs'!AA27&gt;='Displacement Days Lookup'!$A$15,'Displacement Days Lookup'!$B$15,IF('Structure Inputs'!AA27&lt;='Displacement Days Lookup'!$A$3,'Displacement Days Lookup'!$B$3,SUMIFS('Displacement Days Lookup'!$B:$B,'Displacement Days Lookup'!$A:$A,'Structure Inputs'!AA27))), 0)</f>
        <v>0</v>
      </c>
      <c r="Y24" s="42">
        <f>IF(ISNUMBER('Structure Inputs'!AB27), IF('Structure Inputs'!AB27&gt;='Displacement Days Lookup'!$A$15,'Displacement Days Lookup'!$B$15,IF('Structure Inputs'!AB27&lt;='Displacement Days Lookup'!$A$3,'Displacement Days Lookup'!$B$3,SUMIFS('Displacement Days Lookup'!$B:$B,'Displacement Days Lookup'!$A:$A,'Structure Inputs'!AB27))), 0)</f>
        <v>0</v>
      </c>
      <c r="Z24" s="42">
        <f>IF(ISNUMBER('Structure Inputs'!AC27), IF('Structure Inputs'!AC27&gt;='Displacement Days Lookup'!$A$15,'Displacement Days Lookup'!$B$15,IF('Structure Inputs'!AC27&lt;='Displacement Days Lookup'!$A$3,'Displacement Days Lookup'!$B$3,SUMIFS('Displacement Days Lookup'!$B:$B,'Displacement Days Lookup'!$A:$A,'Structure Inputs'!AC27))), 0)</f>
        <v>0</v>
      </c>
      <c r="AB24" s="25">
        <f t="shared" si="2"/>
        <v>0</v>
      </c>
      <c r="AC24" s="25">
        <f t="shared" si="3"/>
        <v>0</v>
      </c>
      <c r="AD24" s="25">
        <f t="shared" si="4"/>
        <v>0</v>
      </c>
      <c r="AE24" s="25">
        <f t="shared" si="5"/>
        <v>0</v>
      </c>
      <c r="AF24" s="25">
        <f t="shared" si="6"/>
        <v>0</v>
      </c>
      <c r="AG24" s="25">
        <f t="shared" si="7"/>
        <v>0</v>
      </c>
      <c r="AH24" s="25">
        <f t="shared" si="8"/>
        <v>0</v>
      </c>
      <c r="AI24" s="25">
        <f t="shared" si="9"/>
        <v>0</v>
      </c>
      <c r="AJ24" s="25">
        <f t="shared" si="10"/>
        <v>0</v>
      </c>
      <c r="AK24" s="25">
        <f t="shared" si="11"/>
        <v>0</v>
      </c>
      <c r="AL24" s="25">
        <f t="shared" si="12"/>
        <v>0</v>
      </c>
      <c r="AM24" s="25">
        <f t="shared" si="13"/>
        <v>0</v>
      </c>
    </row>
    <row r="25" spans="1:39" x14ac:dyDescent="0.25">
      <c r="A25" s="17">
        <f t="shared" si="1"/>
        <v>24</v>
      </c>
      <c r="B25" s="27" t="str">
        <f>IF('Structure Inputs'!C28="","",'Structure Inputs'!C28)</f>
        <v/>
      </c>
      <c r="D25" s="42">
        <f>'Structure Inputs'!$D28</f>
        <v>0</v>
      </c>
      <c r="F25" s="18" t="str">
        <f>IF('Structure Inputs'!F28="","No","Yes")</f>
        <v>No</v>
      </c>
      <c r="H25" s="24">
        <f>IF('Structure Inputs'!I28&gt;3,'Debris Cost Calcs'!K25,IF($F25="Yes",'Structure Inputs'!$F28,SUMIFS('General Assumptions_Back End'!$C:$C,'General Assumptions_Back End'!$A:$A,$B25,'General Assumptions_Back End'!$B:$B,H$1)))</f>
        <v>0</v>
      </c>
      <c r="J25" s="44">
        <f>SUMIFS('General Assumptions_Back End'!$C:$C,'General Assumptions_Back End'!$A:$A,$B25,'General Assumptions_Back End'!$B:$B,J$1)</f>
        <v>0</v>
      </c>
      <c r="K25" s="44">
        <f>SUMIFS('General Assumptions_Back End'!$C:$C,'General Assumptions_Back End'!$A:$A,$B25,'General Assumptions_Back End'!$B:$B,K$1)</f>
        <v>0</v>
      </c>
      <c r="L25" s="44">
        <f>'Structure Inputs'!M28</f>
        <v>0</v>
      </c>
      <c r="M25" s="18">
        <f>'Structure Inputs'!Q28</f>
        <v>0</v>
      </c>
      <c r="O25" s="42">
        <f>IF(ISNUMBER('Structure Inputs'!R28), IF('Structure Inputs'!R28&gt;='Displacement Days Lookup'!$A$15,'Displacement Days Lookup'!$B$15,IF('Structure Inputs'!R28&lt;='Displacement Days Lookup'!$A$3,'Displacement Days Lookup'!$B$3,SUMIFS('Displacement Days Lookup'!$B:$B,'Displacement Days Lookup'!$A:$A,'Structure Inputs'!R28))), 0)</f>
        <v>0</v>
      </c>
      <c r="P25" s="42">
        <f>IF(ISNUMBER('Structure Inputs'!S28), IF('Structure Inputs'!S28&gt;='Displacement Days Lookup'!$A$15,'Displacement Days Lookup'!$B$15,IF('Structure Inputs'!S28&lt;='Displacement Days Lookup'!$A$3,'Displacement Days Lookup'!$B$3,SUMIFS('Displacement Days Lookup'!$B:$B,'Displacement Days Lookup'!$A:$A,'Structure Inputs'!S28))), 0)</f>
        <v>0</v>
      </c>
      <c r="Q25" s="42">
        <f>IF(ISNUMBER('Structure Inputs'!T28), IF('Structure Inputs'!T28&gt;='Displacement Days Lookup'!$A$15,'Displacement Days Lookup'!$B$15,IF('Structure Inputs'!T28&lt;='Displacement Days Lookup'!$A$3,'Displacement Days Lookup'!$B$3,SUMIFS('Displacement Days Lookup'!$B:$B,'Displacement Days Lookup'!$A:$A,'Structure Inputs'!T28))), 0)</f>
        <v>0</v>
      </c>
      <c r="R25" s="42">
        <f>IF(ISNUMBER('Structure Inputs'!U28), IF('Structure Inputs'!U28&gt;='Displacement Days Lookup'!$A$15,'Displacement Days Lookup'!$B$15,IF('Structure Inputs'!U28&lt;='Displacement Days Lookup'!$A$3,'Displacement Days Lookup'!$B$3,SUMIFS('Displacement Days Lookup'!$B:$B,'Displacement Days Lookup'!$A:$A,'Structure Inputs'!U28))), 0)</f>
        <v>0</v>
      </c>
      <c r="S25" s="42">
        <f>IF(ISNUMBER('Structure Inputs'!V28), IF('Structure Inputs'!V28&gt;='Displacement Days Lookup'!$A$15,'Displacement Days Lookup'!$B$15,IF('Structure Inputs'!V28&lt;='Displacement Days Lookup'!$A$3,'Displacement Days Lookup'!$B$3,SUMIFS('Displacement Days Lookup'!$B:$B,'Displacement Days Lookup'!$A:$A,'Structure Inputs'!V28))), 0)</f>
        <v>0</v>
      </c>
      <c r="T25" s="42">
        <f>IF(ISNUMBER('Structure Inputs'!W28), IF('Structure Inputs'!W28&gt;='Displacement Days Lookup'!$A$15,'Displacement Days Lookup'!$B$15,IF('Structure Inputs'!W28&lt;='Displacement Days Lookup'!$A$3,'Displacement Days Lookup'!$B$3,SUMIFS('Displacement Days Lookup'!$B:$B,'Displacement Days Lookup'!$A:$A,'Structure Inputs'!W28))), 0)</f>
        <v>0</v>
      </c>
      <c r="U25" s="42">
        <f>IF(ISNUMBER('Structure Inputs'!X28), IF('Structure Inputs'!X28&gt;='Displacement Days Lookup'!$A$15,'Displacement Days Lookup'!$B$15,IF('Structure Inputs'!X28&lt;='Displacement Days Lookup'!$A$3,'Displacement Days Lookup'!$B$3,SUMIFS('Displacement Days Lookup'!$B:$B,'Displacement Days Lookup'!$A:$A,'Structure Inputs'!X28))), 0)</f>
        <v>0</v>
      </c>
      <c r="V25" s="42">
        <f>IF(ISNUMBER('Structure Inputs'!Y28), IF('Structure Inputs'!Y28&gt;='Displacement Days Lookup'!$A$15,'Displacement Days Lookup'!$B$15,IF('Structure Inputs'!Y28&lt;='Displacement Days Lookup'!$A$3,'Displacement Days Lookup'!$B$3,SUMIFS('Displacement Days Lookup'!$B:$B,'Displacement Days Lookup'!$A:$A,'Structure Inputs'!Y28))), 0)</f>
        <v>0</v>
      </c>
      <c r="W25" s="42">
        <f>IF(ISNUMBER('Structure Inputs'!Z28), IF('Structure Inputs'!Z28&gt;='Displacement Days Lookup'!$A$15,'Displacement Days Lookup'!$B$15,IF('Structure Inputs'!Z28&lt;='Displacement Days Lookup'!$A$3,'Displacement Days Lookup'!$B$3,SUMIFS('Displacement Days Lookup'!$B:$B,'Displacement Days Lookup'!$A:$A,'Structure Inputs'!Z28))), 0)</f>
        <v>0</v>
      </c>
      <c r="X25" s="42">
        <f>IF(ISNUMBER('Structure Inputs'!AA28), IF('Structure Inputs'!AA28&gt;='Displacement Days Lookup'!$A$15,'Displacement Days Lookup'!$B$15,IF('Structure Inputs'!AA28&lt;='Displacement Days Lookup'!$A$3,'Displacement Days Lookup'!$B$3,SUMIFS('Displacement Days Lookup'!$B:$B,'Displacement Days Lookup'!$A:$A,'Structure Inputs'!AA28))), 0)</f>
        <v>0</v>
      </c>
      <c r="Y25" s="42">
        <f>IF(ISNUMBER('Structure Inputs'!AB28), IF('Structure Inputs'!AB28&gt;='Displacement Days Lookup'!$A$15,'Displacement Days Lookup'!$B$15,IF('Structure Inputs'!AB28&lt;='Displacement Days Lookup'!$A$3,'Displacement Days Lookup'!$B$3,SUMIFS('Displacement Days Lookup'!$B:$B,'Displacement Days Lookup'!$A:$A,'Structure Inputs'!AB28))), 0)</f>
        <v>0</v>
      </c>
      <c r="Z25" s="42">
        <f>IF(ISNUMBER('Structure Inputs'!AC28), IF('Structure Inputs'!AC28&gt;='Displacement Days Lookup'!$A$15,'Displacement Days Lookup'!$B$15,IF('Structure Inputs'!AC28&lt;='Displacement Days Lookup'!$A$3,'Displacement Days Lookup'!$B$3,SUMIFS('Displacement Days Lookup'!$B:$B,'Displacement Days Lookup'!$A:$A,'Structure Inputs'!AC28))), 0)</f>
        <v>0</v>
      </c>
      <c r="AB25" s="25">
        <f t="shared" si="2"/>
        <v>0</v>
      </c>
      <c r="AC25" s="25">
        <f t="shared" si="3"/>
        <v>0</v>
      </c>
      <c r="AD25" s="25">
        <f t="shared" si="4"/>
        <v>0</v>
      </c>
      <c r="AE25" s="25">
        <f t="shared" si="5"/>
        <v>0</v>
      </c>
      <c r="AF25" s="25">
        <f t="shared" si="6"/>
        <v>0</v>
      </c>
      <c r="AG25" s="25">
        <f t="shared" si="7"/>
        <v>0</v>
      </c>
      <c r="AH25" s="25">
        <f t="shared" si="8"/>
        <v>0</v>
      </c>
      <c r="AI25" s="25">
        <f t="shared" si="9"/>
        <v>0</v>
      </c>
      <c r="AJ25" s="25">
        <f t="shared" si="10"/>
        <v>0</v>
      </c>
      <c r="AK25" s="25">
        <f t="shared" si="11"/>
        <v>0</v>
      </c>
      <c r="AL25" s="25">
        <f t="shared" si="12"/>
        <v>0</v>
      </c>
      <c r="AM25" s="25">
        <f t="shared" si="13"/>
        <v>0</v>
      </c>
    </row>
    <row r="26" spans="1:39" x14ac:dyDescent="0.25">
      <c r="A26" s="17">
        <f t="shared" si="1"/>
        <v>25</v>
      </c>
      <c r="B26" s="27" t="str">
        <f>IF('Structure Inputs'!C29="","",'Structure Inputs'!C29)</f>
        <v/>
      </c>
      <c r="D26" s="42">
        <f>'Structure Inputs'!$D29</f>
        <v>0</v>
      </c>
      <c r="F26" s="18" t="str">
        <f>IF('Structure Inputs'!F29="","No","Yes")</f>
        <v>No</v>
      </c>
      <c r="H26" s="24">
        <f>IF('Structure Inputs'!I29&gt;3,'Debris Cost Calcs'!K26,IF($F26="Yes",'Structure Inputs'!$F29,SUMIFS('General Assumptions_Back End'!$C:$C,'General Assumptions_Back End'!$A:$A,$B26,'General Assumptions_Back End'!$B:$B,H$1)))</f>
        <v>0</v>
      </c>
      <c r="J26" s="44">
        <f>SUMIFS('General Assumptions_Back End'!$C:$C,'General Assumptions_Back End'!$A:$A,$B26,'General Assumptions_Back End'!$B:$B,J$1)</f>
        <v>0</v>
      </c>
      <c r="K26" s="44">
        <f>SUMIFS('General Assumptions_Back End'!$C:$C,'General Assumptions_Back End'!$A:$A,$B26,'General Assumptions_Back End'!$B:$B,K$1)</f>
        <v>0</v>
      </c>
      <c r="L26" s="44">
        <f>'Structure Inputs'!M29</f>
        <v>0</v>
      </c>
      <c r="M26" s="18">
        <f>'Structure Inputs'!Q29</f>
        <v>0</v>
      </c>
      <c r="O26" s="42">
        <f>IF(ISNUMBER('Structure Inputs'!R29), IF('Structure Inputs'!R29&gt;='Displacement Days Lookup'!$A$15,'Displacement Days Lookup'!$B$15,IF('Structure Inputs'!R29&lt;='Displacement Days Lookup'!$A$3,'Displacement Days Lookup'!$B$3,SUMIFS('Displacement Days Lookup'!$B:$B,'Displacement Days Lookup'!$A:$A,'Structure Inputs'!R29))), 0)</f>
        <v>0</v>
      </c>
      <c r="P26" s="42">
        <f>IF(ISNUMBER('Structure Inputs'!S29), IF('Structure Inputs'!S29&gt;='Displacement Days Lookup'!$A$15,'Displacement Days Lookup'!$B$15,IF('Structure Inputs'!S29&lt;='Displacement Days Lookup'!$A$3,'Displacement Days Lookup'!$B$3,SUMIFS('Displacement Days Lookup'!$B:$B,'Displacement Days Lookup'!$A:$A,'Structure Inputs'!S29))), 0)</f>
        <v>0</v>
      </c>
      <c r="Q26" s="42">
        <f>IF(ISNUMBER('Structure Inputs'!T29), IF('Structure Inputs'!T29&gt;='Displacement Days Lookup'!$A$15,'Displacement Days Lookup'!$B$15,IF('Structure Inputs'!T29&lt;='Displacement Days Lookup'!$A$3,'Displacement Days Lookup'!$B$3,SUMIFS('Displacement Days Lookup'!$B:$B,'Displacement Days Lookup'!$A:$A,'Structure Inputs'!T29))), 0)</f>
        <v>0</v>
      </c>
      <c r="R26" s="42">
        <f>IF(ISNUMBER('Structure Inputs'!U29), IF('Structure Inputs'!U29&gt;='Displacement Days Lookup'!$A$15,'Displacement Days Lookup'!$B$15,IF('Structure Inputs'!U29&lt;='Displacement Days Lookup'!$A$3,'Displacement Days Lookup'!$B$3,SUMIFS('Displacement Days Lookup'!$B:$B,'Displacement Days Lookup'!$A:$A,'Structure Inputs'!U29))), 0)</f>
        <v>0</v>
      </c>
      <c r="S26" s="42">
        <f>IF(ISNUMBER('Structure Inputs'!V29), IF('Structure Inputs'!V29&gt;='Displacement Days Lookup'!$A$15,'Displacement Days Lookup'!$B$15,IF('Structure Inputs'!V29&lt;='Displacement Days Lookup'!$A$3,'Displacement Days Lookup'!$B$3,SUMIFS('Displacement Days Lookup'!$B:$B,'Displacement Days Lookup'!$A:$A,'Structure Inputs'!V29))), 0)</f>
        <v>0</v>
      </c>
      <c r="T26" s="42">
        <f>IF(ISNUMBER('Structure Inputs'!W29), IF('Structure Inputs'!W29&gt;='Displacement Days Lookup'!$A$15,'Displacement Days Lookup'!$B$15,IF('Structure Inputs'!W29&lt;='Displacement Days Lookup'!$A$3,'Displacement Days Lookup'!$B$3,SUMIFS('Displacement Days Lookup'!$B:$B,'Displacement Days Lookup'!$A:$A,'Structure Inputs'!W29))), 0)</f>
        <v>0</v>
      </c>
      <c r="U26" s="42">
        <f>IF(ISNUMBER('Structure Inputs'!X29), IF('Structure Inputs'!X29&gt;='Displacement Days Lookup'!$A$15,'Displacement Days Lookup'!$B$15,IF('Structure Inputs'!X29&lt;='Displacement Days Lookup'!$A$3,'Displacement Days Lookup'!$B$3,SUMIFS('Displacement Days Lookup'!$B:$B,'Displacement Days Lookup'!$A:$A,'Structure Inputs'!X29))), 0)</f>
        <v>0</v>
      </c>
      <c r="V26" s="42">
        <f>IF(ISNUMBER('Structure Inputs'!Y29), IF('Structure Inputs'!Y29&gt;='Displacement Days Lookup'!$A$15,'Displacement Days Lookup'!$B$15,IF('Structure Inputs'!Y29&lt;='Displacement Days Lookup'!$A$3,'Displacement Days Lookup'!$B$3,SUMIFS('Displacement Days Lookup'!$B:$B,'Displacement Days Lookup'!$A:$A,'Structure Inputs'!Y29))), 0)</f>
        <v>0</v>
      </c>
      <c r="W26" s="42">
        <f>IF(ISNUMBER('Structure Inputs'!Z29), IF('Structure Inputs'!Z29&gt;='Displacement Days Lookup'!$A$15,'Displacement Days Lookup'!$B$15,IF('Structure Inputs'!Z29&lt;='Displacement Days Lookup'!$A$3,'Displacement Days Lookup'!$B$3,SUMIFS('Displacement Days Lookup'!$B:$B,'Displacement Days Lookup'!$A:$A,'Structure Inputs'!Z29))), 0)</f>
        <v>0</v>
      </c>
      <c r="X26" s="42">
        <f>IF(ISNUMBER('Structure Inputs'!AA29), IF('Structure Inputs'!AA29&gt;='Displacement Days Lookup'!$A$15,'Displacement Days Lookup'!$B$15,IF('Structure Inputs'!AA29&lt;='Displacement Days Lookup'!$A$3,'Displacement Days Lookup'!$B$3,SUMIFS('Displacement Days Lookup'!$B:$B,'Displacement Days Lookup'!$A:$A,'Structure Inputs'!AA29))), 0)</f>
        <v>0</v>
      </c>
      <c r="Y26" s="42">
        <f>IF(ISNUMBER('Structure Inputs'!AB29), IF('Structure Inputs'!AB29&gt;='Displacement Days Lookup'!$A$15,'Displacement Days Lookup'!$B$15,IF('Structure Inputs'!AB29&lt;='Displacement Days Lookup'!$A$3,'Displacement Days Lookup'!$B$3,SUMIFS('Displacement Days Lookup'!$B:$B,'Displacement Days Lookup'!$A:$A,'Structure Inputs'!AB29))), 0)</f>
        <v>0</v>
      </c>
      <c r="Z26" s="42">
        <f>IF(ISNUMBER('Structure Inputs'!AC29), IF('Structure Inputs'!AC29&gt;='Displacement Days Lookup'!$A$15,'Displacement Days Lookup'!$B$15,IF('Structure Inputs'!AC29&lt;='Displacement Days Lookup'!$A$3,'Displacement Days Lookup'!$B$3,SUMIFS('Displacement Days Lookup'!$B:$B,'Displacement Days Lookup'!$A:$A,'Structure Inputs'!AC29))), 0)</f>
        <v>0</v>
      </c>
      <c r="AB26" s="25">
        <f t="shared" si="2"/>
        <v>0</v>
      </c>
      <c r="AC26" s="25">
        <f t="shared" si="3"/>
        <v>0</v>
      </c>
      <c r="AD26" s="25">
        <f t="shared" si="4"/>
        <v>0</v>
      </c>
      <c r="AE26" s="25">
        <f t="shared" si="5"/>
        <v>0</v>
      </c>
      <c r="AF26" s="25">
        <f t="shared" si="6"/>
        <v>0</v>
      </c>
      <c r="AG26" s="25">
        <f t="shared" si="7"/>
        <v>0</v>
      </c>
      <c r="AH26" s="25">
        <f t="shared" si="8"/>
        <v>0</v>
      </c>
      <c r="AI26" s="25">
        <f t="shared" si="9"/>
        <v>0</v>
      </c>
      <c r="AJ26" s="25">
        <f t="shared" si="10"/>
        <v>0</v>
      </c>
      <c r="AK26" s="25">
        <f t="shared" si="11"/>
        <v>0</v>
      </c>
      <c r="AL26" s="25">
        <f t="shared" si="12"/>
        <v>0</v>
      </c>
      <c r="AM26" s="25">
        <f t="shared" si="13"/>
        <v>0</v>
      </c>
    </row>
    <row r="27" spans="1:39" x14ac:dyDescent="0.25">
      <c r="A27" s="17">
        <f t="shared" si="1"/>
        <v>26</v>
      </c>
      <c r="B27" s="27" t="str">
        <f>IF('Structure Inputs'!C30="","",'Structure Inputs'!C30)</f>
        <v/>
      </c>
      <c r="D27" s="42">
        <f>'Structure Inputs'!$D30</f>
        <v>0</v>
      </c>
      <c r="F27" s="18" t="str">
        <f>IF('Structure Inputs'!F30="","No","Yes")</f>
        <v>No</v>
      </c>
      <c r="H27" s="24">
        <f>IF('Structure Inputs'!I30&gt;3,'Debris Cost Calcs'!K27,IF($F27="Yes",'Structure Inputs'!$F30,SUMIFS('General Assumptions_Back End'!$C:$C,'General Assumptions_Back End'!$A:$A,$B27,'General Assumptions_Back End'!$B:$B,H$1)))</f>
        <v>0</v>
      </c>
      <c r="J27" s="44">
        <f>SUMIFS('General Assumptions_Back End'!$C:$C,'General Assumptions_Back End'!$A:$A,$B27,'General Assumptions_Back End'!$B:$B,J$1)</f>
        <v>0</v>
      </c>
      <c r="K27" s="44">
        <f>SUMIFS('General Assumptions_Back End'!$C:$C,'General Assumptions_Back End'!$A:$A,$B27,'General Assumptions_Back End'!$B:$B,K$1)</f>
        <v>0</v>
      </c>
      <c r="L27" s="44">
        <f>'Structure Inputs'!M30</f>
        <v>0</v>
      </c>
      <c r="M27" s="18">
        <f>'Structure Inputs'!Q30</f>
        <v>0</v>
      </c>
      <c r="O27" s="42">
        <f>IF(ISNUMBER('Structure Inputs'!R30), IF('Structure Inputs'!R30&gt;='Displacement Days Lookup'!$A$15,'Displacement Days Lookup'!$B$15,IF('Structure Inputs'!R30&lt;='Displacement Days Lookup'!$A$3,'Displacement Days Lookup'!$B$3,SUMIFS('Displacement Days Lookup'!$B:$B,'Displacement Days Lookup'!$A:$A,'Structure Inputs'!R30))), 0)</f>
        <v>0</v>
      </c>
      <c r="P27" s="42">
        <f>IF(ISNUMBER('Structure Inputs'!S30), IF('Structure Inputs'!S30&gt;='Displacement Days Lookup'!$A$15,'Displacement Days Lookup'!$B$15,IF('Structure Inputs'!S30&lt;='Displacement Days Lookup'!$A$3,'Displacement Days Lookup'!$B$3,SUMIFS('Displacement Days Lookup'!$B:$B,'Displacement Days Lookup'!$A:$A,'Structure Inputs'!S30))), 0)</f>
        <v>0</v>
      </c>
      <c r="Q27" s="42">
        <f>IF(ISNUMBER('Structure Inputs'!T30), IF('Structure Inputs'!T30&gt;='Displacement Days Lookup'!$A$15,'Displacement Days Lookup'!$B$15,IF('Structure Inputs'!T30&lt;='Displacement Days Lookup'!$A$3,'Displacement Days Lookup'!$B$3,SUMIFS('Displacement Days Lookup'!$B:$B,'Displacement Days Lookup'!$A:$A,'Structure Inputs'!T30))), 0)</f>
        <v>0</v>
      </c>
      <c r="R27" s="42">
        <f>IF(ISNUMBER('Structure Inputs'!U30), IF('Structure Inputs'!U30&gt;='Displacement Days Lookup'!$A$15,'Displacement Days Lookup'!$B$15,IF('Structure Inputs'!U30&lt;='Displacement Days Lookup'!$A$3,'Displacement Days Lookup'!$B$3,SUMIFS('Displacement Days Lookup'!$B:$B,'Displacement Days Lookup'!$A:$A,'Structure Inputs'!U30))), 0)</f>
        <v>0</v>
      </c>
      <c r="S27" s="42">
        <f>IF(ISNUMBER('Structure Inputs'!V30), IF('Structure Inputs'!V30&gt;='Displacement Days Lookup'!$A$15,'Displacement Days Lookup'!$B$15,IF('Structure Inputs'!V30&lt;='Displacement Days Lookup'!$A$3,'Displacement Days Lookup'!$B$3,SUMIFS('Displacement Days Lookup'!$B:$B,'Displacement Days Lookup'!$A:$A,'Structure Inputs'!V30))), 0)</f>
        <v>0</v>
      </c>
      <c r="T27" s="42">
        <f>IF(ISNUMBER('Structure Inputs'!W30), IF('Structure Inputs'!W30&gt;='Displacement Days Lookup'!$A$15,'Displacement Days Lookup'!$B$15,IF('Structure Inputs'!W30&lt;='Displacement Days Lookup'!$A$3,'Displacement Days Lookup'!$B$3,SUMIFS('Displacement Days Lookup'!$B:$B,'Displacement Days Lookup'!$A:$A,'Structure Inputs'!W30))), 0)</f>
        <v>0</v>
      </c>
      <c r="U27" s="42">
        <f>IF(ISNUMBER('Structure Inputs'!X30), IF('Structure Inputs'!X30&gt;='Displacement Days Lookup'!$A$15,'Displacement Days Lookup'!$B$15,IF('Structure Inputs'!X30&lt;='Displacement Days Lookup'!$A$3,'Displacement Days Lookup'!$B$3,SUMIFS('Displacement Days Lookup'!$B:$B,'Displacement Days Lookup'!$A:$A,'Structure Inputs'!X30))), 0)</f>
        <v>0</v>
      </c>
      <c r="V27" s="42">
        <f>IF(ISNUMBER('Structure Inputs'!Y30), IF('Structure Inputs'!Y30&gt;='Displacement Days Lookup'!$A$15,'Displacement Days Lookup'!$B$15,IF('Structure Inputs'!Y30&lt;='Displacement Days Lookup'!$A$3,'Displacement Days Lookup'!$B$3,SUMIFS('Displacement Days Lookup'!$B:$B,'Displacement Days Lookup'!$A:$A,'Structure Inputs'!Y30))), 0)</f>
        <v>0</v>
      </c>
      <c r="W27" s="42">
        <f>IF(ISNUMBER('Structure Inputs'!Z30), IF('Structure Inputs'!Z30&gt;='Displacement Days Lookup'!$A$15,'Displacement Days Lookup'!$B$15,IF('Structure Inputs'!Z30&lt;='Displacement Days Lookup'!$A$3,'Displacement Days Lookup'!$B$3,SUMIFS('Displacement Days Lookup'!$B:$B,'Displacement Days Lookup'!$A:$A,'Structure Inputs'!Z30))), 0)</f>
        <v>0</v>
      </c>
      <c r="X27" s="42">
        <f>IF(ISNUMBER('Structure Inputs'!AA30), IF('Structure Inputs'!AA30&gt;='Displacement Days Lookup'!$A$15,'Displacement Days Lookup'!$B$15,IF('Structure Inputs'!AA30&lt;='Displacement Days Lookup'!$A$3,'Displacement Days Lookup'!$B$3,SUMIFS('Displacement Days Lookup'!$B:$B,'Displacement Days Lookup'!$A:$A,'Structure Inputs'!AA30))), 0)</f>
        <v>0</v>
      </c>
      <c r="Y27" s="42">
        <f>IF(ISNUMBER('Structure Inputs'!AB30), IF('Structure Inputs'!AB30&gt;='Displacement Days Lookup'!$A$15,'Displacement Days Lookup'!$B$15,IF('Structure Inputs'!AB30&lt;='Displacement Days Lookup'!$A$3,'Displacement Days Lookup'!$B$3,SUMIFS('Displacement Days Lookup'!$B:$B,'Displacement Days Lookup'!$A:$A,'Structure Inputs'!AB30))), 0)</f>
        <v>0</v>
      </c>
      <c r="Z27" s="42">
        <f>IF(ISNUMBER('Structure Inputs'!AC30), IF('Structure Inputs'!AC30&gt;='Displacement Days Lookup'!$A$15,'Displacement Days Lookup'!$B$15,IF('Structure Inputs'!AC30&lt;='Displacement Days Lookup'!$A$3,'Displacement Days Lookup'!$B$3,SUMIFS('Displacement Days Lookup'!$B:$B,'Displacement Days Lookup'!$A:$A,'Structure Inputs'!AC30))), 0)</f>
        <v>0</v>
      </c>
      <c r="AB27" s="25">
        <f t="shared" si="2"/>
        <v>0</v>
      </c>
      <c r="AC27" s="25">
        <f t="shared" si="3"/>
        <v>0</v>
      </c>
      <c r="AD27" s="25">
        <f t="shared" si="4"/>
        <v>0</v>
      </c>
      <c r="AE27" s="25">
        <f t="shared" si="5"/>
        <v>0</v>
      </c>
      <c r="AF27" s="25">
        <f t="shared" si="6"/>
        <v>0</v>
      </c>
      <c r="AG27" s="25">
        <f t="shared" si="7"/>
        <v>0</v>
      </c>
      <c r="AH27" s="25">
        <f t="shared" si="8"/>
        <v>0</v>
      </c>
      <c r="AI27" s="25">
        <f t="shared" si="9"/>
        <v>0</v>
      </c>
      <c r="AJ27" s="25">
        <f t="shared" si="10"/>
        <v>0</v>
      </c>
      <c r="AK27" s="25">
        <f t="shared" si="11"/>
        <v>0</v>
      </c>
      <c r="AL27" s="25">
        <f t="shared" si="12"/>
        <v>0</v>
      </c>
      <c r="AM27" s="25">
        <f t="shared" si="13"/>
        <v>0</v>
      </c>
    </row>
    <row r="28" spans="1:39" x14ac:dyDescent="0.25">
      <c r="A28" s="17">
        <f t="shared" si="1"/>
        <v>27</v>
      </c>
      <c r="B28" s="27" t="str">
        <f>IF('Structure Inputs'!C31="","",'Structure Inputs'!C31)</f>
        <v/>
      </c>
      <c r="D28" s="42">
        <f>'Structure Inputs'!$D31</f>
        <v>0</v>
      </c>
      <c r="F28" s="18" t="str">
        <f>IF('Structure Inputs'!F31="","No","Yes")</f>
        <v>No</v>
      </c>
      <c r="H28" s="24">
        <f>IF('Structure Inputs'!I31&gt;3,'Debris Cost Calcs'!K28,IF($F28="Yes",'Structure Inputs'!$F31,SUMIFS('General Assumptions_Back End'!$C:$C,'General Assumptions_Back End'!$A:$A,$B28,'General Assumptions_Back End'!$B:$B,H$1)))</f>
        <v>0</v>
      </c>
      <c r="J28" s="44">
        <f>SUMIFS('General Assumptions_Back End'!$C:$C,'General Assumptions_Back End'!$A:$A,$B28,'General Assumptions_Back End'!$B:$B,J$1)</f>
        <v>0</v>
      </c>
      <c r="K28" s="44">
        <f>SUMIFS('General Assumptions_Back End'!$C:$C,'General Assumptions_Back End'!$A:$A,$B28,'General Assumptions_Back End'!$B:$B,K$1)</f>
        <v>0</v>
      </c>
      <c r="L28" s="44">
        <f>'Structure Inputs'!M31</f>
        <v>0</v>
      </c>
      <c r="M28" s="18">
        <f>'Structure Inputs'!Q31</f>
        <v>0</v>
      </c>
      <c r="O28" s="42">
        <f>IF(ISNUMBER('Structure Inputs'!R31), IF('Structure Inputs'!R31&gt;='Displacement Days Lookup'!$A$15,'Displacement Days Lookup'!$B$15,IF('Structure Inputs'!R31&lt;='Displacement Days Lookup'!$A$3,'Displacement Days Lookup'!$B$3,SUMIFS('Displacement Days Lookup'!$B:$B,'Displacement Days Lookup'!$A:$A,'Structure Inputs'!R31))), 0)</f>
        <v>0</v>
      </c>
      <c r="P28" s="42">
        <f>IF(ISNUMBER('Structure Inputs'!S31), IF('Structure Inputs'!S31&gt;='Displacement Days Lookup'!$A$15,'Displacement Days Lookup'!$B$15,IF('Structure Inputs'!S31&lt;='Displacement Days Lookup'!$A$3,'Displacement Days Lookup'!$B$3,SUMIFS('Displacement Days Lookup'!$B:$B,'Displacement Days Lookup'!$A:$A,'Structure Inputs'!S31))), 0)</f>
        <v>0</v>
      </c>
      <c r="Q28" s="42">
        <f>IF(ISNUMBER('Structure Inputs'!T31), IF('Structure Inputs'!T31&gt;='Displacement Days Lookup'!$A$15,'Displacement Days Lookup'!$B$15,IF('Structure Inputs'!T31&lt;='Displacement Days Lookup'!$A$3,'Displacement Days Lookup'!$B$3,SUMIFS('Displacement Days Lookup'!$B:$B,'Displacement Days Lookup'!$A:$A,'Structure Inputs'!T31))), 0)</f>
        <v>0</v>
      </c>
      <c r="R28" s="42">
        <f>IF(ISNUMBER('Structure Inputs'!U31), IF('Structure Inputs'!U31&gt;='Displacement Days Lookup'!$A$15,'Displacement Days Lookup'!$B$15,IF('Structure Inputs'!U31&lt;='Displacement Days Lookup'!$A$3,'Displacement Days Lookup'!$B$3,SUMIFS('Displacement Days Lookup'!$B:$B,'Displacement Days Lookup'!$A:$A,'Structure Inputs'!U31))), 0)</f>
        <v>0</v>
      </c>
      <c r="S28" s="42">
        <f>IF(ISNUMBER('Structure Inputs'!V31), IF('Structure Inputs'!V31&gt;='Displacement Days Lookup'!$A$15,'Displacement Days Lookup'!$B$15,IF('Structure Inputs'!V31&lt;='Displacement Days Lookup'!$A$3,'Displacement Days Lookup'!$B$3,SUMIFS('Displacement Days Lookup'!$B:$B,'Displacement Days Lookup'!$A:$A,'Structure Inputs'!V31))), 0)</f>
        <v>0</v>
      </c>
      <c r="T28" s="42">
        <f>IF(ISNUMBER('Structure Inputs'!W31), IF('Structure Inputs'!W31&gt;='Displacement Days Lookup'!$A$15,'Displacement Days Lookup'!$B$15,IF('Structure Inputs'!W31&lt;='Displacement Days Lookup'!$A$3,'Displacement Days Lookup'!$B$3,SUMIFS('Displacement Days Lookup'!$B:$B,'Displacement Days Lookup'!$A:$A,'Structure Inputs'!W31))), 0)</f>
        <v>0</v>
      </c>
      <c r="U28" s="42">
        <f>IF(ISNUMBER('Structure Inputs'!X31), IF('Structure Inputs'!X31&gt;='Displacement Days Lookup'!$A$15,'Displacement Days Lookup'!$B$15,IF('Structure Inputs'!X31&lt;='Displacement Days Lookup'!$A$3,'Displacement Days Lookup'!$B$3,SUMIFS('Displacement Days Lookup'!$B:$B,'Displacement Days Lookup'!$A:$A,'Structure Inputs'!X31))), 0)</f>
        <v>0</v>
      </c>
      <c r="V28" s="42">
        <f>IF(ISNUMBER('Structure Inputs'!Y31), IF('Structure Inputs'!Y31&gt;='Displacement Days Lookup'!$A$15,'Displacement Days Lookup'!$B$15,IF('Structure Inputs'!Y31&lt;='Displacement Days Lookup'!$A$3,'Displacement Days Lookup'!$B$3,SUMIFS('Displacement Days Lookup'!$B:$B,'Displacement Days Lookup'!$A:$A,'Structure Inputs'!Y31))), 0)</f>
        <v>0</v>
      </c>
      <c r="W28" s="42">
        <f>IF(ISNUMBER('Structure Inputs'!Z31), IF('Structure Inputs'!Z31&gt;='Displacement Days Lookup'!$A$15,'Displacement Days Lookup'!$B$15,IF('Structure Inputs'!Z31&lt;='Displacement Days Lookup'!$A$3,'Displacement Days Lookup'!$B$3,SUMIFS('Displacement Days Lookup'!$B:$B,'Displacement Days Lookup'!$A:$A,'Structure Inputs'!Z31))), 0)</f>
        <v>0</v>
      </c>
      <c r="X28" s="42">
        <f>IF(ISNUMBER('Structure Inputs'!AA31), IF('Structure Inputs'!AA31&gt;='Displacement Days Lookup'!$A$15,'Displacement Days Lookup'!$B$15,IF('Structure Inputs'!AA31&lt;='Displacement Days Lookup'!$A$3,'Displacement Days Lookup'!$B$3,SUMIFS('Displacement Days Lookup'!$B:$B,'Displacement Days Lookup'!$A:$A,'Structure Inputs'!AA31))), 0)</f>
        <v>0</v>
      </c>
      <c r="Y28" s="42">
        <f>IF(ISNUMBER('Structure Inputs'!AB31), IF('Structure Inputs'!AB31&gt;='Displacement Days Lookup'!$A$15,'Displacement Days Lookup'!$B$15,IF('Structure Inputs'!AB31&lt;='Displacement Days Lookup'!$A$3,'Displacement Days Lookup'!$B$3,SUMIFS('Displacement Days Lookup'!$B:$B,'Displacement Days Lookup'!$A:$A,'Structure Inputs'!AB31))), 0)</f>
        <v>0</v>
      </c>
      <c r="Z28" s="42">
        <f>IF(ISNUMBER('Structure Inputs'!AC31), IF('Structure Inputs'!AC31&gt;='Displacement Days Lookup'!$A$15,'Displacement Days Lookup'!$B$15,IF('Structure Inputs'!AC31&lt;='Displacement Days Lookup'!$A$3,'Displacement Days Lookup'!$B$3,SUMIFS('Displacement Days Lookup'!$B:$B,'Displacement Days Lookup'!$A:$A,'Structure Inputs'!AC31))), 0)</f>
        <v>0</v>
      </c>
      <c r="AB28" s="25">
        <f t="shared" si="2"/>
        <v>0</v>
      </c>
      <c r="AC28" s="25">
        <f t="shared" si="3"/>
        <v>0</v>
      </c>
      <c r="AD28" s="25">
        <f t="shared" si="4"/>
        <v>0</v>
      </c>
      <c r="AE28" s="25">
        <f t="shared" si="5"/>
        <v>0</v>
      </c>
      <c r="AF28" s="25">
        <f t="shared" si="6"/>
        <v>0</v>
      </c>
      <c r="AG28" s="25">
        <f t="shared" si="7"/>
        <v>0</v>
      </c>
      <c r="AH28" s="25">
        <f t="shared" si="8"/>
        <v>0</v>
      </c>
      <c r="AI28" s="25">
        <f t="shared" si="9"/>
        <v>0</v>
      </c>
      <c r="AJ28" s="25">
        <f t="shared" si="10"/>
        <v>0</v>
      </c>
      <c r="AK28" s="25">
        <f t="shared" si="11"/>
        <v>0</v>
      </c>
      <c r="AL28" s="25">
        <f t="shared" si="12"/>
        <v>0</v>
      </c>
      <c r="AM28" s="25">
        <f t="shared" si="13"/>
        <v>0</v>
      </c>
    </row>
    <row r="29" spans="1:39" x14ac:dyDescent="0.25">
      <c r="A29" s="17">
        <f t="shared" si="1"/>
        <v>28</v>
      </c>
      <c r="B29" s="27" t="str">
        <f>IF('Structure Inputs'!C32="","",'Structure Inputs'!C32)</f>
        <v/>
      </c>
      <c r="D29" s="42">
        <f>'Structure Inputs'!$D32</f>
        <v>0</v>
      </c>
      <c r="F29" s="18" t="str">
        <f>IF('Structure Inputs'!F32="","No","Yes")</f>
        <v>No</v>
      </c>
      <c r="H29" s="24">
        <f>IF('Structure Inputs'!I32&gt;3,'Debris Cost Calcs'!K29,IF($F29="Yes",'Structure Inputs'!$F32,SUMIFS('General Assumptions_Back End'!$C:$C,'General Assumptions_Back End'!$A:$A,$B29,'General Assumptions_Back End'!$B:$B,H$1)))</f>
        <v>0</v>
      </c>
      <c r="J29" s="44">
        <f>SUMIFS('General Assumptions_Back End'!$C:$C,'General Assumptions_Back End'!$A:$A,$B29,'General Assumptions_Back End'!$B:$B,J$1)</f>
        <v>0</v>
      </c>
      <c r="K29" s="44">
        <f>SUMIFS('General Assumptions_Back End'!$C:$C,'General Assumptions_Back End'!$A:$A,$B29,'General Assumptions_Back End'!$B:$B,K$1)</f>
        <v>0</v>
      </c>
      <c r="L29" s="44">
        <f>'Structure Inputs'!M32</f>
        <v>0</v>
      </c>
      <c r="M29" s="18">
        <f>'Structure Inputs'!Q32</f>
        <v>0</v>
      </c>
      <c r="O29" s="42">
        <f>IF(ISNUMBER('Structure Inputs'!R32), IF('Structure Inputs'!R32&gt;='Displacement Days Lookup'!$A$15,'Displacement Days Lookup'!$B$15,IF('Structure Inputs'!R32&lt;='Displacement Days Lookup'!$A$3,'Displacement Days Lookup'!$B$3,SUMIFS('Displacement Days Lookup'!$B:$B,'Displacement Days Lookup'!$A:$A,'Structure Inputs'!R32))), 0)</f>
        <v>0</v>
      </c>
      <c r="P29" s="42">
        <f>IF(ISNUMBER('Structure Inputs'!S32), IF('Structure Inputs'!S32&gt;='Displacement Days Lookup'!$A$15,'Displacement Days Lookup'!$B$15,IF('Structure Inputs'!S32&lt;='Displacement Days Lookup'!$A$3,'Displacement Days Lookup'!$B$3,SUMIFS('Displacement Days Lookup'!$B:$B,'Displacement Days Lookup'!$A:$A,'Structure Inputs'!S32))), 0)</f>
        <v>0</v>
      </c>
      <c r="Q29" s="42">
        <f>IF(ISNUMBER('Structure Inputs'!T32), IF('Structure Inputs'!T32&gt;='Displacement Days Lookup'!$A$15,'Displacement Days Lookup'!$B$15,IF('Structure Inputs'!T32&lt;='Displacement Days Lookup'!$A$3,'Displacement Days Lookup'!$B$3,SUMIFS('Displacement Days Lookup'!$B:$B,'Displacement Days Lookup'!$A:$A,'Structure Inputs'!T32))), 0)</f>
        <v>0</v>
      </c>
      <c r="R29" s="42">
        <f>IF(ISNUMBER('Structure Inputs'!U32), IF('Structure Inputs'!U32&gt;='Displacement Days Lookup'!$A$15,'Displacement Days Lookup'!$B$15,IF('Structure Inputs'!U32&lt;='Displacement Days Lookup'!$A$3,'Displacement Days Lookup'!$B$3,SUMIFS('Displacement Days Lookup'!$B:$B,'Displacement Days Lookup'!$A:$A,'Structure Inputs'!U32))), 0)</f>
        <v>0</v>
      </c>
      <c r="S29" s="42">
        <f>IF(ISNUMBER('Structure Inputs'!V32), IF('Structure Inputs'!V32&gt;='Displacement Days Lookup'!$A$15,'Displacement Days Lookup'!$B$15,IF('Structure Inputs'!V32&lt;='Displacement Days Lookup'!$A$3,'Displacement Days Lookup'!$B$3,SUMIFS('Displacement Days Lookup'!$B:$B,'Displacement Days Lookup'!$A:$A,'Structure Inputs'!V32))), 0)</f>
        <v>0</v>
      </c>
      <c r="T29" s="42">
        <f>IF(ISNUMBER('Structure Inputs'!W32), IF('Structure Inputs'!W32&gt;='Displacement Days Lookup'!$A$15,'Displacement Days Lookup'!$B$15,IF('Structure Inputs'!W32&lt;='Displacement Days Lookup'!$A$3,'Displacement Days Lookup'!$B$3,SUMIFS('Displacement Days Lookup'!$B:$B,'Displacement Days Lookup'!$A:$A,'Structure Inputs'!W32))), 0)</f>
        <v>0</v>
      </c>
      <c r="U29" s="42">
        <f>IF(ISNUMBER('Structure Inputs'!X32), IF('Structure Inputs'!X32&gt;='Displacement Days Lookup'!$A$15,'Displacement Days Lookup'!$B$15,IF('Structure Inputs'!X32&lt;='Displacement Days Lookup'!$A$3,'Displacement Days Lookup'!$B$3,SUMIFS('Displacement Days Lookup'!$B:$B,'Displacement Days Lookup'!$A:$A,'Structure Inputs'!X32))), 0)</f>
        <v>0</v>
      </c>
      <c r="V29" s="42">
        <f>IF(ISNUMBER('Structure Inputs'!Y32), IF('Structure Inputs'!Y32&gt;='Displacement Days Lookup'!$A$15,'Displacement Days Lookup'!$B$15,IF('Structure Inputs'!Y32&lt;='Displacement Days Lookup'!$A$3,'Displacement Days Lookup'!$B$3,SUMIFS('Displacement Days Lookup'!$B:$B,'Displacement Days Lookup'!$A:$A,'Structure Inputs'!Y32))), 0)</f>
        <v>0</v>
      </c>
      <c r="W29" s="42">
        <f>IF(ISNUMBER('Structure Inputs'!Z32), IF('Structure Inputs'!Z32&gt;='Displacement Days Lookup'!$A$15,'Displacement Days Lookup'!$B$15,IF('Structure Inputs'!Z32&lt;='Displacement Days Lookup'!$A$3,'Displacement Days Lookup'!$B$3,SUMIFS('Displacement Days Lookup'!$B:$B,'Displacement Days Lookup'!$A:$A,'Structure Inputs'!Z32))), 0)</f>
        <v>0</v>
      </c>
      <c r="X29" s="42">
        <f>IF(ISNUMBER('Structure Inputs'!AA32), IF('Structure Inputs'!AA32&gt;='Displacement Days Lookup'!$A$15,'Displacement Days Lookup'!$B$15,IF('Structure Inputs'!AA32&lt;='Displacement Days Lookup'!$A$3,'Displacement Days Lookup'!$B$3,SUMIFS('Displacement Days Lookup'!$B:$B,'Displacement Days Lookup'!$A:$A,'Structure Inputs'!AA32))), 0)</f>
        <v>0</v>
      </c>
      <c r="Y29" s="42">
        <f>IF(ISNUMBER('Structure Inputs'!AB32), IF('Structure Inputs'!AB32&gt;='Displacement Days Lookup'!$A$15,'Displacement Days Lookup'!$B$15,IF('Structure Inputs'!AB32&lt;='Displacement Days Lookup'!$A$3,'Displacement Days Lookup'!$B$3,SUMIFS('Displacement Days Lookup'!$B:$B,'Displacement Days Lookup'!$A:$A,'Structure Inputs'!AB32))), 0)</f>
        <v>0</v>
      </c>
      <c r="Z29" s="42">
        <f>IF(ISNUMBER('Structure Inputs'!AC32), IF('Structure Inputs'!AC32&gt;='Displacement Days Lookup'!$A$15,'Displacement Days Lookup'!$B$15,IF('Structure Inputs'!AC32&lt;='Displacement Days Lookup'!$A$3,'Displacement Days Lookup'!$B$3,SUMIFS('Displacement Days Lookup'!$B:$B,'Displacement Days Lookup'!$A:$A,'Structure Inputs'!AC32))), 0)</f>
        <v>0</v>
      </c>
      <c r="AB29" s="25">
        <f t="shared" si="2"/>
        <v>0</v>
      </c>
      <c r="AC29" s="25">
        <f t="shared" si="3"/>
        <v>0</v>
      </c>
      <c r="AD29" s="25">
        <f t="shared" si="4"/>
        <v>0</v>
      </c>
      <c r="AE29" s="25">
        <f t="shared" si="5"/>
        <v>0</v>
      </c>
      <c r="AF29" s="25">
        <f t="shared" si="6"/>
        <v>0</v>
      </c>
      <c r="AG29" s="25">
        <f t="shared" si="7"/>
        <v>0</v>
      </c>
      <c r="AH29" s="25">
        <f t="shared" si="8"/>
        <v>0</v>
      </c>
      <c r="AI29" s="25">
        <f t="shared" si="9"/>
        <v>0</v>
      </c>
      <c r="AJ29" s="25">
        <f t="shared" si="10"/>
        <v>0</v>
      </c>
      <c r="AK29" s="25">
        <f t="shared" si="11"/>
        <v>0</v>
      </c>
      <c r="AL29" s="25">
        <f t="shared" si="12"/>
        <v>0</v>
      </c>
      <c r="AM29" s="25">
        <f t="shared" si="13"/>
        <v>0</v>
      </c>
    </row>
    <row r="30" spans="1:39" x14ac:dyDescent="0.25">
      <c r="A30" s="17">
        <f t="shared" si="1"/>
        <v>29</v>
      </c>
      <c r="B30" s="27" t="str">
        <f>IF('Structure Inputs'!C33="","",'Structure Inputs'!C33)</f>
        <v/>
      </c>
      <c r="D30" s="42">
        <f>'Structure Inputs'!$D33</f>
        <v>0</v>
      </c>
      <c r="F30" s="18" t="str">
        <f>IF('Structure Inputs'!F33="","No","Yes")</f>
        <v>No</v>
      </c>
      <c r="H30" s="24">
        <f>IF('Structure Inputs'!I33&gt;3,'Debris Cost Calcs'!K30,IF($F30="Yes",'Structure Inputs'!$F33,SUMIFS('General Assumptions_Back End'!$C:$C,'General Assumptions_Back End'!$A:$A,$B30,'General Assumptions_Back End'!$B:$B,H$1)))</f>
        <v>0</v>
      </c>
      <c r="J30" s="44">
        <f>SUMIFS('General Assumptions_Back End'!$C:$C,'General Assumptions_Back End'!$A:$A,$B30,'General Assumptions_Back End'!$B:$B,J$1)</f>
        <v>0</v>
      </c>
      <c r="K30" s="44">
        <f>SUMIFS('General Assumptions_Back End'!$C:$C,'General Assumptions_Back End'!$A:$A,$B30,'General Assumptions_Back End'!$B:$B,K$1)</f>
        <v>0</v>
      </c>
      <c r="L30" s="44">
        <f>'Structure Inputs'!M33</f>
        <v>0</v>
      </c>
      <c r="M30" s="18">
        <f>'Structure Inputs'!Q33</f>
        <v>0</v>
      </c>
      <c r="O30" s="42">
        <f>IF(ISNUMBER('Structure Inputs'!R33), IF('Structure Inputs'!R33&gt;='Displacement Days Lookup'!$A$15,'Displacement Days Lookup'!$B$15,IF('Structure Inputs'!R33&lt;='Displacement Days Lookup'!$A$3,'Displacement Days Lookup'!$B$3,SUMIFS('Displacement Days Lookup'!$B:$B,'Displacement Days Lookup'!$A:$A,'Structure Inputs'!R33))), 0)</f>
        <v>0</v>
      </c>
      <c r="P30" s="42">
        <f>IF(ISNUMBER('Structure Inputs'!S33), IF('Structure Inputs'!S33&gt;='Displacement Days Lookup'!$A$15,'Displacement Days Lookup'!$B$15,IF('Structure Inputs'!S33&lt;='Displacement Days Lookup'!$A$3,'Displacement Days Lookup'!$B$3,SUMIFS('Displacement Days Lookup'!$B:$B,'Displacement Days Lookup'!$A:$A,'Structure Inputs'!S33))), 0)</f>
        <v>0</v>
      </c>
      <c r="Q30" s="42">
        <f>IF(ISNUMBER('Structure Inputs'!T33), IF('Structure Inputs'!T33&gt;='Displacement Days Lookup'!$A$15,'Displacement Days Lookup'!$B$15,IF('Structure Inputs'!T33&lt;='Displacement Days Lookup'!$A$3,'Displacement Days Lookup'!$B$3,SUMIFS('Displacement Days Lookup'!$B:$B,'Displacement Days Lookup'!$A:$A,'Structure Inputs'!T33))), 0)</f>
        <v>0</v>
      </c>
      <c r="R30" s="42">
        <f>IF(ISNUMBER('Structure Inputs'!U33), IF('Structure Inputs'!U33&gt;='Displacement Days Lookup'!$A$15,'Displacement Days Lookup'!$B$15,IF('Structure Inputs'!U33&lt;='Displacement Days Lookup'!$A$3,'Displacement Days Lookup'!$B$3,SUMIFS('Displacement Days Lookup'!$B:$B,'Displacement Days Lookup'!$A:$A,'Structure Inputs'!U33))), 0)</f>
        <v>0</v>
      </c>
      <c r="S30" s="42">
        <f>IF(ISNUMBER('Structure Inputs'!V33), IF('Structure Inputs'!V33&gt;='Displacement Days Lookup'!$A$15,'Displacement Days Lookup'!$B$15,IF('Structure Inputs'!V33&lt;='Displacement Days Lookup'!$A$3,'Displacement Days Lookup'!$B$3,SUMIFS('Displacement Days Lookup'!$B:$B,'Displacement Days Lookup'!$A:$A,'Structure Inputs'!V33))), 0)</f>
        <v>0</v>
      </c>
      <c r="T30" s="42">
        <f>IF(ISNUMBER('Structure Inputs'!W33), IF('Structure Inputs'!W33&gt;='Displacement Days Lookup'!$A$15,'Displacement Days Lookup'!$B$15,IF('Structure Inputs'!W33&lt;='Displacement Days Lookup'!$A$3,'Displacement Days Lookup'!$B$3,SUMIFS('Displacement Days Lookup'!$B:$B,'Displacement Days Lookup'!$A:$A,'Structure Inputs'!W33))), 0)</f>
        <v>0</v>
      </c>
      <c r="U30" s="42">
        <f>IF(ISNUMBER('Structure Inputs'!X33), IF('Structure Inputs'!X33&gt;='Displacement Days Lookup'!$A$15,'Displacement Days Lookup'!$B$15,IF('Structure Inputs'!X33&lt;='Displacement Days Lookup'!$A$3,'Displacement Days Lookup'!$B$3,SUMIFS('Displacement Days Lookup'!$B:$B,'Displacement Days Lookup'!$A:$A,'Structure Inputs'!X33))), 0)</f>
        <v>0</v>
      </c>
      <c r="V30" s="42">
        <f>IF(ISNUMBER('Structure Inputs'!Y33), IF('Structure Inputs'!Y33&gt;='Displacement Days Lookup'!$A$15,'Displacement Days Lookup'!$B$15,IF('Structure Inputs'!Y33&lt;='Displacement Days Lookup'!$A$3,'Displacement Days Lookup'!$B$3,SUMIFS('Displacement Days Lookup'!$B:$B,'Displacement Days Lookup'!$A:$A,'Structure Inputs'!Y33))), 0)</f>
        <v>0</v>
      </c>
      <c r="W30" s="42">
        <f>IF(ISNUMBER('Structure Inputs'!Z33), IF('Structure Inputs'!Z33&gt;='Displacement Days Lookup'!$A$15,'Displacement Days Lookup'!$B$15,IF('Structure Inputs'!Z33&lt;='Displacement Days Lookup'!$A$3,'Displacement Days Lookup'!$B$3,SUMIFS('Displacement Days Lookup'!$B:$B,'Displacement Days Lookup'!$A:$A,'Structure Inputs'!Z33))), 0)</f>
        <v>0</v>
      </c>
      <c r="X30" s="42">
        <f>IF(ISNUMBER('Structure Inputs'!AA33), IF('Structure Inputs'!AA33&gt;='Displacement Days Lookup'!$A$15,'Displacement Days Lookup'!$B$15,IF('Structure Inputs'!AA33&lt;='Displacement Days Lookup'!$A$3,'Displacement Days Lookup'!$B$3,SUMIFS('Displacement Days Lookup'!$B:$B,'Displacement Days Lookup'!$A:$A,'Structure Inputs'!AA33))), 0)</f>
        <v>0</v>
      </c>
      <c r="Y30" s="42">
        <f>IF(ISNUMBER('Structure Inputs'!AB33), IF('Structure Inputs'!AB33&gt;='Displacement Days Lookup'!$A$15,'Displacement Days Lookup'!$B$15,IF('Structure Inputs'!AB33&lt;='Displacement Days Lookup'!$A$3,'Displacement Days Lookup'!$B$3,SUMIFS('Displacement Days Lookup'!$B:$B,'Displacement Days Lookup'!$A:$A,'Structure Inputs'!AB33))), 0)</f>
        <v>0</v>
      </c>
      <c r="Z30" s="42">
        <f>IF(ISNUMBER('Structure Inputs'!AC33), IF('Structure Inputs'!AC33&gt;='Displacement Days Lookup'!$A$15,'Displacement Days Lookup'!$B$15,IF('Structure Inputs'!AC33&lt;='Displacement Days Lookup'!$A$3,'Displacement Days Lookup'!$B$3,SUMIFS('Displacement Days Lookup'!$B:$B,'Displacement Days Lookup'!$A:$A,'Structure Inputs'!AC33))), 0)</f>
        <v>0</v>
      </c>
      <c r="AB30" s="25">
        <f t="shared" si="2"/>
        <v>0</v>
      </c>
      <c r="AC30" s="25">
        <f t="shared" si="3"/>
        <v>0</v>
      </c>
      <c r="AD30" s="25">
        <f t="shared" si="4"/>
        <v>0</v>
      </c>
      <c r="AE30" s="25">
        <f t="shared" si="5"/>
        <v>0</v>
      </c>
      <c r="AF30" s="25">
        <f t="shared" si="6"/>
        <v>0</v>
      </c>
      <c r="AG30" s="25">
        <f t="shared" si="7"/>
        <v>0</v>
      </c>
      <c r="AH30" s="25">
        <f t="shared" si="8"/>
        <v>0</v>
      </c>
      <c r="AI30" s="25">
        <f t="shared" si="9"/>
        <v>0</v>
      </c>
      <c r="AJ30" s="25">
        <f t="shared" si="10"/>
        <v>0</v>
      </c>
      <c r="AK30" s="25">
        <f t="shared" si="11"/>
        <v>0</v>
      </c>
      <c r="AL30" s="25">
        <f t="shared" si="12"/>
        <v>0</v>
      </c>
      <c r="AM30" s="25">
        <f t="shared" si="13"/>
        <v>0</v>
      </c>
    </row>
    <row r="31" spans="1:39" x14ac:dyDescent="0.25">
      <c r="A31" s="17">
        <f t="shared" si="1"/>
        <v>30</v>
      </c>
      <c r="B31" s="27" t="str">
        <f>IF('Structure Inputs'!C34="","",'Structure Inputs'!C34)</f>
        <v/>
      </c>
      <c r="D31" s="42">
        <f>'Structure Inputs'!$D34</f>
        <v>0</v>
      </c>
      <c r="F31" s="18" t="str">
        <f>IF('Structure Inputs'!F34="","No","Yes")</f>
        <v>No</v>
      </c>
      <c r="H31" s="24">
        <f>IF('Structure Inputs'!I34&gt;3,'Debris Cost Calcs'!K31,IF($F31="Yes",'Structure Inputs'!$F34,SUMIFS('General Assumptions_Back End'!$C:$C,'General Assumptions_Back End'!$A:$A,$B31,'General Assumptions_Back End'!$B:$B,H$1)))</f>
        <v>0</v>
      </c>
      <c r="J31" s="44">
        <f>SUMIFS('General Assumptions_Back End'!$C:$C,'General Assumptions_Back End'!$A:$A,$B31,'General Assumptions_Back End'!$B:$B,J$1)</f>
        <v>0</v>
      </c>
      <c r="K31" s="44">
        <f>SUMIFS('General Assumptions_Back End'!$C:$C,'General Assumptions_Back End'!$A:$A,$B31,'General Assumptions_Back End'!$B:$B,K$1)</f>
        <v>0</v>
      </c>
      <c r="L31" s="44">
        <f>'Structure Inputs'!M34</f>
        <v>0</v>
      </c>
      <c r="M31" s="18">
        <f>'Structure Inputs'!Q34</f>
        <v>0</v>
      </c>
      <c r="O31" s="42">
        <f>IF(ISNUMBER('Structure Inputs'!R34), IF('Structure Inputs'!R34&gt;='Displacement Days Lookup'!$A$15,'Displacement Days Lookup'!$B$15,IF('Structure Inputs'!R34&lt;='Displacement Days Lookup'!$A$3,'Displacement Days Lookup'!$B$3,SUMIFS('Displacement Days Lookup'!$B:$B,'Displacement Days Lookup'!$A:$A,'Structure Inputs'!R34))), 0)</f>
        <v>0</v>
      </c>
      <c r="P31" s="42">
        <f>IF(ISNUMBER('Structure Inputs'!S34), IF('Structure Inputs'!S34&gt;='Displacement Days Lookup'!$A$15,'Displacement Days Lookup'!$B$15,IF('Structure Inputs'!S34&lt;='Displacement Days Lookup'!$A$3,'Displacement Days Lookup'!$B$3,SUMIFS('Displacement Days Lookup'!$B:$B,'Displacement Days Lookup'!$A:$A,'Structure Inputs'!S34))), 0)</f>
        <v>0</v>
      </c>
      <c r="Q31" s="42">
        <f>IF(ISNUMBER('Structure Inputs'!T34), IF('Structure Inputs'!T34&gt;='Displacement Days Lookup'!$A$15,'Displacement Days Lookup'!$B$15,IF('Structure Inputs'!T34&lt;='Displacement Days Lookup'!$A$3,'Displacement Days Lookup'!$B$3,SUMIFS('Displacement Days Lookup'!$B:$B,'Displacement Days Lookup'!$A:$A,'Structure Inputs'!T34))), 0)</f>
        <v>0</v>
      </c>
      <c r="R31" s="42">
        <f>IF(ISNUMBER('Structure Inputs'!U34), IF('Structure Inputs'!U34&gt;='Displacement Days Lookup'!$A$15,'Displacement Days Lookup'!$B$15,IF('Structure Inputs'!U34&lt;='Displacement Days Lookup'!$A$3,'Displacement Days Lookup'!$B$3,SUMIFS('Displacement Days Lookup'!$B:$B,'Displacement Days Lookup'!$A:$A,'Structure Inputs'!U34))), 0)</f>
        <v>0</v>
      </c>
      <c r="S31" s="42">
        <f>IF(ISNUMBER('Structure Inputs'!V34), IF('Structure Inputs'!V34&gt;='Displacement Days Lookup'!$A$15,'Displacement Days Lookup'!$B$15,IF('Structure Inputs'!V34&lt;='Displacement Days Lookup'!$A$3,'Displacement Days Lookup'!$B$3,SUMIFS('Displacement Days Lookup'!$B:$B,'Displacement Days Lookup'!$A:$A,'Structure Inputs'!V34))), 0)</f>
        <v>0</v>
      </c>
      <c r="T31" s="42">
        <f>IF(ISNUMBER('Structure Inputs'!W34), IF('Structure Inputs'!W34&gt;='Displacement Days Lookup'!$A$15,'Displacement Days Lookup'!$B$15,IF('Structure Inputs'!W34&lt;='Displacement Days Lookup'!$A$3,'Displacement Days Lookup'!$B$3,SUMIFS('Displacement Days Lookup'!$B:$B,'Displacement Days Lookup'!$A:$A,'Structure Inputs'!W34))), 0)</f>
        <v>0</v>
      </c>
      <c r="U31" s="42">
        <f>IF(ISNUMBER('Structure Inputs'!X34), IF('Structure Inputs'!X34&gt;='Displacement Days Lookup'!$A$15,'Displacement Days Lookup'!$B$15,IF('Structure Inputs'!X34&lt;='Displacement Days Lookup'!$A$3,'Displacement Days Lookup'!$B$3,SUMIFS('Displacement Days Lookup'!$B:$B,'Displacement Days Lookup'!$A:$A,'Structure Inputs'!X34))), 0)</f>
        <v>0</v>
      </c>
      <c r="V31" s="42">
        <f>IF(ISNUMBER('Structure Inputs'!Y34), IF('Structure Inputs'!Y34&gt;='Displacement Days Lookup'!$A$15,'Displacement Days Lookup'!$B$15,IF('Structure Inputs'!Y34&lt;='Displacement Days Lookup'!$A$3,'Displacement Days Lookup'!$B$3,SUMIFS('Displacement Days Lookup'!$B:$B,'Displacement Days Lookup'!$A:$A,'Structure Inputs'!Y34))), 0)</f>
        <v>0</v>
      </c>
      <c r="W31" s="42">
        <f>IF(ISNUMBER('Structure Inputs'!Z34), IF('Structure Inputs'!Z34&gt;='Displacement Days Lookup'!$A$15,'Displacement Days Lookup'!$B$15,IF('Structure Inputs'!Z34&lt;='Displacement Days Lookup'!$A$3,'Displacement Days Lookup'!$B$3,SUMIFS('Displacement Days Lookup'!$B:$B,'Displacement Days Lookup'!$A:$A,'Structure Inputs'!Z34))), 0)</f>
        <v>0</v>
      </c>
      <c r="X31" s="42">
        <f>IF(ISNUMBER('Structure Inputs'!AA34), IF('Structure Inputs'!AA34&gt;='Displacement Days Lookup'!$A$15,'Displacement Days Lookup'!$B$15,IF('Structure Inputs'!AA34&lt;='Displacement Days Lookup'!$A$3,'Displacement Days Lookup'!$B$3,SUMIFS('Displacement Days Lookup'!$B:$B,'Displacement Days Lookup'!$A:$A,'Structure Inputs'!AA34))), 0)</f>
        <v>0</v>
      </c>
      <c r="Y31" s="42">
        <f>IF(ISNUMBER('Structure Inputs'!AB34), IF('Structure Inputs'!AB34&gt;='Displacement Days Lookup'!$A$15,'Displacement Days Lookup'!$B$15,IF('Structure Inputs'!AB34&lt;='Displacement Days Lookup'!$A$3,'Displacement Days Lookup'!$B$3,SUMIFS('Displacement Days Lookup'!$B:$B,'Displacement Days Lookup'!$A:$A,'Structure Inputs'!AB34))), 0)</f>
        <v>0</v>
      </c>
      <c r="Z31" s="42">
        <f>IF(ISNUMBER('Structure Inputs'!AC34), IF('Structure Inputs'!AC34&gt;='Displacement Days Lookup'!$A$15,'Displacement Days Lookup'!$B$15,IF('Structure Inputs'!AC34&lt;='Displacement Days Lookup'!$A$3,'Displacement Days Lookup'!$B$3,SUMIFS('Displacement Days Lookup'!$B:$B,'Displacement Days Lookup'!$A:$A,'Structure Inputs'!AC34))), 0)</f>
        <v>0</v>
      </c>
      <c r="AB31" s="25">
        <f t="shared" si="2"/>
        <v>0</v>
      </c>
      <c r="AC31" s="25">
        <f t="shared" si="3"/>
        <v>0</v>
      </c>
      <c r="AD31" s="25">
        <f t="shared" si="4"/>
        <v>0</v>
      </c>
      <c r="AE31" s="25">
        <f t="shared" si="5"/>
        <v>0</v>
      </c>
      <c r="AF31" s="25">
        <f t="shared" si="6"/>
        <v>0</v>
      </c>
      <c r="AG31" s="25">
        <f t="shared" si="7"/>
        <v>0</v>
      </c>
      <c r="AH31" s="25">
        <f t="shared" si="8"/>
        <v>0</v>
      </c>
      <c r="AI31" s="25">
        <f t="shared" si="9"/>
        <v>0</v>
      </c>
      <c r="AJ31" s="25">
        <f t="shared" si="10"/>
        <v>0</v>
      </c>
      <c r="AK31" s="25">
        <f t="shared" si="11"/>
        <v>0</v>
      </c>
      <c r="AL31" s="25">
        <f t="shared" si="12"/>
        <v>0</v>
      </c>
      <c r="AM31" s="25">
        <f t="shared" si="13"/>
        <v>0</v>
      </c>
    </row>
    <row r="32" spans="1:39" x14ac:dyDescent="0.25">
      <c r="A32" s="17">
        <f t="shared" si="1"/>
        <v>31</v>
      </c>
      <c r="B32" s="27" t="str">
        <f>IF('Structure Inputs'!C35="","",'Structure Inputs'!C35)</f>
        <v/>
      </c>
      <c r="D32" s="42">
        <f>'Structure Inputs'!$D35</f>
        <v>0</v>
      </c>
      <c r="F32" s="18" t="str">
        <f>IF('Structure Inputs'!F35="","No","Yes")</f>
        <v>No</v>
      </c>
      <c r="H32" s="24">
        <f>IF('Structure Inputs'!I35&gt;3,'Debris Cost Calcs'!K32,IF($F32="Yes",'Structure Inputs'!$F35,SUMIFS('General Assumptions_Back End'!$C:$C,'General Assumptions_Back End'!$A:$A,$B32,'General Assumptions_Back End'!$B:$B,H$1)))</f>
        <v>0</v>
      </c>
      <c r="J32" s="44">
        <f>SUMIFS('General Assumptions_Back End'!$C:$C,'General Assumptions_Back End'!$A:$A,$B32,'General Assumptions_Back End'!$B:$B,J$1)</f>
        <v>0</v>
      </c>
      <c r="K32" s="44">
        <f>SUMIFS('General Assumptions_Back End'!$C:$C,'General Assumptions_Back End'!$A:$A,$B32,'General Assumptions_Back End'!$B:$B,K$1)</f>
        <v>0</v>
      </c>
      <c r="L32" s="44">
        <f>'Structure Inputs'!M35</f>
        <v>0</v>
      </c>
      <c r="M32" s="18">
        <f>'Structure Inputs'!Q35</f>
        <v>0</v>
      </c>
      <c r="O32" s="42">
        <f>IF(ISNUMBER('Structure Inputs'!R35), IF('Structure Inputs'!R35&gt;='Displacement Days Lookup'!$A$15,'Displacement Days Lookup'!$B$15,IF('Structure Inputs'!R35&lt;='Displacement Days Lookup'!$A$3,'Displacement Days Lookup'!$B$3,SUMIFS('Displacement Days Lookup'!$B:$B,'Displacement Days Lookup'!$A:$A,'Structure Inputs'!R35))), 0)</f>
        <v>0</v>
      </c>
      <c r="P32" s="42">
        <f>IF(ISNUMBER('Structure Inputs'!S35), IF('Structure Inputs'!S35&gt;='Displacement Days Lookup'!$A$15,'Displacement Days Lookup'!$B$15,IF('Structure Inputs'!S35&lt;='Displacement Days Lookup'!$A$3,'Displacement Days Lookup'!$B$3,SUMIFS('Displacement Days Lookup'!$B:$B,'Displacement Days Lookup'!$A:$A,'Structure Inputs'!S35))), 0)</f>
        <v>0</v>
      </c>
      <c r="Q32" s="42">
        <f>IF(ISNUMBER('Structure Inputs'!T35), IF('Structure Inputs'!T35&gt;='Displacement Days Lookup'!$A$15,'Displacement Days Lookup'!$B$15,IF('Structure Inputs'!T35&lt;='Displacement Days Lookup'!$A$3,'Displacement Days Lookup'!$B$3,SUMIFS('Displacement Days Lookup'!$B:$B,'Displacement Days Lookup'!$A:$A,'Structure Inputs'!T35))), 0)</f>
        <v>0</v>
      </c>
      <c r="R32" s="42">
        <f>IF(ISNUMBER('Structure Inputs'!U35), IF('Structure Inputs'!U35&gt;='Displacement Days Lookup'!$A$15,'Displacement Days Lookup'!$B$15,IF('Structure Inputs'!U35&lt;='Displacement Days Lookup'!$A$3,'Displacement Days Lookup'!$B$3,SUMIFS('Displacement Days Lookup'!$B:$B,'Displacement Days Lookup'!$A:$A,'Structure Inputs'!U35))), 0)</f>
        <v>0</v>
      </c>
      <c r="S32" s="42">
        <f>IF(ISNUMBER('Structure Inputs'!V35), IF('Structure Inputs'!V35&gt;='Displacement Days Lookup'!$A$15,'Displacement Days Lookup'!$B$15,IF('Structure Inputs'!V35&lt;='Displacement Days Lookup'!$A$3,'Displacement Days Lookup'!$B$3,SUMIFS('Displacement Days Lookup'!$B:$B,'Displacement Days Lookup'!$A:$A,'Structure Inputs'!V35))), 0)</f>
        <v>0</v>
      </c>
      <c r="T32" s="42">
        <f>IF(ISNUMBER('Structure Inputs'!W35), IF('Structure Inputs'!W35&gt;='Displacement Days Lookup'!$A$15,'Displacement Days Lookup'!$B$15,IF('Structure Inputs'!W35&lt;='Displacement Days Lookup'!$A$3,'Displacement Days Lookup'!$B$3,SUMIFS('Displacement Days Lookup'!$B:$B,'Displacement Days Lookup'!$A:$A,'Structure Inputs'!W35))), 0)</f>
        <v>0</v>
      </c>
      <c r="U32" s="42">
        <f>IF(ISNUMBER('Structure Inputs'!X35), IF('Structure Inputs'!X35&gt;='Displacement Days Lookup'!$A$15,'Displacement Days Lookup'!$B$15,IF('Structure Inputs'!X35&lt;='Displacement Days Lookup'!$A$3,'Displacement Days Lookup'!$B$3,SUMIFS('Displacement Days Lookup'!$B:$B,'Displacement Days Lookup'!$A:$A,'Structure Inputs'!X35))), 0)</f>
        <v>0</v>
      </c>
      <c r="V32" s="42">
        <f>IF(ISNUMBER('Structure Inputs'!Y35), IF('Structure Inputs'!Y35&gt;='Displacement Days Lookup'!$A$15,'Displacement Days Lookup'!$B$15,IF('Structure Inputs'!Y35&lt;='Displacement Days Lookup'!$A$3,'Displacement Days Lookup'!$B$3,SUMIFS('Displacement Days Lookup'!$B:$B,'Displacement Days Lookup'!$A:$A,'Structure Inputs'!Y35))), 0)</f>
        <v>0</v>
      </c>
      <c r="W32" s="42">
        <f>IF(ISNUMBER('Structure Inputs'!Z35), IF('Structure Inputs'!Z35&gt;='Displacement Days Lookup'!$A$15,'Displacement Days Lookup'!$B$15,IF('Structure Inputs'!Z35&lt;='Displacement Days Lookup'!$A$3,'Displacement Days Lookup'!$B$3,SUMIFS('Displacement Days Lookup'!$B:$B,'Displacement Days Lookup'!$A:$A,'Structure Inputs'!Z35))), 0)</f>
        <v>0</v>
      </c>
      <c r="X32" s="42">
        <f>IF(ISNUMBER('Structure Inputs'!AA35), IF('Structure Inputs'!AA35&gt;='Displacement Days Lookup'!$A$15,'Displacement Days Lookup'!$B$15,IF('Structure Inputs'!AA35&lt;='Displacement Days Lookup'!$A$3,'Displacement Days Lookup'!$B$3,SUMIFS('Displacement Days Lookup'!$B:$B,'Displacement Days Lookup'!$A:$A,'Structure Inputs'!AA35))), 0)</f>
        <v>0</v>
      </c>
      <c r="Y32" s="42">
        <f>IF(ISNUMBER('Structure Inputs'!AB35), IF('Structure Inputs'!AB35&gt;='Displacement Days Lookup'!$A$15,'Displacement Days Lookup'!$B$15,IF('Structure Inputs'!AB35&lt;='Displacement Days Lookup'!$A$3,'Displacement Days Lookup'!$B$3,SUMIFS('Displacement Days Lookup'!$B:$B,'Displacement Days Lookup'!$A:$A,'Structure Inputs'!AB35))), 0)</f>
        <v>0</v>
      </c>
      <c r="Z32" s="42">
        <f>IF(ISNUMBER('Structure Inputs'!AC35), IF('Structure Inputs'!AC35&gt;='Displacement Days Lookup'!$A$15,'Displacement Days Lookup'!$B$15,IF('Structure Inputs'!AC35&lt;='Displacement Days Lookup'!$A$3,'Displacement Days Lookup'!$B$3,SUMIFS('Displacement Days Lookup'!$B:$B,'Displacement Days Lookup'!$A:$A,'Structure Inputs'!AC35))), 0)</f>
        <v>0</v>
      </c>
      <c r="AB32" s="25">
        <f t="shared" si="2"/>
        <v>0</v>
      </c>
      <c r="AC32" s="25">
        <f t="shared" si="3"/>
        <v>0</v>
      </c>
      <c r="AD32" s="25">
        <f t="shared" si="4"/>
        <v>0</v>
      </c>
      <c r="AE32" s="25">
        <f t="shared" si="5"/>
        <v>0</v>
      </c>
      <c r="AF32" s="25">
        <f t="shared" si="6"/>
        <v>0</v>
      </c>
      <c r="AG32" s="25">
        <f t="shared" si="7"/>
        <v>0</v>
      </c>
      <c r="AH32" s="25">
        <f t="shared" si="8"/>
        <v>0</v>
      </c>
      <c r="AI32" s="25">
        <f t="shared" si="9"/>
        <v>0</v>
      </c>
      <c r="AJ32" s="25">
        <f t="shared" si="10"/>
        <v>0</v>
      </c>
      <c r="AK32" s="25">
        <f t="shared" si="11"/>
        <v>0</v>
      </c>
      <c r="AL32" s="25">
        <f t="shared" si="12"/>
        <v>0</v>
      </c>
      <c r="AM32" s="25">
        <f t="shared" si="13"/>
        <v>0</v>
      </c>
    </row>
    <row r="33" spans="1:39" x14ac:dyDescent="0.25">
      <c r="A33" s="17">
        <f t="shared" si="1"/>
        <v>32</v>
      </c>
      <c r="B33" s="27" t="str">
        <f>IF('Structure Inputs'!C36="","",'Structure Inputs'!C36)</f>
        <v/>
      </c>
      <c r="D33" s="42">
        <f>'Structure Inputs'!$D36</f>
        <v>0</v>
      </c>
      <c r="F33" s="18" t="str">
        <f>IF('Structure Inputs'!F36="","No","Yes")</f>
        <v>No</v>
      </c>
      <c r="H33" s="24">
        <f>IF('Structure Inputs'!I36&gt;3,'Debris Cost Calcs'!K33,IF($F33="Yes",'Structure Inputs'!$F36,SUMIFS('General Assumptions_Back End'!$C:$C,'General Assumptions_Back End'!$A:$A,$B33,'General Assumptions_Back End'!$B:$B,H$1)))</f>
        <v>0</v>
      </c>
      <c r="J33" s="44">
        <f>SUMIFS('General Assumptions_Back End'!$C:$C,'General Assumptions_Back End'!$A:$A,$B33,'General Assumptions_Back End'!$B:$B,J$1)</f>
        <v>0</v>
      </c>
      <c r="K33" s="44">
        <f>SUMIFS('General Assumptions_Back End'!$C:$C,'General Assumptions_Back End'!$A:$A,$B33,'General Assumptions_Back End'!$B:$B,K$1)</f>
        <v>0</v>
      </c>
      <c r="L33" s="44">
        <f>'Structure Inputs'!M36</f>
        <v>0</v>
      </c>
      <c r="M33" s="18">
        <f>'Structure Inputs'!Q36</f>
        <v>0</v>
      </c>
      <c r="O33" s="42">
        <f>IF(ISNUMBER('Structure Inputs'!R36), IF('Structure Inputs'!R36&gt;='Displacement Days Lookup'!$A$15,'Displacement Days Lookup'!$B$15,IF('Structure Inputs'!R36&lt;='Displacement Days Lookup'!$A$3,'Displacement Days Lookup'!$B$3,SUMIFS('Displacement Days Lookup'!$B:$B,'Displacement Days Lookup'!$A:$A,'Structure Inputs'!R36))), 0)</f>
        <v>0</v>
      </c>
      <c r="P33" s="42">
        <f>IF(ISNUMBER('Structure Inputs'!S36), IF('Structure Inputs'!S36&gt;='Displacement Days Lookup'!$A$15,'Displacement Days Lookup'!$B$15,IF('Structure Inputs'!S36&lt;='Displacement Days Lookup'!$A$3,'Displacement Days Lookup'!$B$3,SUMIFS('Displacement Days Lookup'!$B:$B,'Displacement Days Lookup'!$A:$A,'Structure Inputs'!S36))), 0)</f>
        <v>0</v>
      </c>
      <c r="Q33" s="42">
        <f>IF(ISNUMBER('Structure Inputs'!T36), IF('Structure Inputs'!T36&gt;='Displacement Days Lookup'!$A$15,'Displacement Days Lookup'!$B$15,IF('Structure Inputs'!T36&lt;='Displacement Days Lookup'!$A$3,'Displacement Days Lookup'!$B$3,SUMIFS('Displacement Days Lookup'!$B:$B,'Displacement Days Lookup'!$A:$A,'Structure Inputs'!T36))), 0)</f>
        <v>0</v>
      </c>
      <c r="R33" s="42">
        <f>IF(ISNUMBER('Structure Inputs'!U36), IF('Structure Inputs'!U36&gt;='Displacement Days Lookup'!$A$15,'Displacement Days Lookup'!$B$15,IF('Structure Inputs'!U36&lt;='Displacement Days Lookup'!$A$3,'Displacement Days Lookup'!$B$3,SUMIFS('Displacement Days Lookup'!$B:$B,'Displacement Days Lookup'!$A:$A,'Structure Inputs'!U36))), 0)</f>
        <v>0</v>
      </c>
      <c r="S33" s="42">
        <f>IF(ISNUMBER('Structure Inputs'!V36), IF('Structure Inputs'!V36&gt;='Displacement Days Lookup'!$A$15,'Displacement Days Lookup'!$B$15,IF('Structure Inputs'!V36&lt;='Displacement Days Lookup'!$A$3,'Displacement Days Lookup'!$B$3,SUMIFS('Displacement Days Lookup'!$B:$B,'Displacement Days Lookup'!$A:$A,'Structure Inputs'!V36))), 0)</f>
        <v>0</v>
      </c>
      <c r="T33" s="42">
        <f>IF(ISNUMBER('Structure Inputs'!W36), IF('Structure Inputs'!W36&gt;='Displacement Days Lookup'!$A$15,'Displacement Days Lookup'!$B$15,IF('Structure Inputs'!W36&lt;='Displacement Days Lookup'!$A$3,'Displacement Days Lookup'!$B$3,SUMIFS('Displacement Days Lookup'!$B:$B,'Displacement Days Lookup'!$A:$A,'Structure Inputs'!W36))), 0)</f>
        <v>0</v>
      </c>
      <c r="U33" s="42">
        <f>IF(ISNUMBER('Structure Inputs'!X36), IF('Structure Inputs'!X36&gt;='Displacement Days Lookup'!$A$15,'Displacement Days Lookup'!$B$15,IF('Structure Inputs'!X36&lt;='Displacement Days Lookup'!$A$3,'Displacement Days Lookup'!$B$3,SUMIFS('Displacement Days Lookup'!$B:$B,'Displacement Days Lookup'!$A:$A,'Structure Inputs'!X36))), 0)</f>
        <v>0</v>
      </c>
      <c r="V33" s="42">
        <f>IF(ISNUMBER('Structure Inputs'!Y36), IF('Structure Inputs'!Y36&gt;='Displacement Days Lookup'!$A$15,'Displacement Days Lookup'!$B$15,IF('Structure Inputs'!Y36&lt;='Displacement Days Lookup'!$A$3,'Displacement Days Lookup'!$B$3,SUMIFS('Displacement Days Lookup'!$B:$B,'Displacement Days Lookup'!$A:$A,'Structure Inputs'!Y36))), 0)</f>
        <v>0</v>
      </c>
      <c r="W33" s="42">
        <f>IF(ISNUMBER('Structure Inputs'!Z36), IF('Structure Inputs'!Z36&gt;='Displacement Days Lookup'!$A$15,'Displacement Days Lookup'!$B$15,IF('Structure Inputs'!Z36&lt;='Displacement Days Lookup'!$A$3,'Displacement Days Lookup'!$B$3,SUMIFS('Displacement Days Lookup'!$B:$B,'Displacement Days Lookup'!$A:$A,'Structure Inputs'!Z36))), 0)</f>
        <v>0</v>
      </c>
      <c r="X33" s="42">
        <f>IF(ISNUMBER('Structure Inputs'!AA36), IF('Structure Inputs'!AA36&gt;='Displacement Days Lookup'!$A$15,'Displacement Days Lookup'!$B$15,IF('Structure Inputs'!AA36&lt;='Displacement Days Lookup'!$A$3,'Displacement Days Lookup'!$B$3,SUMIFS('Displacement Days Lookup'!$B:$B,'Displacement Days Lookup'!$A:$A,'Structure Inputs'!AA36))), 0)</f>
        <v>0</v>
      </c>
      <c r="Y33" s="42">
        <f>IF(ISNUMBER('Structure Inputs'!AB36), IF('Structure Inputs'!AB36&gt;='Displacement Days Lookup'!$A$15,'Displacement Days Lookup'!$B$15,IF('Structure Inputs'!AB36&lt;='Displacement Days Lookup'!$A$3,'Displacement Days Lookup'!$B$3,SUMIFS('Displacement Days Lookup'!$B:$B,'Displacement Days Lookup'!$A:$A,'Structure Inputs'!AB36))), 0)</f>
        <v>0</v>
      </c>
      <c r="Z33" s="42">
        <f>IF(ISNUMBER('Structure Inputs'!AC36), IF('Structure Inputs'!AC36&gt;='Displacement Days Lookup'!$A$15,'Displacement Days Lookup'!$B$15,IF('Structure Inputs'!AC36&lt;='Displacement Days Lookup'!$A$3,'Displacement Days Lookup'!$B$3,SUMIFS('Displacement Days Lookup'!$B:$B,'Displacement Days Lookup'!$A:$A,'Structure Inputs'!AC36))), 0)</f>
        <v>0</v>
      </c>
      <c r="AB33" s="25">
        <f t="shared" si="2"/>
        <v>0</v>
      </c>
      <c r="AC33" s="25">
        <f t="shared" si="3"/>
        <v>0</v>
      </c>
      <c r="AD33" s="25">
        <f t="shared" si="4"/>
        <v>0</v>
      </c>
      <c r="AE33" s="25">
        <f t="shared" si="5"/>
        <v>0</v>
      </c>
      <c r="AF33" s="25">
        <f t="shared" si="6"/>
        <v>0</v>
      </c>
      <c r="AG33" s="25">
        <f t="shared" si="7"/>
        <v>0</v>
      </c>
      <c r="AH33" s="25">
        <f t="shared" si="8"/>
        <v>0</v>
      </c>
      <c r="AI33" s="25">
        <f t="shared" si="9"/>
        <v>0</v>
      </c>
      <c r="AJ33" s="25">
        <f t="shared" si="10"/>
        <v>0</v>
      </c>
      <c r="AK33" s="25">
        <f t="shared" si="11"/>
        <v>0</v>
      </c>
      <c r="AL33" s="25">
        <f t="shared" si="12"/>
        <v>0</v>
      </c>
      <c r="AM33" s="25">
        <f t="shared" si="13"/>
        <v>0</v>
      </c>
    </row>
    <row r="34" spans="1:39" x14ac:dyDescent="0.25">
      <c r="A34" s="17">
        <f t="shared" si="1"/>
        <v>33</v>
      </c>
      <c r="B34" s="27" t="str">
        <f>IF('Structure Inputs'!C37="","",'Structure Inputs'!C37)</f>
        <v/>
      </c>
      <c r="D34" s="42">
        <f>'Structure Inputs'!$D37</f>
        <v>0</v>
      </c>
      <c r="F34" s="18" t="str">
        <f>IF('Structure Inputs'!F37="","No","Yes")</f>
        <v>No</v>
      </c>
      <c r="H34" s="24">
        <f>IF('Structure Inputs'!I37&gt;3,'Debris Cost Calcs'!K34,IF($F34="Yes",'Structure Inputs'!$F37,SUMIFS('General Assumptions_Back End'!$C:$C,'General Assumptions_Back End'!$A:$A,$B34,'General Assumptions_Back End'!$B:$B,H$1)))</f>
        <v>0</v>
      </c>
      <c r="J34" s="44">
        <f>SUMIFS('General Assumptions_Back End'!$C:$C,'General Assumptions_Back End'!$A:$A,$B34,'General Assumptions_Back End'!$B:$B,J$1)</f>
        <v>0</v>
      </c>
      <c r="K34" s="44">
        <f>SUMIFS('General Assumptions_Back End'!$C:$C,'General Assumptions_Back End'!$A:$A,$B34,'General Assumptions_Back End'!$B:$B,K$1)</f>
        <v>0</v>
      </c>
      <c r="L34" s="44">
        <f>'Structure Inputs'!M37</f>
        <v>0</v>
      </c>
      <c r="M34" s="18">
        <f>'Structure Inputs'!Q37</f>
        <v>0</v>
      </c>
      <c r="O34" s="42">
        <f>IF(ISNUMBER('Structure Inputs'!R37), IF('Structure Inputs'!R37&gt;='Displacement Days Lookup'!$A$15,'Displacement Days Lookup'!$B$15,IF('Structure Inputs'!R37&lt;='Displacement Days Lookup'!$A$3,'Displacement Days Lookup'!$B$3,SUMIFS('Displacement Days Lookup'!$B:$B,'Displacement Days Lookup'!$A:$A,'Structure Inputs'!R37))), 0)</f>
        <v>0</v>
      </c>
      <c r="P34" s="42">
        <f>IF(ISNUMBER('Structure Inputs'!S37), IF('Structure Inputs'!S37&gt;='Displacement Days Lookup'!$A$15,'Displacement Days Lookup'!$B$15,IF('Structure Inputs'!S37&lt;='Displacement Days Lookup'!$A$3,'Displacement Days Lookup'!$B$3,SUMIFS('Displacement Days Lookup'!$B:$B,'Displacement Days Lookup'!$A:$A,'Structure Inputs'!S37))), 0)</f>
        <v>0</v>
      </c>
      <c r="Q34" s="42">
        <f>IF(ISNUMBER('Structure Inputs'!T37), IF('Structure Inputs'!T37&gt;='Displacement Days Lookup'!$A$15,'Displacement Days Lookup'!$B$15,IF('Structure Inputs'!T37&lt;='Displacement Days Lookup'!$A$3,'Displacement Days Lookup'!$B$3,SUMIFS('Displacement Days Lookup'!$B:$B,'Displacement Days Lookup'!$A:$A,'Structure Inputs'!T37))), 0)</f>
        <v>0</v>
      </c>
      <c r="R34" s="42">
        <f>IF(ISNUMBER('Structure Inputs'!U37), IF('Structure Inputs'!U37&gt;='Displacement Days Lookup'!$A$15,'Displacement Days Lookup'!$B$15,IF('Structure Inputs'!U37&lt;='Displacement Days Lookup'!$A$3,'Displacement Days Lookup'!$B$3,SUMIFS('Displacement Days Lookup'!$B:$B,'Displacement Days Lookup'!$A:$A,'Structure Inputs'!U37))), 0)</f>
        <v>0</v>
      </c>
      <c r="S34" s="42">
        <f>IF(ISNUMBER('Structure Inputs'!V37), IF('Structure Inputs'!V37&gt;='Displacement Days Lookup'!$A$15,'Displacement Days Lookup'!$B$15,IF('Structure Inputs'!V37&lt;='Displacement Days Lookup'!$A$3,'Displacement Days Lookup'!$B$3,SUMIFS('Displacement Days Lookup'!$B:$B,'Displacement Days Lookup'!$A:$A,'Structure Inputs'!V37))), 0)</f>
        <v>0</v>
      </c>
      <c r="T34" s="42">
        <f>IF(ISNUMBER('Structure Inputs'!W37), IF('Structure Inputs'!W37&gt;='Displacement Days Lookup'!$A$15,'Displacement Days Lookup'!$B$15,IF('Structure Inputs'!W37&lt;='Displacement Days Lookup'!$A$3,'Displacement Days Lookup'!$B$3,SUMIFS('Displacement Days Lookup'!$B:$B,'Displacement Days Lookup'!$A:$A,'Structure Inputs'!W37))), 0)</f>
        <v>0</v>
      </c>
      <c r="U34" s="42">
        <f>IF(ISNUMBER('Structure Inputs'!X37), IF('Structure Inputs'!X37&gt;='Displacement Days Lookup'!$A$15,'Displacement Days Lookup'!$B$15,IF('Structure Inputs'!X37&lt;='Displacement Days Lookup'!$A$3,'Displacement Days Lookup'!$B$3,SUMIFS('Displacement Days Lookup'!$B:$B,'Displacement Days Lookup'!$A:$A,'Structure Inputs'!X37))), 0)</f>
        <v>0</v>
      </c>
      <c r="V34" s="42">
        <f>IF(ISNUMBER('Structure Inputs'!Y37), IF('Structure Inputs'!Y37&gt;='Displacement Days Lookup'!$A$15,'Displacement Days Lookup'!$B$15,IF('Structure Inputs'!Y37&lt;='Displacement Days Lookup'!$A$3,'Displacement Days Lookup'!$B$3,SUMIFS('Displacement Days Lookup'!$B:$B,'Displacement Days Lookup'!$A:$A,'Structure Inputs'!Y37))), 0)</f>
        <v>0</v>
      </c>
      <c r="W34" s="42">
        <f>IF(ISNUMBER('Structure Inputs'!Z37), IF('Structure Inputs'!Z37&gt;='Displacement Days Lookup'!$A$15,'Displacement Days Lookup'!$B$15,IF('Structure Inputs'!Z37&lt;='Displacement Days Lookup'!$A$3,'Displacement Days Lookup'!$B$3,SUMIFS('Displacement Days Lookup'!$B:$B,'Displacement Days Lookup'!$A:$A,'Structure Inputs'!Z37))), 0)</f>
        <v>0</v>
      </c>
      <c r="X34" s="42">
        <f>IF(ISNUMBER('Structure Inputs'!AA37), IF('Structure Inputs'!AA37&gt;='Displacement Days Lookup'!$A$15,'Displacement Days Lookup'!$B$15,IF('Structure Inputs'!AA37&lt;='Displacement Days Lookup'!$A$3,'Displacement Days Lookup'!$B$3,SUMIFS('Displacement Days Lookup'!$B:$B,'Displacement Days Lookup'!$A:$A,'Structure Inputs'!AA37))), 0)</f>
        <v>0</v>
      </c>
      <c r="Y34" s="42">
        <f>IF(ISNUMBER('Structure Inputs'!AB37), IF('Structure Inputs'!AB37&gt;='Displacement Days Lookup'!$A$15,'Displacement Days Lookup'!$B$15,IF('Structure Inputs'!AB37&lt;='Displacement Days Lookup'!$A$3,'Displacement Days Lookup'!$B$3,SUMIFS('Displacement Days Lookup'!$B:$B,'Displacement Days Lookup'!$A:$A,'Structure Inputs'!AB37))), 0)</f>
        <v>0</v>
      </c>
      <c r="Z34" s="42">
        <f>IF(ISNUMBER('Structure Inputs'!AC37), IF('Structure Inputs'!AC37&gt;='Displacement Days Lookup'!$A$15,'Displacement Days Lookup'!$B$15,IF('Structure Inputs'!AC37&lt;='Displacement Days Lookup'!$A$3,'Displacement Days Lookup'!$B$3,SUMIFS('Displacement Days Lookup'!$B:$B,'Displacement Days Lookup'!$A:$A,'Structure Inputs'!AC37))), 0)</f>
        <v>0</v>
      </c>
      <c r="AB34" s="25">
        <f t="shared" si="2"/>
        <v>0</v>
      </c>
      <c r="AC34" s="25">
        <f t="shared" si="3"/>
        <v>0</v>
      </c>
      <c r="AD34" s="25">
        <f t="shared" si="4"/>
        <v>0</v>
      </c>
      <c r="AE34" s="25">
        <f t="shared" si="5"/>
        <v>0</v>
      </c>
      <c r="AF34" s="25">
        <f t="shared" si="6"/>
        <v>0</v>
      </c>
      <c r="AG34" s="25">
        <f t="shared" si="7"/>
        <v>0</v>
      </c>
      <c r="AH34" s="25">
        <f t="shared" si="8"/>
        <v>0</v>
      </c>
      <c r="AI34" s="25">
        <f t="shared" si="9"/>
        <v>0</v>
      </c>
      <c r="AJ34" s="25">
        <f t="shared" si="10"/>
        <v>0</v>
      </c>
      <c r="AK34" s="25">
        <f t="shared" si="11"/>
        <v>0</v>
      </c>
      <c r="AL34" s="25">
        <f t="shared" si="12"/>
        <v>0</v>
      </c>
      <c r="AM34" s="25">
        <f t="shared" si="13"/>
        <v>0</v>
      </c>
    </row>
    <row r="35" spans="1:39" x14ac:dyDescent="0.25">
      <c r="A35" s="17">
        <f t="shared" ref="A35:A66" si="14">A34+1</f>
        <v>34</v>
      </c>
      <c r="B35" s="27" t="str">
        <f>IF('Structure Inputs'!C38="","",'Structure Inputs'!C38)</f>
        <v/>
      </c>
      <c r="D35" s="42">
        <f>'Structure Inputs'!$D38</f>
        <v>0</v>
      </c>
      <c r="F35" s="18" t="str">
        <f>IF('Structure Inputs'!F38="","No","Yes")</f>
        <v>No</v>
      </c>
      <c r="H35" s="24">
        <f>IF('Structure Inputs'!I38&gt;3,'Debris Cost Calcs'!K35,IF($F35="Yes",'Structure Inputs'!$F38,SUMIFS('General Assumptions_Back End'!$C:$C,'General Assumptions_Back End'!$A:$A,$B35,'General Assumptions_Back End'!$B:$B,H$1)))</f>
        <v>0</v>
      </c>
      <c r="J35" s="44">
        <f>SUMIFS('General Assumptions_Back End'!$C:$C,'General Assumptions_Back End'!$A:$A,$B35,'General Assumptions_Back End'!$B:$B,J$1)</f>
        <v>0</v>
      </c>
      <c r="K35" s="44">
        <f>SUMIFS('General Assumptions_Back End'!$C:$C,'General Assumptions_Back End'!$A:$A,$B35,'General Assumptions_Back End'!$B:$B,K$1)</f>
        <v>0</v>
      </c>
      <c r="L35" s="44">
        <f>'Structure Inputs'!M38</f>
        <v>0</v>
      </c>
      <c r="M35" s="18">
        <f>'Structure Inputs'!Q38</f>
        <v>0</v>
      </c>
      <c r="O35" s="42">
        <f>IF(ISNUMBER('Structure Inputs'!R38), IF('Structure Inputs'!R38&gt;='Displacement Days Lookup'!$A$15,'Displacement Days Lookup'!$B$15,IF('Structure Inputs'!R38&lt;='Displacement Days Lookup'!$A$3,'Displacement Days Lookup'!$B$3,SUMIFS('Displacement Days Lookup'!$B:$B,'Displacement Days Lookup'!$A:$A,'Structure Inputs'!R38))), 0)</f>
        <v>0</v>
      </c>
      <c r="P35" s="42">
        <f>IF(ISNUMBER('Structure Inputs'!S38), IF('Structure Inputs'!S38&gt;='Displacement Days Lookup'!$A$15,'Displacement Days Lookup'!$B$15,IF('Structure Inputs'!S38&lt;='Displacement Days Lookup'!$A$3,'Displacement Days Lookup'!$B$3,SUMIFS('Displacement Days Lookup'!$B:$B,'Displacement Days Lookup'!$A:$A,'Structure Inputs'!S38))), 0)</f>
        <v>0</v>
      </c>
      <c r="Q35" s="42">
        <f>IF(ISNUMBER('Structure Inputs'!T38), IF('Structure Inputs'!T38&gt;='Displacement Days Lookup'!$A$15,'Displacement Days Lookup'!$B$15,IF('Structure Inputs'!T38&lt;='Displacement Days Lookup'!$A$3,'Displacement Days Lookup'!$B$3,SUMIFS('Displacement Days Lookup'!$B:$B,'Displacement Days Lookup'!$A:$A,'Structure Inputs'!T38))), 0)</f>
        <v>0</v>
      </c>
      <c r="R35" s="42">
        <f>IF(ISNUMBER('Structure Inputs'!U38), IF('Structure Inputs'!U38&gt;='Displacement Days Lookup'!$A$15,'Displacement Days Lookup'!$B$15,IF('Structure Inputs'!U38&lt;='Displacement Days Lookup'!$A$3,'Displacement Days Lookup'!$B$3,SUMIFS('Displacement Days Lookup'!$B:$B,'Displacement Days Lookup'!$A:$A,'Structure Inputs'!U38))), 0)</f>
        <v>0</v>
      </c>
      <c r="S35" s="42">
        <f>IF(ISNUMBER('Structure Inputs'!V38), IF('Structure Inputs'!V38&gt;='Displacement Days Lookup'!$A$15,'Displacement Days Lookup'!$B$15,IF('Structure Inputs'!V38&lt;='Displacement Days Lookup'!$A$3,'Displacement Days Lookup'!$B$3,SUMIFS('Displacement Days Lookup'!$B:$B,'Displacement Days Lookup'!$A:$A,'Structure Inputs'!V38))), 0)</f>
        <v>0</v>
      </c>
      <c r="T35" s="42">
        <f>IF(ISNUMBER('Structure Inputs'!W38), IF('Structure Inputs'!W38&gt;='Displacement Days Lookup'!$A$15,'Displacement Days Lookup'!$B$15,IF('Structure Inputs'!W38&lt;='Displacement Days Lookup'!$A$3,'Displacement Days Lookup'!$B$3,SUMIFS('Displacement Days Lookup'!$B:$B,'Displacement Days Lookup'!$A:$A,'Structure Inputs'!W38))), 0)</f>
        <v>0</v>
      </c>
      <c r="U35" s="42">
        <f>IF(ISNUMBER('Structure Inputs'!X38), IF('Structure Inputs'!X38&gt;='Displacement Days Lookup'!$A$15,'Displacement Days Lookup'!$B$15,IF('Structure Inputs'!X38&lt;='Displacement Days Lookup'!$A$3,'Displacement Days Lookup'!$B$3,SUMIFS('Displacement Days Lookup'!$B:$B,'Displacement Days Lookup'!$A:$A,'Structure Inputs'!X38))), 0)</f>
        <v>0</v>
      </c>
      <c r="V35" s="42">
        <f>IF(ISNUMBER('Structure Inputs'!Y38), IF('Structure Inputs'!Y38&gt;='Displacement Days Lookup'!$A$15,'Displacement Days Lookup'!$B$15,IF('Structure Inputs'!Y38&lt;='Displacement Days Lookup'!$A$3,'Displacement Days Lookup'!$B$3,SUMIFS('Displacement Days Lookup'!$B:$B,'Displacement Days Lookup'!$A:$A,'Structure Inputs'!Y38))), 0)</f>
        <v>0</v>
      </c>
      <c r="W35" s="42">
        <f>IF(ISNUMBER('Structure Inputs'!Z38), IF('Structure Inputs'!Z38&gt;='Displacement Days Lookup'!$A$15,'Displacement Days Lookup'!$B$15,IF('Structure Inputs'!Z38&lt;='Displacement Days Lookup'!$A$3,'Displacement Days Lookup'!$B$3,SUMIFS('Displacement Days Lookup'!$B:$B,'Displacement Days Lookup'!$A:$A,'Structure Inputs'!Z38))), 0)</f>
        <v>0</v>
      </c>
      <c r="X35" s="42">
        <f>IF(ISNUMBER('Structure Inputs'!AA38), IF('Structure Inputs'!AA38&gt;='Displacement Days Lookup'!$A$15,'Displacement Days Lookup'!$B$15,IF('Structure Inputs'!AA38&lt;='Displacement Days Lookup'!$A$3,'Displacement Days Lookup'!$B$3,SUMIFS('Displacement Days Lookup'!$B:$B,'Displacement Days Lookup'!$A:$A,'Structure Inputs'!AA38))), 0)</f>
        <v>0</v>
      </c>
      <c r="Y35" s="42">
        <f>IF(ISNUMBER('Structure Inputs'!AB38), IF('Structure Inputs'!AB38&gt;='Displacement Days Lookup'!$A$15,'Displacement Days Lookup'!$B$15,IF('Structure Inputs'!AB38&lt;='Displacement Days Lookup'!$A$3,'Displacement Days Lookup'!$B$3,SUMIFS('Displacement Days Lookup'!$B:$B,'Displacement Days Lookup'!$A:$A,'Structure Inputs'!AB38))), 0)</f>
        <v>0</v>
      </c>
      <c r="Z35" s="42">
        <f>IF(ISNUMBER('Structure Inputs'!AC38), IF('Structure Inputs'!AC38&gt;='Displacement Days Lookup'!$A$15,'Displacement Days Lookup'!$B$15,IF('Structure Inputs'!AC38&lt;='Displacement Days Lookup'!$A$3,'Displacement Days Lookup'!$B$3,SUMIFS('Displacement Days Lookup'!$B:$B,'Displacement Days Lookup'!$A:$A,'Structure Inputs'!AC38))), 0)</f>
        <v>0</v>
      </c>
      <c r="AB35" s="25">
        <f t="shared" si="2"/>
        <v>0</v>
      </c>
      <c r="AC35" s="25">
        <f t="shared" si="3"/>
        <v>0</v>
      </c>
      <c r="AD35" s="25">
        <f t="shared" si="4"/>
        <v>0</v>
      </c>
      <c r="AE35" s="25">
        <f t="shared" si="5"/>
        <v>0</v>
      </c>
      <c r="AF35" s="25">
        <f t="shared" si="6"/>
        <v>0</v>
      </c>
      <c r="AG35" s="25">
        <f t="shared" si="7"/>
        <v>0</v>
      </c>
      <c r="AH35" s="25">
        <f t="shared" si="8"/>
        <v>0</v>
      </c>
      <c r="AI35" s="25">
        <f t="shared" si="9"/>
        <v>0</v>
      </c>
      <c r="AJ35" s="25">
        <f t="shared" si="10"/>
        <v>0</v>
      </c>
      <c r="AK35" s="25">
        <f t="shared" si="11"/>
        <v>0</v>
      </c>
      <c r="AL35" s="25">
        <f t="shared" si="12"/>
        <v>0</v>
      </c>
      <c r="AM35" s="25">
        <f t="shared" si="13"/>
        <v>0</v>
      </c>
    </row>
    <row r="36" spans="1:39" x14ac:dyDescent="0.25">
      <c r="A36" s="17">
        <f t="shared" si="14"/>
        <v>35</v>
      </c>
      <c r="B36" s="27" t="str">
        <f>IF('Structure Inputs'!C39="","",'Structure Inputs'!C39)</f>
        <v/>
      </c>
      <c r="D36" s="42">
        <f>'Structure Inputs'!$D39</f>
        <v>0</v>
      </c>
      <c r="F36" s="18" t="str">
        <f>IF('Structure Inputs'!F39="","No","Yes")</f>
        <v>No</v>
      </c>
      <c r="H36" s="24">
        <f>IF('Structure Inputs'!I39&gt;3,'Debris Cost Calcs'!K36,IF($F36="Yes",'Structure Inputs'!$F39,SUMIFS('General Assumptions_Back End'!$C:$C,'General Assumptions_Back End'!$A:$A,$B36,'General Assumptions_Back End'!$B:$B,H$1)))</f>
        <v>0</v>
      </c>
      <c r="J36" s="44">
        <f>SUMIFS('General Assumptions_Back End'!$C:$C,'General Assumptions_Back End'!$A:$A,$B36,'General Assumptions_Back End'!$B:$B,J$1)</f>
        <v>0</v>
      </c>
      <c r="K36" s="44">
        <f>SUMIFS('General Assumptions_Back End'!$C:$C,'General Assumptions_Back End'!$A:$A,$B36,'General Assumptions_Back End'!$B:$B,K$1)</f>
        <v>0</v>
      </c>
      <c r="L36" s="44">
        <f>'Structure Inputs'!M39</f>
        <v>0</v>
      </c>
      <c r="M36" s="18">
        <f>'Structure Inputs'!Q39</f>
        <v>0</v>
      </c>
      <c r="O36" s="42">
        <f>IF(ISNUMBER('Structure Inputs'!R39), IF('Structure Inputs'!R39&gt;='Displacement Days Lookup'!$A$15,'Displacement Days Lookup'!$B$15,IF('Structure Inputs'!R39&lt;='Displacement Days Lookup'!$A$3,'Displacement Days Lookup'!$B$3,SUMIFS('Displacement Days Lookup'!$B:$B,'Displacement Days Lookup'!$A:$A,'Structure Inputs'!R39))), 0)</f>
        <v>0</v>
      </c>
      <c r="P36" s="42">
        <f>IF(ISNUMBER('Structure Inputs'!S39), IF('Structure Inputs'!S39&gt;='Displacement Days Lookup'!$A$15,'Displacement Days Lookup'!$B$15,IF('Structure Inputs'!S39&lt;='Displacement Days Lookup'!$A$3,'Displacement Days Lookup'!$B$3,SUMIFS('Displacement Days Lookup'!$B:$B,'Displacement Days Lookup'!$A:$A,'Structure Inputs'!S39))), 0)</f>
        <v>0</v>
      </c>
      <c r="Q36" s="42">
        <f>IF(ISNUMBER('Structure Inputs'!T39), IF('Structure Inputs'!T39&gt;='Displacement Days Lookup'!$A$15,'Displacement Days Lookup'!$B$15,IF('Structure Inputs'!T39&lt;='Displacement Days Lookup'!$A$3,'Displacement Days Lookup'!$B$3,SUMIFS('Displacement Days Lookup'!$B:$B,'Displacement Days Lookup'!$A:$A,'Structure Inputs'!T39))), 0)</f>
        <v>0</v>
      </c>
      <c r="R36" s="42">
        <f>IF(ISNUMBER('Structure Inputs'!U39), IF('Structure Inputs'!U39&gt;='Displacement Days Lookup'!$A$15,'Displacement Days Lookup'!$B$15,IF('Structure Inputs'!U39&lt;='Displacement Days Lookup'!$A$3,'Displacement Days Lookup'!$B$3,SUMIFS('Displacement Days Lookup'!$B:$B,'Displacement Days Lookup'!$A:$A,'Structure Inputs'!U39))), 0)</f>
        <v>0</v>
      </c>
      <c r="S36" s="42">
        <f>IF(ISNUMBER('Structure Inputs'!V39), IF('Structure Inputs'!V39&gt;='Displacement Days Lookup'!$A$15,'Displacement Days Lookup'!$B$15,IF('Structure Inputs'!V39&lt;='Displacement Days Lookup'!$A$3,'Displacement Days Lookup'!$B$3,SUMIFS('Displacement Days Lookup'!$B:$B,'Displacement Days Lookup'!$A:$A,'Structure Inputs'!V39))), 0)</f>
        <v>0</v>
      </c>
      <c r="T36" s="42">
        <f>IF(ISNUMBER('Structure Inputs'!W39), IF('Structure Inputs'!W39&gt;='Displacement Days Lookup'!$A$15,'Displacement Days Lookup'!$B$15,IF('Structure Inputs'!W39&lt;='Displacement Days Lookup'!$A$3,'Displacement Days Lookup'!$B$3,SUMIFS('Displacement Days Lookup'!$B:$B,'Displacement Days Lookup'!$A:$A,'Structure Inputs'!W39))), 0)</f>
        <v>0</v>
      </c>
      <c r="U36" s="42">
        <f>IF(ISNUMBER('Structure Inputs'!X39), IF('Structure Inputs'!X39&gt;='Displacement Days Lookup'!$A$15,'Displacement Days Lookup'!$B$15,IF('Structure Inputs'!X39&lt;='Displacement Days Lookup'!$A$3,'Displacement Days Lookup'!$B$3,SUMIFS('Displacement Days Lookup'!$B:$B,'Displacement Days Lookup'!$A:$A,'Structure Inputs'!X39))), 0)</f>
        <v>0</v>
      </c>
      <c r="V36" s="42">
        <f>IF(ISNUMBER('Structure Inputs'!Y39), IF('Structure Inputs'!Y39&gt;='Displacement Days Lookup'!$A$15,'Displacement Days Lookup'!$B$15,IF('Structure Inputs'!Y39&lt;='Displacement Days Lookup'!$A$3,'Displacement Days Lookup'!$B$3,SUMIFS('Displacement Days Lookup'!$B:$B,'Displacement Days Lookup'!$A:$A,'Structure Inputs'!Y39))), 0)</f>
        <v>0</v>
      </c>
      <c r="W36" s="42">
        <f>IF(ISNUMBER('Structure Inputs'!Z39), IF('Structure Inputs'!Z39&gt;='Displacement Days Lookup'!$A$15,'Displacement Days Lookup'!$B$15,IF('Structure Inputs'!Z39&lt;='Displacement Days Lookup'!$A$3,'Displacement Days Lookup'!$B$3,SUMIFS('Displacement Days Lookup'!$B:$B,'Displacement Days Lookup'!$A:$A,'Structure Inputs'!Z39))), 0)</f>
        <v>0</v>
      </c>
      <c r="X36" s="42">
        <f>IF(ISNUMBER('Structure Inputs'!AA39), IF('Structure Inputs'!AA39&gt;='Displacement Days Lookup'!$A$15,'Displacement Days Lookup'!$B$15,IF('Structure Inputs'!AA39&lt;='Displacement Days Lookup'!$A$3,'Displacement Days Lookup'!$B$3,SUMIFS('Displacement Days Lookup'!$B:$B,'Displacement Days Lookup'!$A:$A,'Structure Inputs'!AA39))), 0)</f>
        <v>0</v>
      </c>
      <c r="Y36" s="42">
        <f>IF(ISNUMBER('Structure Inputs'!AB39), IF('Structure Inputs'!AB39&gt;='Displacement Days Lookup'!$A$15,'Displacement Days Lookup'!$B$15,IF('Structure Inputs'!AB39&lt;='Displacement Days Lookup'!$A$3,'Displacement Days Lookup'!$B$3,SUMIFS('Displacement Days Lookup'!$B:$B,'Displacement Days Lookup'!$A:$A,'Structure Inputs'!AB39))), 0)</f>
        <v>0</v>
      </c>
      <c r="Z36" s="42">
        <f>IF(ISNUMBER('Structure Inputs'!AC39), IF('Structure Inputs'!AC39&gt;='Displacement Days Lookup'!$A$15,'Displacement Days Lookup'!$B$15,IF('Structure Inputs'!AC39&lt;='Displacement Days Lookup'!$A$3,'Displacement Days Lookup'!$B$3,SUMIFS('Displacement Days Lookup'!$B:$B,'Displacement Days Lookup'!$A:$A,'Structure Inputs'!AC39))), 0)</f>
        <v>0</v>
      </c>
      <c r="AB36" s="25">
        <f t="shared" si="2"/>
        <v>0</v>
      </c>
      <c r="AC36" s="25">
        <f t="shared" si="3"/>
        <v>0</v>
      </c>
      <c r="AD36" s="25">
        <f t="shared" si="4"/>
        <v>0</v>
      </c>
      <c r="AE36" s="25">
        <f t="shared" si="5"/>
        <v>0</v>
      </c>
      <c r="AF36" s="25">
        <f t="shared" si="6"/>
        <v>0</v>
      </c>
      <c r="AG36" s="25">
        <f t="shared" si="7"/>
        <v>0</v>
      </c>
      <c r="AH36" s="25">
        <f t="shared" si="8"/>
        <v>0</v>
      </c>
      <c r="AI36" s="25">
        <f t="shared" si="9"/>
        <v>0</v>
      </c>
      <c r="AJ36" s="25">
        <f t="shared" si="10"/>
        <v>0</v>
      </c>
      <c r="AK36" s="25">
        <f t="shared" si="11"/>
        <v>0</v>
      </c>
      <c r="AL36" s="25">
        <f t="shared" si="12"/>
        <v>0</v>
      </c>
      <c r="AM36" s="25">
        <f t="shared" si="13"/>
        <v>0</v>
      </c>
    </row>
    <row r="37" spans="1:39" x14ac:dyDescent="0.25">
      <c r="A37" s="17">
        <f t="shared" si="14"/>
        <v>36</v>
      </c>
      <c r="B37" s="27" t="str">
        <f>IF('Structure Inputs'!C40="","",'Structure Inputs'!C40)</f>
        <v/>
      </c>
      <c r="D37" s="42">
        <f>'Structure Inputs'!$D40</f>
        <v>0</v>
      </c>
      <c r="F37" s="18" t="str">
        <f>IF('Structure Inputs'!F40="","No","Yes")</f>
        <v>No</v>
      </c>
      <c r="H37" s="24">
        <f>IF('Structure Inputs'!I40&gt;3,'Debris Cost Calcs'!K37,IF($F37="Yes",'Structure Inputs'!$F40,SUMIFS('General Assumptions_Back End'!$C:$C,'General Assumptions_Back End'!$A:$A,$B37,'General Assumptions_Back End'!$B:$B,H$1)))</f>
        <v>0</v>
      </c>
      <c r="J37" s="44">
        <f>SUMIFS('General Assumptions_Back End'!$C:$C,'General Assumptions_Back End'!$A:$A,$B37,'General Assumptions_Back End'!$B:$B,J$1)</f>
        <v>0</v>
      </c>
      <c r="K37" s="44">
        <f>SUMIFS('General Assumptions_Back End'!$C:$C,'General Assumptions_Back End'!$A:$A,$B37,'General Assumptions_Back End'!$B:$B,K$1)</f>
        <v>0</v>
      </c>
      <c r="L37" s="44">
        <f>'Structure Inputs'!M40</f>
        <v>0</v>
      </c>
      <c r="M37" s="18">
        <f>'Structure Inputs'!Q40</f>
        <v>0</v>
      </c>
      <c r="O37" s="42">
        <f>IF(ISNUMBER('Structure Inputs'!R40), IF('Structure Inputs'!R40&gt;='Displacement Days Lookup'!$A$15,'Displacement Days Lookup'!$B$15,IF('Structure Inputs'!R40&lt;='Displacement Days Lookup'!$A$3,'Displacement Days Lookup'!$B$3,SUMIFS('Displacement Days Lookup'!$B:$B,'Displacement Days Lookup'!$A:$A,'Structure Inputs'!R40))), 0)</f>
        <v>0</v>
      </c>
      <c r="P37" s="42">
        <f>IF(ISNUMBER('Structure Inputs'!S40), IF('Structure Inputs'!S40&gt;='Displacement Days Lookup'!$A$15,'Displacement Days Lookup'!$B$15,IF('Structure Inputs'!S40&lt;='Displacement Days Lookup'!$A$3,'Displacement Days Lookup'!$B$3,SUMIFS('Displacement Days Lookup'!$B:$B,'Displacement Days Lookup'!$A:$A,'Structure Inputs'!S40))), 0)</f>
        <v>0</v>
      </c>
      <c r="Q37" s="42">
        <f>IF(ISNUMBER('Structure Inputs'!T40), IF('Structure Inputs'!T40&gt;='Displacement Days Lookup'!$A$15,'Displacement Days Lookup'!$B$15,IF('Structure Inputs'!T40&lt;='Displacement Days Lookup'!$A$3,'Displacement Days Lookup'!$B$3,SUMIFS('Displacement Days Lookup'!$B:$B,'Displacement Days Lookup'!$A:$A,'Structure Inputs'!T40))), 0)</f>
        <v>0</v>
      </c>
      <c r="R37" s="42">
        <f>IF(ISNUMBER('Structure Inputs'!U40), IF('Structure Inputs'!U40&gt;='Displacement Days Lookup'!$A$15,'Displacement Days Lookup'!$B$15,IF('Structure Inputs'!U40&lt;='Displacement Days Lookup'!$A$3,'Displacement Days Lookup'!$B$3,SUMIFS('Displacement Days Lookup'!$B:$B,'Displacement Days Lookup'!$A:$A,'Structure Inputs'!U40))), 0)</f>
        <v>0</v>
      </c>
      <c r="S37" s="42">
        <f>IF(ISNUMBER('Structure Inputs'!V40), IF('Structure Inputs'!V40&gt;='Displacement Days Lookup'!$A$15,'Displacement Days Lookup'!$B$15,IF('Structure Inputs'!V40&lt;='Displacement Days Lookup'!$A$3,'Displacement Days Lookup'!$B$3,SUMIFS('Displacement Days Lookup'!$B:$B,'Displacement Days Lookup'!$A:$A,'Structure Inputs'!V40))), 0)</f>
        <v>0</v>
      </c>
      <c r="T37" s="42">
        <f>IF(ISNUMBER('Structure Inputs'!W40), IF('Structure Inputs'!W40&gt;='Displacement Days Lookup'!$A$15,'Displacement Days Lookup'!$B$15,IF('Structure Inputs'!W40&lt;='Displacement Days Lookup'!$A$3,'Displacement Days Lookup'!$B$3,SUMIFS('Displacement Days Lookup'!$B:$B,'Displacement Days Lookup'!$A:$A,'Structure Inputs'!W40))), 0)</f>
        <v>0</v>
      </c>
      <c r="U37" s="42">
        <f>IF(ISNUMBER('Structure Inputs'!X40), IF('Structure Inputs'!X40&gt;='Displacement Days Lookup'!$A$15,'Displacement Days Lookup'!$B$15,IF('Structure Inputs'!X40&lt;='Displacement Days Lookup'!$A$3,'Displacement Days Lookup'!$B$3,SUMIFS('Displacement Days Lookup'!$B:$B,'Displacement Days Lookup'!$A:$A,'Structure Inputs'!X40))), 0)</f>
        <v>0</v>
      </c>
      <c r="V37" s="42">
        <f>IF(ISNUMBER('Structure Inputs'!Y40), IF('Structure Inputs'!Y40&gt;='Displacement Days Lookup'!$A$15,'Displacement Days Lookup'!$B$15,IF('Structure Inputs'!Y40&lt;='Displacement Days Lookup'!$A$3,'Displacement Days Lookup'!$B$3,SUMIFS('Displacement Days Lookup'!$B:$B,'Displacement Days Lookup'!$A:$A,'Structure Inputs'!Y40))), 0)</f>
        <v>0</v>
      </c>
      <c r="W37" s="42">
        <f>IF(ISNUMBER('Structure Inputs'!Z40), IF('Structure Inputs'!Z40&gt;='Displacement Days Lookup'!$A$15,'Displacement Days Lookup'!$B$15,IF('Structure Inputs'!Z40&lt;='Displacement Days Lookup'!$A$3,'Displacement Days Lookup'!$B$3,SUMIFS('Displacement Days Lookup'!$B:$B,'Displacement Days Lookup'!$A:$A,'Structure Inputs'!Z40))), 0)</f>
        <v>0</v>
      </c>
      <c r="X37" s="42">
        <f>IF(ISNUMBER('Structure Inputs'!AA40), IF('Structure Inputs'!AA40&gt;='Displacement Days Lookup'!$A$15,'Displacement Days Lookup'!$B$15,IF('Structure Inputs'!AA40&lt;='Displacement Days Lookup'!$A$3,'Displacement Days Lookup'!$B$3,SUMIFS('Displacement Days Lookup'!$B:$B,'Displacement Days Lookup'!$A:$A,'Structure Inputs'!AA40))), 0)</f>
        <v>0</v>
      </c>
      <c r="Y37" s="42">
        <f>IF(ISNUMBER('Structure Inputs'!AB40), IF('Structure Inputs'!AB40&gt;='Displacement Days Lookup'!$A$15,'Displacement Days Lookup'!$B$15,IF('Structure Inputs'!AB40&lt;='Displacement Days Lookup'!$A$3,'Displacement Days Lookup'!$B$3,SUMIFS('Displacement Days Lookup'!$B:$B,'Displacement Days Lookup'!$A:$A,'Structure Inputs'!AB40))), 0)</f>
        <v>0</v>
      </c>
      <c r="Z37" s="42">
        <f>IF(ISNUMBER('Structure Inputs'!AC40), IF('Structure Inputs'!AC40&gt;='Displacement Days Lookup'!$A$15,'Displacement Days Lookup'!$B$15,IF('Structure Inputs'!AC40&lt;='Displacement Days Lookup'!$A$3,'Displacement Days Lookup'!$B$3,SUMIFS('Displacement Days Lookup'!$B:$B,'Displacement Days Lookup'!$A:$A,'Structure Inputs'!AC40))), 0)</f>
        <v>0</v>
      </c>
      <c r="AB37" s="25">
        <f t="shared" si="2"/>
        <v>0</v>
      </c>
      <c r="AC37" s="25">
        <f t="shared" si="3"/>
        <v>0</v>
      </c>
      <c r="AD37" s="25">
        <f t="shared" si="4"/>
        <v>0</v>
      </c>
      <c r="AE37" s="25">
        <f t="shared" si="5"/>
        <v>0</v>
      </c>
      <c r="AF37" s="25">
        <f t="shared" si="6"/>
        <v>0</v>
      </c>
      <c r="AG37" s="25">
        <f t="shared" si="7"/>
        <v>0</v>
      </c>
      <c r="AH37" s="25">
        <f t="shared" si="8"/>
        <v>0</v>
      </c>
      <c r="AI37" s="25">
        <f t="shared" si="9"/>
        <v>0</v>
      </c>
      <c r="AJ37" s="25">
        <f t="shared" si="10"/>
        <v>0</v>
      </c>
      <c r="AK37" s="25">
        <f t="shared" si="11"/>
        <v>0</v>
      </c>
      <c r="AL37" s="25">
        <f t="shared" si="12"/>
        <v>0</v>
      </c>
      <c r="AM37" s="25">
        <f t="shared" si="13"/>
        <v>0</v>
      </c>
    </row>
    <row r="38" spans="1:39" x14ac:dyDescent="0.25">
      <c r="A38" s="17">
        <f t="shared" si="14"/>
        <v>37</v>
      </c>
      <c r="B38" s="27" t="str">
        <f>IF('Structure Inputs'!C41="","",'Structure Inputs'!C41)</f>
        <v/>
      </c>
      <c r="D38" s="42">
        <f>'Structure Inputs'!$D41</f>
        <v>0</v>
      </c>
      <c r="F38" s="18" t="str">
        <f>IF('Structure Inputs'!F41="","No","Yes")</f>
        <v>No</v>
      </c>
      <c r="H38" s="24">
        <f>IF('Structure Inputs'!I41&gt;3,'Debris Cost Calcs'!K38,IF($F38="Yes",'Structure Inputs'!$F41,SUMIFS('General Assumptions_Back End'!$C:$C,'General Assumptions_Back End'!$A:$A,$B38,'General Assumptions_Back End'!$B:$B,H$1)))</f>
        <v>0</v>
      </c>
      <c r="J38" s="44">
        <f>SUMIFS('General Assumptions_Back End'!$C:$C,'General Assumptions_Back End'!$A:$A,$B38,'General Assumptions_Back End'!$B:$B,J$1)</f>
        <v>0</v>
      </c>
      <c r="K38" s="44">
        <f>SUMIFS('General Assumptions_Back End'!$C:$C,'General Assumptions_Back End'!$A:$A,$B38,'General Assumptions_Back End'!$B:$B,K$1)</f>
        <v>0</v>
      </c>
      <c r="L38" s="44">
        <f>'Structure Inputs'!M41</f>
        <v>0</v>
      </c>
      <c r="M38" s="18">
        <f>'Structure Inputs'!Q41</f>
        <v>0</v>
      </c>
      <c r="O38" s="42">
        <f>IF(ISNUMBER('Structure Inputs'!R41), IF('Structure Inputs'!R41&gt;='Displacement Days Lookup'!$A$15,'Displacement Days Lookup'!$B$15,IF('Structure Inputs'!R41&lt;='Displacement Days Lookup'!$A$3,'Displacement Days Lookup'!$B$3,SUMIFS('Displacement Days Lookup'!$B:$B,'Displacement Days Lookup'!$A:$A,'Structure Inputs'!R41))), 0)</f>
        <v>0</v>
      </c>
      <c r="P38" s="42">
        <f>IF(ISNUMBER('Structure Inputs'!S41), IF('Structure Inputs'!S41&gt;='Displacement Days Lookup'!$A$15,'Displacement Days Lookup'!$B$15,IF('Structure Inputs'!S41&lt;='Displacement Days Lookup'!$A$3,'Displacement Days Lookup'!$B$3,SUMIFS('Displacement Days Lookup'!$B:$B,'Displacement Days Lookup'!$A:$A,'Structure Inputs'!S41))), 0)</f>
        <v>0</v>
      </c>
      <c r="Q38" s="42">
        <f>IF(ISNUMBER('Structure Inputs'!T41), IF('Structure Inputs'!T41&gt;='Displacement Days Lookup'!$A$15,'Displacement Days Lookup'!$B$15,IF('Structure Inputs'!T41&lt;='Displacement Days Lookup'!$A$3,'Displacement Days Lookup'!$B$3,SUMIFS('Displacement Days Lookup'!$B:$B,'Displacement Days Lookup'!$A:$A,'Structure Inputs'!T41))), 0)</f>
        <v>0</v>
      </c>
      <c r="R38" s="42">
        <f>IF(ISNUMBER('Structure Inputs'!U41), IF('Structure Inputs'!U41&gt;='Displacement Days Lookup'!$A$15,'Displacement Days Lookup'!$B$15,IF('Structure Inputs'!U41&lt;='Displacement Days Lookup'!$A$3,'Displacement Days Lookup'!$B$3,SUMIFS('Displacement Days Lookup'!$B:$B,'Displacement Days Lookup'!$A:$A,'Structure Inputs'!U41))), 0)</f>
        <v>0</v>
      </c>
      <c r="S38" s="42">
        <f>IF(ISNUMBER('Structure Inputs'!V41), IF('Structure Inputs'!V41&gt;='Displacement Days Lookup'!$A$15,'Displacement Days Lookup'!$B$15,IF('Structure Inputs'!V41&lt;='Displacement Days Lookup'!$A$3,'Displacement Days Lookup'!$B$3,SUMIFS('Displacement Days Lookup'!$B:$B,'Displacement Days Lookup'!$A:$A,'Structure Inputs'!V41))), 0)</f>
        <v>0</v>
      </c>
      <c r="T38" s="42">
        <f>IF(ISNUMBER('Structure Inputs'!W41), IF('Structure Inputs'!W41&gt;='Displacement Days Lookup'!$A$15,'Displacement Days Lookup'!$B$15,IF('Structure Inputs'!W41&lt;='Displacement Days Lookup'!$A$3,'Displacement Days Lookup'!$B$3,SUMIFS('Displacement Days Lookup'!$B:$B,'Displacement Days Lookup'!$A:$A,'Structure Inputs'!W41))), 0)</f>
        <v>0</v>
      </c>
      <c r="U38" s="42">
        <f>IF(ISNUMBER('Structure Inputs'!X41), IF('Structure Inputs'!X41&gt;='Displacement Days Lookup'!$A$15,'Displacement Days Lookup'!$B$15,IF('Structure Inputs'!X41&lt;='Displacement Days Lookup'!$A$3,'Displacement Days Lookup'!$B$3,SUMIFS('Displacement Days Lookup'!$B:$B,'Displacement Days Lookup'!$A:$A,'Structure Inputs'!X41))), 0)</f>
        <v>0</v>
      </c>
      <c r="V38" s="42">
        <f>IF(ISNUMBER('Structure Inputs'!Y41), IF('Structure Inputs'!Y41&gt;='Displacement Days Lookup'!$A$15,'Displacement Days Lookup'!$B$15,IF('Structure Inputs'!Y41&lt;='Displacement Days Lookup'!$A$3,'Displacement Days Lookup'!$B$3,SUMIFS('Displacement Days Lookup'!$B:$B,'Displacement Days Lookup'!$A:$A,'Structure Inputs'!Y41))), 0)</f>
        <v>0</v>
      </c>
      <c r="W38" s="42">
        <f>IF(ISNUMBER('Structure Inputs'!Z41), IF('Structure Inputs'!Z41&gt;='Displacement Days Lookup'!$A$15,'Displacement Days Lookup'!$B$15,IF('Structure Inputs'!Z41&lt;='Displacement Days Lookup'!$A$3,'Displacement Days Lookup'!$B$3,SUMIFS('Displacement Days Lookup'!$B:$B,'Displacement Days Lookup'!$A:$A,'Structure Inputs'!Z41))), 0)</f>
        <v>0</v>
      </c>
      <c r="X38" s="42">
        <f>IF(ISNUMBER('Structure Inputs'!AA41), IF('Structure Inputs'!AA41&gt;='Displacement Days Lookup'!$A$15,'Displacement Days Lookup'!$B$15,IF('Structure Inputs'!AA41&lt;='Displacement Days Lookup'!$A$3,'Displacement Days Lookup'!$B$3,SUMIFS('Displacement Days Lookup'!$B:$B,'Displacement Days Lookup'!$A:$A,'Structure Inputs'!AA41))), 0)</f>
        <v>0</v>
      </c>
      <c r="Y38" s="42">
        <f>IF(ISNUMBER('Structure Inputs'!AB41), IF('Structure Inputs'!AB41&gt;='Displacement Days Lookup'!$A$15,'Displacement Days Lookup'!$B$15,IF('Structure Inputs'!AB41&lt;='Displacement Days Lookup'!$A$3,'Displacement Days Lookup'!$B$3,SUMIFS('Displacement Days Lookup'!$B:$B,'Displacement Days Lookup'!$A:$A,'Structure Inputs'!AB41))), 0)</f>
        <v>0</v>
      </c>
      <c r="Z38" s="42">
        <f>IF(ISNUMBER('Structure Inputs'!AC41), IF('Structure Inputs'!AC41&gt;='Displacement Days Lookup'!$A$15,'Displacement Days Lookup'!$B$15,IF('Structure Inputs'!AC41&lt;='Displacement Days Lookup'!$A$3,'Displacement Days Lookup'!$B$3,SUMIFS('Displacement Days Lookup'!$B:$B,'Displacement Days Lookup'!$A:$A,'Structure Inputs'!AC41))), 0)</f>
        <v>0</v>
      </c>
      <c r="AB38" s="25">
        <f t="shared" si="2"/>
        <v>0</v>
      </c>
      <c r="AC38" s="25">
        <f t="shared" si="3"/>
        <v>0</v>
      </c>
      <c r="AD38" s="25">
        <f t="shared" si="4"/>
        <v>0</v>
      </c>
      <c r="AE38" s="25">
        <f t="shared" si="5"/>
        <v>0</v>
      </c>
      <c r="AF38" s="25">
        <f t="shared" si="6"/>
        <v>0</v>
      </c>
      <c r="AG38" s="25">
        <f t="shared" si="7"/>
        <v>0</v>
      </c>
      <c r="AH38" s="25">
        <f t="shared" si="8"/>
        <v>0</v>
      </c>
      <c r="AI38" s="25">
        <f t="shared" si="9"/>
        <v>0</v>
      </c>
      <c r="AJ38" s="25">
        <f t="shared" si="10"/>
        <v>0</v>
      </c>
      <c r="AK38" s="25">
        <f t="shared" si="11"/>
        <v>0</v>
      </c>
      <c r="AL38" s="25">
        <f t="shared" si="12"/>
        <v>0</v>
      </c>
      <c r="AM38" s="25">
        <f t="shared" si="13"/>
        <v>0</v>
      </c>
    </row>
    <row r="39" spans="1:39" x14ac:dyDescent="0.25">
      <c r="A39" s="17">
        <f t="shared" si="14"/>
        <v>38</v>
      </c>
      <c r="B39" s="27" t="str">
        <f>IF('Structure Inputs'!C42="","",'Structure Inputs'!C42)</f>
        <v/>
      </c>
      <c r="D39" s="42">
        <f>'Structure Inputs'!$D42</f>
        <v>0</v>
      </c>
      <c r="F39" s="18" t="str">
        <f>IF('Structure Inputs'!F42="","No","Yes")</f>
        <v>No</v>
      </c>
      <c r="H39" s="24">
        <f>IF('Structure Inputs'!I42&gt;3,'Debris Cost Calcs'!K39,IF($F39="Yes",'Structure Inputs'!$F42,SUMIFS('General Assumptions_Back End'!$C:$C,'General Assumptions_Back End'!$A:$A,$B39,'General Assumptions_Back End'!$B:$B,H$1)))</f>
        <v>0</v>
      </c>
      <c r="J39" s="44">
        <f>SUMIFS('General Assumptions_Back End'!$C:$C,'General Assumptions_Back End'!$A:$A,$B39,'General Assumptions_Back End'!$B:$B,J$1)</f>
        <v>0</v>
      </c>
      <c r="K39" s="44">
        <f>SUMIFS('General Assumptions_Back End'!$C:$C,'General Assumptions_Back End'!$A:$A,$B39,'General Assumptions_Back End'!$B:$B,K$1)</f>
        <v>0</v>
      </c>
      <c r="L39" s="44">
        <f>'Structure Inputs'!M42</f>
        <v>0</v>
      </c>
      <c r="M39" s="18">
        <f>'Structure Inputs'!Q42</f>
        <v>0</v>
      </c>
      <c r="O39" s="42">
        <f>IF(ISNUMBER('Structure Inputs'!R42), IF('Structure Inputs'!R42&gt;='Displacement Days Lookup'!$A$15,'Displacement Days Lookup'!$B$15,IF('Structure Inputs'!R42&lt;='Displacement Days Lookup'!$A$3,'Displacement Days Lookup'!$B$3,SUMIFS('Displacement Days Lookup'!$B:$B,'Displacement Days Lookup'!$A:$A,'Structure Inputs'!R42))), 0)</f>
        <v>0</v>
      </c>
      <c r="P39" s="42">
        <f>IF(ISNUMBER('Structure Inputs'!S42), IF('Structure Inputs'!S42&gt;='Displacement Days Lookup'!$A$15,'Displacement Days Lookup'!$B$15,IF('Structure Inputs'!S42&lt;='Displacement Days Lookup'!$A$3,'Displacement Days Lookup'!$B$3,SUMIFS('Displacement Days Lookup'!$B:$B,'Displacement Days Lookup'!$A:$A,'Structure Inputs'!S42))), 0)</f>
        <v>0</v>
      </c>
      <c r="Q39" s="42">
        <f>IF(ISNUMBER('Structure Inputs'!T42), IF('Structure Inputs'!T42&gt;='Displacement Days Lookup'!$A$15,'Displacement Days Lookup'!$B$15,IF('Structure Inputs'!T42&lt;='Displacement Days Lookup'!$A$3,'Displacement Days Lookup'!$B$3,SUMIFS('Displacement Days Lookup'!$B:$B,'Displacement Days Lookup'!$A:$A,'Structure Inputs'!T42))), 0)</f>
        <v>0</v>
      </c>
      <c r="R39" s="42">
        <f>IF(ISNUMBER('Structure Inputs'!U42), IF('Structure Inputs'!U42&gt;='Displacement Days Lookup'!$A$15,'Displacement Days Lookup'!$B$15,IF('Structure Inputs'!U42&lt;='Displacement Days Lookup'!$A$3,'Displacement Days Lookup'!$B$3,SUMIFS('Displacement Days Lookup'!$B:$B,'Displacement Days Lookup'!$A:$A,'Structure Inputs'!U42))), 0)</f>
        <v>0</v>
      </c>
      <c r="S39" s="42">
        <f>IF(ISNUMBER('Structure Inputs'!V42), IF('Structure Inputs'!V42&gt;='Displacement Days Lookup'!$A$15,'Displacement Days Lookup'!$B$15,IF('Structure Inputs'!V42&lt;='Displacement Days Lookup'!$A$3,'Displacement Days Lookup'!$B$3,SUMIFS('Displacement Days Lookup'!$B:$B,'Displacement Days Lookup'!$A:$A,'Structure Inputs'!V42))), 0)</f>
        <v>0</v>
      </c>
      <c r="T39" s="42">
        <f>IF(ISNUMBER('Structure Inputs'!W42), IF('Structure Inputs'!W42&gt;='Displacement Days Lookup'!$A$15,'Displacement Days Lookup'!$B$15,IF('Structure Inputs'!W42&lt;='Displacement Days Lookup'!$A$3,'Displacement Days Lookup'!$B$3,SUMIFS('Displacement Days Lookup'!$B:$B,'Displacement Days Lookup'!$A:$A,'Structure Inputs'!W42))), 0)</f>
        <v>0</v>
      </c>
      <c r="U39" s="42">
        <f>IF(ISNUMBER('Structure Inputs'!X42), IF('Structure Inputs'!X42&gt;='Displacement Days Lookup'!$A$15,'Displacement Days Lookup'!$B$15,IF('Structure Inputs'!X42&lt;='Displacement Days Lookup'!$A$3,'Displacement Days Lookup'!$B$3,SUMIFS('Displacement Days Lookup'!$B:$B,'Displacement Days Lookup'!$A:$A,'Structure Inputs'!X42))), 0)</f>
        <v>0</v>
      </c>
      <c r="V39" s="42">
        <f>IF(ISNUMBER('Structure Inputs'!Y42), IF('Structure Inputs'!Y42&gt;='Displacement Days Lookup'!$A$15,'Displacement Days Lookup'!$B$15,IF('Structure Inputs'!Y42&lt;='Displacement Days Lookup'!$A$3,'Displacement Days Lookup'!$B$3,SUMIFS('Displacement Days Lookup'!$B:$B,'Displacement Days Lookup'!$A:$A,'Structure Inputs'!Y42))), 0)</f>
        <v>0</v>
      </c>
      <c r="W39" s="42">
        <f>IF(ISNUMBER('Structure Inputs'!Z42), IF('Structure Inputs'!Z42&gt;='Displacement Days Lookup'!$A$15,'Displacement Days Lookup'!$B$15,IF('Structure Inputs'!Z42&lt;='Displacement Days Lookup'!$A$3,'Displacement Days Lookup'!$B$3,SUMIFS('Displacement Days Lookup'!$B:$B,'Displacement Days Lookup'!$A:$A,'Structure Inputs'!Z42))), 0)</f>
        <v>0</v>
      </c>
      <c r="X39" s="42">
        <f>IF(ISNUMBER('Structure Inputs'!AA42), IF('Structure Inputs'!AA42&gt;='Displacement Days Lookup'!$A$15,'Displacement Days Lookup'!$B$15,IF('Structure Inputs'!AA42&lt;='Displacement Days Lookup'!$A$3,'Displacement Days Lookup'!$B$3,SUMIFS('Displacement Days Lookup'!$B:$B,'Displacement Days Lookup'!$A:$A,'Structure Inputs'!AA42))), 0)</f>
        <v>0</v>
      </c>
      <c r="Y39" s="42">
        <f>IF(ISNUMBER('Structure Inputs'!AB42), IF('Structure Inputs'!AB42&gt;='Displacement Days Lookup'!$A$15,'Displacement Days Lookup'!$B$15,IF('Structure Inputs'!AB42&lt;='Displacement Days Lookup'!$A$3,'Displacement Days Lookup'!$B$3,SUMIFS('Displacement Days Lookup'!$B:$B,'Displacement Days Lookup'!$A:$A,'Structure Inputs'!AB42))), 0)</f>
        <v>0</v>
      </c>
      <c r="Z39" s="42">
        <f>IF(ISNUMBER('Structure Inputs'!AC42), IF('Structure Inputs'!AC42&gt;='Displacement Days Lookup'!$A$15,'Displacement Days Lookup'!$B$15,IF('Structure Inputs'!AC42&lt;='Displacement Days Lookup'!$A$3,'Displacement Days Lookup'!$B$3,SUMIFS('Displacement Days Lookup'!$B:$B,'Displacement Days Lookup'!$A:$A,'Structure Inputs'!AC42))), 0)</f>
        <v>0</v>
      </c>
      <c r="AB39" s="25">
        <f t="shared" si="2"/>
        <v>0</v>
      </c>
      <c r="AC39" s="25">
        <f t="shared" si="3"/>
        <v>0</v>
      </c>
      <c r="AD39" s="25">
        <f t="shared" si="4"/>
        <v>0</v>
      </c>
      <c r="AE39" s="25">
        <f t="shared" si="5"/>
        <v>0</v>
      </c>
      <c r="AF39" s="25">
        <f t="shared" si="6"/>
        <v>0</v>
      </c>
      <c r="AG39" s="25">
        <f t="shared" si="7"/>
        <v>0</v>
      </c>
      <c r="AH39" s="25">
        <f t="shared" si="8"/>
        <v>0</v>
      </c>
      <c r="AI39" s="25">
        <f t="shared" si="9"/>
        <v>0</v>
      </c>
      <c r="AJ39" s="25">
        <f t="shared" si="10"/>
        <v>0</v>
      </c>
      <c r="AK39" s="25">
        <f t="shared" si="11"/>
        <v>0</v>
      </c>
      <c r="AL39" s="25">
        <f t="shared" si="12"/>
        <v>0</v>
      </c>
      <c r="AM39" s="25">
        <f t="shared" si="13"/>
        <v>0</v>
      </c>
    </row>
    <row r="40" spans="1:39" x14ac:dyDescent="0.25">
      <c r="A40" s="17">
        <f t="shared" si="14"/>
        <v>39</v>
      </c>
      <c r="B40" s="27" t="str">
        <f>IF('Structure Inputs'!C43="","",'Structure Inputs'!C43)</f>
        <v/>
      </c>
      <c r="D40" s="42">
        <f>'Structure Inputs'!$D43</f>
        <v>0</v>
      </c>
      <c r="F40" s="18" t="str">
        <f>IF('Structure Inputs'!F43="","No","Yes")</f>
        <v>No</v>
      </c>
      <c r="H40" s="24">
        <f>IF('Structure Inputs'!I43&gt;3,'Debris Cost Calcs'!K40,IF($F40="Yes",'Structure Inputs'!$F43,SUMIFS('General Assumptions_Back End'!$C:$C,'General Assumptions_Back End'!$A:$A,$B40,'General Assumptions_Back End'!$B:$B,H$1)))</f>
        <v>0</v>
      </c>
      <c r="J40" s="44">
        <f>SUMIFS('General Assumptions_Back End'!$C:$C,'General Assumptions_Back End'!$A:$A,$B40,'General Assumptions_Back End'!$B:$B,J$1)</f>
        <v>0</v>
      </c>
      <c r="K40" s="44">
        <f>SUMIFS('General Assumptions_Back End'!$C:$C,'General Assumptions_Back End'!$A:$A,$B40,'General Assumptions_Back End'!$B:$B,K$1)</f>
        <v>0</v>
      </c>
      <c r="L40" s="44">
        <f>'Structure Inputs'!M43</f>
        <v>0</v>
      </c>
      <c r="M40" s="18">
        <f>'Structure Inputs'!Q43</f>
        <v>0</v>
      </c>
      <c r="O40" s="42">
        <f>IF(ISNUMBER('Structure Inputs'!R43), IF('Structure Inputs'!R43&gt;='Displacement Days Lookup'!$A$15,'Displacement Days Lookup'!$B$15,IF('Structure Inputs'!R43&lt;='Displacement Days Lookup'!$A$3,'Displacement Days Lookup'!$B$3,SUMIFS('Displacement Days Lookup'!$B:$B,'Displacement Days Lookup'!$A:$A,'Structure Inputs'!R43))), 0)</f>
        <v>0</v>
      </c>
      <c r="P40" s="42">
        <f>IF(ISNUMBER('Structure Inputs'!S43), IF('Structure Inputs'!S43&gt;='Displacement Days Lookup'!$A$15,'Displacement Days Lookup'!$B$15,IF('Structure Inputs'!S43&lt;='Displacement Days Lookup'!$A$3,'Displacement Days Lookup'!$B$3,SUMIFS('Displacement Days Lookup'!$B:$B,'Displacement Days Lookup'!$A:$A,'Structure Inputs'!S43))), 0)</f>
        <v>0</v>
      </c>
      <c r="Q40" s="42">
        <f>IF(ISNUMBER('Structure Inputs'!T43), IF('Structure Inputs'!T43&gt;='Displacement Days Lookup'!$A$15,'Displacement Days Lookup'!$B$15,IF('Structure Inputs'!T43&lt;='Displacement Days Lookup'!$A$3,'Displacement Days Lookup'!$B$3,SUMIFS('Displacement Days Lookup'!$B:$B,'Displacement Days Lookup'!$A:$A,'Structure Inputs'!T43))), 0)</f>
        <v>0</v>
      </c>
      <c r="R40" s="42">
        <f>IF(ISNUMBER('Structure Inputs'!U43), IF('Structure Inputs'!U43&gt;='Displacement Days Lookup'!$A$15,'Displacement Days Lookup'!$B$15,IF('Structure Inputs'!U43&lt;='Displacement Days Lookup'!$A$3,'Displacement Days Lookup'!$B$3,SUMIFS('Displacement Days Lookup'!$B:$B,'Displacement Days Lookup'!$A:$A,'Structure Inputs'!U43))), 0)</f>
        <v>0</v>
      </c>
      <c r="S40" s="42">
        <f>IF(ISNUMBER('Structure Inputs'!V43), IF('Structure Inputs'!V43&gt;='Displacement Days Lookup'!$A$15,'Displacement Days Lookup'!$B$15,IF('Structure Inputs'!V43&lt;='Displacement Days Lookup'!$A$3,'Displacement Days Lookup'!$B$3,SUMIFS('Displacement Days Lookup'!$B:$B,'Displacement Days Lookup'!$A:$A,'Structure Inputs'!V43))), 0)</f>
        <v>0</v>
      </c>
      <c r="T40" s="42">
        <f>IF(ISNUMBER('Structure Inputs'!W43), IF('Structure Inputs'!W43&gt;='Displacement Days Lookup'!$A$15,'Displacement Days Lookup'!$B$15,IF('Structure Inputs'!W43&lt;='Displacement Days Lookup'!$A$3,'Displacement Days Lookup'!$B$3,SUMIFS('Displacement Days Lookup'!$B:$B,'Displacement Days Lookup'!$A:$A,'Structure Inputs'!W43))), 0)</f>
        <v>0</v>
      </c>
      <c r="U40" s="42">
        <f>IF(ISNUMBER('Structure Inputs'!X43), IF('Structure Inputs'!X43&gt;='Displacement Days Lookup'!$A$15,'Displacement Days Lookup'!$B$15,IF('Structure Inputs'!X43&lt;='Displacement Days Lookup'!$A$3,'Displacement Days Lookup'!$B$3,SUMIFS('Displacement Days Lookup'!$B:$B,'Displacement Days Lookup'!$A:$A,'Structure Inputs'!X43))), 0)</f>
        <v>0</v>
      </c>
      <c r="V40" s="42">
        <f>IF(ISNUMBER('Structure Inputs'!Y43), IF('Structure Inputs'!Y43&gt;='Displacement Days Lookup'!$A$15,'Displacement Days Lookup'!$B$15,IF('Structure Inputs'!Y43&lt;='Displacement Days Lookup'!$A$3,'Displacement Days Lookup'!$B$3,SUMIFS('Displacement Days Lookup'!$B:$B,'Displacement Days Lookup'!$A:$A,'Structure Inputs'!Y43))), 0)</f>
        <v>0</v>
      </c>
      <c r="W40" s="42">
        <f>IF(ISNUMBER('Structure Inputs'!Z43), IF('Structure Inputs'!Z43&gt;='Displacement Days Lookup'!$A$15,'Displacement Days Lookup'!$B$15,IF('Structure Inputs'!Z43&lt;='Displacement Days Lookup'!$A$3,'Displacement Days Lookup'!$B$3,SUMIFS('Displacement Days Lookup'!$B:$B,'Displacement Days Lookup'!$A:$A,'Structure Inputs'!Z43))), 0)</f>
        <v>0</v>
      </c>
      <c r="X40" s="42">
        <f>IF(ISNUMBER('Structure Inputs'!AA43), IF('Structure Inputs'!AA43&gt;='Displacement Days Lookup'!$A$15,'Displacement Days Lookup'!$B$15,IF('Structure Inputs'!AA43&lt;='Displacement Days Lookup'!$A$3,'Displacement Days Lookup'!$B$3,SUMIFS('Displacement Days Lookup'!$B:$B,'Displacement Days Lookup'!$A:$A,'Structure Inputs'!AA43))), 0)</f>
        <v>0</v>
      </c>
      <c r="Y40" s="42">
        <f>IF(ISNUMBER('Structure Inputs'!AB43), IF('Structure Inputs'!AB43&gt;='Displacement Days Lookup'!$A$15,'Displacement Days Lookup'!$B$15,IF('Structure Inputs'!AB43&lt;='Displacement Days Lookup'!$A$3,'Displacement Days Lookup'!$B$3,SUMIFS('Displacement Days Lookup'!$B:$B,'Displacement Days Lookup'!$A:$A,'Structure Inputs'!AB43))), 0)</f>
        <v>0</v>
      </c>
      <c r="Z40" s="42">
        <f>IF(ISNUMBER('Structure Inputs'!AC43), IF('Structure Inputs'!AC43&gt;='Displacement Days Lookup'!$A$15,'Displacement Days Lookup'!$B$15,IF('Structure Inputs'!AC43&lt;='Displacement Days Lookup'!$A$3,'Displacement Days Lookup'!$B$3,SUMIFS('Displacement Days Lookup'!$B:$B,'Displacement Days Lookup'!$A:$A,'Structure Inputs'!AC43))), 0)</f>
        <v>0</v>
      </c>
      <c r="AB40" s="25">
        <f t="shared" si="2"/>
        <v>0</v>
      </c>
      <c r="AC40" s="25">
        <f t="shared" si="3"/>
        <v>0</v>
      </c>
      <c r="AD40" s="25">
        <f t="shared" si="4"/>
        <v>0</v>
      </c>
      <c r="AE40" s="25">
        <f t="shared" si="5"/>
        <v>0</v>
      </c>
      <c r="AF40" s="25">
        <f t="shared" si="6"/>
        <v>0</v>
      </c>
      <c r="AG40" s="25">
        <f t="shared" si="7"/>
        <v>0</v>
      </c>
      <c r="AH40" s="25">
        <f t="shared" si="8"/>
        <v>0</v>
      </c>
      <c r="AI40" s="25">
        <f t="shared" si="9"/>
        <v>0</v>
      </c>
      <c r="AJ40" s="25">
        <f t="shared" si="10"/>
        <v>0</v>
      </c>
      <c r="AK40" s="25">
        <f t="shared" si="11"/>
        <v>0</v>
      </c>
      <c r="AL40" s="25">
        <f t="shared" si="12"/>
        <v>0</v>
      </c>
      <c r="AM40" s="25">
        <f t="shared" si="13"/>
        <v>0</v>
      </c>
    </row>
    <row r="41" spans="1:39" x14ac:dyDescent="0.25">
      <c r="A41" s="17">
        <f t="shared" si="14"/>
        <v>40</v>
      </c>
      <c r="B41" s="27" t="str">
        <f>IF('Structure Inputs'!C44="","",'Structure Inputs'!C44)</f>
        <v/>
      </c>
      <c r="D41" s="42">
        <f>'Structure Inputs'!$D44</f>
        <v>0</v>
      </c>
      <c r="F41" s="18" t="str">
        <f>IF('Structure Inputs'!F44="","No","Yes")</f>
        <v>No</v>
      </c>
      <c r="H41" s="24">
        <f>IF('Structure Inputs'!I44&gt;3,'Debris Cost Calcs'!K41,IF($F41="Yes",'Structure Inputs'!$F44,SUMIFS('General Assumptions_Back End'!$C:$C,'General Assumptions_Back End'!$A:$A,$B41,'General Assumptions_Back End'!$B:$B,H$1)))</f>
        <v>0</v>
      </c>
      <c r="J41" s="44">
        <f>SUMIFS('General Assumptions_Back End'!$C:$C,'General Assumptions_Back End'!$A:$A,$B41,'General Assumptions_Back End'!$B:$B,J$1)</f>
        <v>0</v>
      </c>
      <c r="K41" s="44">
        <f>SUMIFS('General Assumptions_Back End'!$C:$C,'General Assumptions_Back End'!$A:$A,$B41,'General Assumptions_Back End'!$B:$B,K$1)</f>
        <v>0</v>
      </c>
      <c r="L41" s="44">
        <f>'Structure Inputs'!M44</f>
        <v>0</v>
      </c>
      <c r="M41" s="18">
        <f>'Structure Inputs'!Q44</f>
        <v>0</v>
      </c>
      <c r="O41" s="42">
        <f>IF(ISNUMBER('Structure Inputs'!R44), IF('Structure Inputs'!R44&gt;='Displacement Days Lookup'!$A$15,'Displacement Days Lookup'!$B$15,IF('Structure Inputs'!R44&lt;='Displacement Days Lookup'!$A$3,'Displacement Days Lookup'!$B$3,SUMIFS('Displacement Days Lookup'!$B:$B,'Displacement Days Lookup'!$A:$A,'Structure Inputs'!R44))), 0)</f>
        <v>0</v>
      </c>
      <c r="P41" s="42">
        <f>IF(ISNUMBER('Structure Inputs'!S44), IF('Structure Inputs'!S44&gt;='Displacement Days Lookup'!$A$15,'Displacement Days Lookup'!$B$15,IF('Structure Inputs'!S44&lt;='Displacement Days Lookup'!$A$3,'Displacement Days Lookup'!$B$3,SUMIFS('Displacement Days Lookup'!$B:$B,'Displacement Days Lookup'!$A:$A,'Structure Inputs'!S44))), 0)</f>
        <v>0</v>
      </c>
      <c r="Q41" s="42">
        <f>IF(ISNUMBER('Structure Inputs'!T44), IF('Structure Inputs'!T44&gt;='Displacement Days Lookup'!$A$15,'Displacement Days Lookup'!$B$15,IF('Structure Inputs'!T44&lt;='Displacement Days Lookup'!$A$3,'Displacement Days Lookup'!$B$3,SUMIFS('Displacement Days Lookup'!$B:$B,'Displacement Days Lookup'!$A:$A,'Structure Inputs'!T44))), 0)</f>
        <v>0</v>
      </c>
      <c r="R41" s="42">
        <f>IF(ISNUMBER('Structure Inputs'!U44), IF('Structure Inputs'!U44&gt;='Displacement Days Lookup'!$A$15,'Displacement Days Lookup'!$B$15,IF('Structure Inputs'!U44&lt;='Displacement Days Lookup'!$A$3,'Displacement Days Lookup'!$B$3,SUMIFS('Displacement Days Lookup'!$B:$B,'Displacement Days Lookup'!$A:$A,'Structure Inputs'!U44))), 0)</f>
        <v>0</v>
      </c>
      <c r="S41" s="42">
        <f>IF(ISNUMBER('Structure Inputs'!V44), IF('Structure Inputs'!V44&gt;='Displacement Days Lookup'!$A$15,'Displacement Days Lookup'!$B$15,IF('Structure Inputs'!V44&lt;='Displacement Days Lookup'!$A$3,'Displacement Days Lookup'!$B$3,SUMIFS('Displacement Days Lookup'!$B:$B,'Displacement Days Lookup'!$A:$A,'Structure Inputs'!V44))), 0)</f>
        <v>0</v>
      </c>
      <c r="T41" s="42">
        <f>IF(ISNUMBER('Structure Inputs'!W44), IF('Structure Inputs'!W44&gt;='Displacement Days Lookup'!$A$15,'Displacement Days Lookup'!$B$15,IF('Structure Inputs'!W44&lt;='Displacement Days Lookup'!$A$3,'Displacement Days Lookup'!$B$3,SUMIFS('Displacement Days Lookup'!$B:$B,'Displacement Days Lookup'!$A:$A,'Structure Inputs'!W44))), 0)</f>
        <v>0</v>
      </c>
      <c r="U41" s="42">
        <f>IF(ISNUMBER('Structure Inputs'!X44), IF('Structure Inputs'!X44&gt;='Displacement Days Lookup'!$A$15,'Displacement Days Lookup'!$B$15,IF('Structure Inputs'!X44&lt;='Displacement Days Lookup'!$A$3,'Displacement Days Lookup'!$B$3,SUMIFS('Displacement Days Lookup'!$B:$B,'Displacement Days Lookup'!$A:$A,'Structure Inputs'!X44))), 0)</f>
        <v>0</v>
      </c>
      <c r="V41" s="42">
        <f>IF(ISNUMBER('Structure Inputs'!Y44), IF('Structure Inputs'!Y44&gt;='Displacement Days Lookup'!$A$15,'Displacement Days Lookup'!$B$15,IF('Structure Inputs'!Y44&lt;='Displacement Days Lookup'!$A$3,'Displacement Days Lookup'!$B$3,SUMIFS('Displacement Days Lookup'!$B:$B,'Displacement Days Lookup'!$A:$A,'Structure Inputs'!Y44))), 0)</f>
        <v>0</v>
      </c>
      <c r="W41" s="42">
        <f>IF(ISNUMBER('Structure Inputs'!Z44), IF('Structure Inputs'!Z44&gt;='Displacement Days Lookup'!$A$15,'Displacement Days Lookup'!$B$15,IF('Structure Inputs'!Z44&lt;='Displacement Days Lookup'!$A$3,'Displacement Days Lookup'!$B$3,SUMIFS('Displacement Days Lookup'!$B:$B,'Displacement Days Lookup'!$A:$A,'Structure Inputs'!Z44))), 0)</f>
        <v>0</v>
      </c>
      <c r="X41" s="42">
        <f>IF(ISNUMBER('Structure Inputs'!AA44), IF('Structure Inputs'!AA44&gt;='Displacement Days Lookup'!$A$15,'Displacement Days Lookup'!$B$15,IF('Structure Inputs'!AA44&lt;='Displacement Days Lookup'!$A$3,'Displacement Days Lookup'!$B$3,SUMIFS('Displacement Days Lookup'!$B:$B,'Displacement Days Lookup'!$A:$A,'Structure Inputs'!AA44))), 0)</f>
        <v>0</v>
      </c>
      <c r="Y41" s="42">
        <f>IF(ISNUMBER('Structure Inputs'!AB44), IF('Structure Inputs'!AB44&gt;='Displacement Days Lookup'!$A$15,'Displacement Days Lookup'!$B$15,IF('Structure Inputs'!AB44&lt;='Displacement Days Lookup'!$A$3,'Displacement Days Lookup'!$B$3,SUMIFS('Displacement Days Lookup'!$B:$B,'Displacement Days Lookup'!$A:$A,'Structure Inputs'!AB44))), 0)</f>
        <v>0</v>
      </c>
      <c r="Z41" s="42">
        <f>IF(ISNUMBER('Structure Inputs'!AC44), IF('Structure Inputs'!AC44&gt;='Displacement Days Lookup'!$A$15,'Displacement Days Lookup'!$B$15,IF('Structure Inputs'!AC44&lt;='Displacement Days Lookup'!$A$3,'Displacement Days Lookup'!$B$3,SUMIFS('Displacement Days Lookup'!$B:$B,'Displacement Days Lookup'!$A:$A,'Structure Inputs'!AC44))), 0)</f>
        <v>0</v>
      </c>
      <c r="AB41" s="25">
        <f t="shared" si="2"/>
        <v>0</v>
      </c>
      <c r="AC41" s="25">
        <f t="shared" si="3"/>
        <v>0</v>
      </c>
      <c r="AD41" s="25">
        <f t="shared" si="4"/>
        <v>0</v>
      </c>
      <c r="AE41" s="25">
        <f t="shared" si="5"/>
        <v>0</v>
      </c>
      <c r="AF41" s="25">
        <f t="shared" si="6"/>
        <v>0</v>
      </c>
      <c r="AG41" s="25">
        <f t="shared" si="7"/>
        <v>0</v>
      </c>
      <c r="AH41" s="25">
        <f t="shared" si="8"/>
        <v>0</v>
      </c>
      <c r="AI41" s="25">
        <f t="shared" si="9"/>
        <v>0</v>
      </c>
      <c r="AJ41" s="25">
        <f t="shared" si="10"/>
        <v>0</v>
      </c>
      <c r="AK41" s="25">
        <f t="shared" si="11"/>
        <v>0</v>
      </c>
      <c r="AL41" s="25">
        <f t="shared" si="12"/>
        <v>0</v>
      </c>
      <c r="AM41" s="25">
        <f t="shared" si="13"/>
        <v>0</v>
      </c>
    </row>
    <row r="42" spans="1:39" x14ac:dyDescent="0.25">
      <c r="A42" s="17">
        <f t="shared" si="14"/>
        <v>41</v>
      </c>
      <c r="B42" s="27" t="str">
        <f>IF('Structure Inputs'!C45="","",'Structure Inputs'!C45)</f>
        <v/>
      </c>
      <c r="D42" s="42">
        <f>'Structure Inputs'!$D45</f>
        <v>0</v>
      </c>
      <c r="F42" s="18" t="str">
        <f>IF('Structure Inputs'!F45="","No","Yes")</f>
        <v>No</v>
      </c>
      <c r="H42" s="24">
        <f>IF('Structure Inputs'!I45&gt;3,'Debris Cost Calcs'!K42,IF($F42="Yes",'Structure Inputs'!$F45,SUMIFS('General Assumptions_Back End'!$C:$C,'General Assumptions_Back End'!$A:$A,$B42,'General Assumptions_Back End'!$B:$B,H$1)))</f>
        <v>0</v>
      </c>
      <c r="J42" s="44">
        <f>SUMIFS('General Assumptions_Back End'!$C:$C,'General Assumptions_Back End'!$A:$A,$B42,'General Assumptions_Back End'!$B:$B,J$1)</f>
        <v>0</v>
      </c>
      <c r="K42" s="44">
        <f>SUMIFS('General Assumptions_Back End'!$C:$C,'General Assumptions_Back End'!$A:$A,$B42,'General Assumptions_Back End'!$B:$B,K$1)</f>
        <v>0</v>
      </c>
      <c r="L42" s="44">
        <f>'Structure Inputs'!M45</f>
        <v>0</v>
      </c>
      <c r="M42" s="18">
        <f>'Structure Inputs'!Q45</f>
        <v>0</v>
      </c>
      <c r="O42" s="42">
        <f>IF(ISNUMBER('Structure Inputs'!R45), IF('Structure Inputs'!R45&gt;='Displacement Days Lookup'!$A$15,'Displacement Days Lookup'!$B$15,IF('Structure Inputs'!R45&lt;='Displacement Days Lookup'!$A$3,'Displacement Days Lookup'!$B$3,SUMIFS('Displacement Days Lookup'!$B:$B,'Displacement Days Lookup'!$A:$A,'Structure Inputs'!R45))), 0)</f>
        <v>0</v>
      </c>
      <c r="P42" s="42">
        <f>IF(ISNUMBER('Structure Inputs'!S45), IF('Structure Inputs'!S45&gt;='Displacement Days Lookup'!$A$15,'Displacement Days Lookup'!$B$15,IF('Structure Inputs'!S45&lt;='Displacement Days Lookup'!$A$3,'Displacement Days Lookup'!$B$3,SUMIFS('Displacement Days Lookup'!$B:$B,'Displacement Days Lookup'!$A:$A,'Structure Inputs'!S45))), 0)</f>
        <v>0</v>
      </c>
      <c r="Q42" s="42">
        <f>IF(ISNUMBER('Structure Inputs'!T45), IF('Structure Inputs'!T45&gt;='Displacement Days Lookup'!$A$15,'Displacement Days Lookup'!$B$15,IF('Structure Inputs'!T45&lt;='Displacement Days Lookup'!$A$3,'Displacement Days Lookup'!$B$3,SUMIFS('Displacement Days Lookup'!$B:$B,'Displacement Days Lookup'!$A:$A,'Structure Inputs'!T45))), 0)</f>
        <v>0</v>
      </c>
      <c r="R42" s="42">
        <f>IF(ISNUMBER('Structure Inputs'!U45), IF('Structure Inputs'!U45&gt;='Displacement Days Lookup'!$A$15,'Displacement Days Lookup'!$B$15,IF('Structure Inputs'!U45&lt;='Displacement Days Lookup'!$A$3,'Displacement Days Lookup'!$B$3,SUMIFS('Displacement Days Lookup'!$B:$B,'Displacement Days Lookup'!$A:$A,'Structure Inputs'!U45))), 0)</f>
        <v>0</v>
      </c>
      <c r="S42" s="42">
        <f>IF(ISNUMBER('Structure Inputs'!V45), IF('Structure Inputs'!V45&gt;='Displacement Days Lookup'!$A$15,'Displacement Days Lookup'!$B$15,IF('Structure Inputs'!V45&lt;='Displacement Days Lookup'!$A$3,'Displacement Days Lookup'!$B$3,SUMIFS('Displacement Days Lookup'!$B:$B,'Displacement Days Lookup'!$A:$A,'Structure Inputs'!V45))), 0)</f>
        <v>0</v>
      </c>
      <c r="T42" s="42">
        <f>IF(ISNUMBER('Structure Inputs'!W45), IF('Structure Inputs'!W45&gt;='Displacement Days Lookup'!$A$15,'Displacement Days Lookup'!$B$15,IF('Structure Inputs'!W45&lt;='Displacement Days Lookup'!$A$3,'Displacement Days Lookup'!$B$3,SUMIFS('Displacement Days Lookup'!$B:$B,'Displacement Days Lookup'!$A:$A,'Structure Inputs'!W45))), 0)</f>
        <v>0</v>
      </c>
      <c r="U42" s="42">
        <f>IF(ISNUMBER('Structure Inputs'!X45), IF('Structure Inputs'!X45&gt;='Displacement Days Lookup'!$A$15,'Displacement Days Lookup'!$B$15,IF('Structure Inputs'!X45&lt;='Displacement Days Lookup'!$A$3,'Displacement Days Lookup'!$B$3,SUMIFS('Displacement Days Lookup'!$B:$B,'Displacement Days Lookup'!$A:$A,'Structure Inputs'!X45))), 0)</f>
        <v>0</v>
      </c>
      <c r="V42" s="42">
        <f>IF(ISNUMBER('Structure Inputs'!Y45), IF('Structure Inputs'!Y45&gt;='Displacement Days Lookup'!$A$15,'Displacement Days Lookup'!$B$15,IF('Structure Inputs'!Y45&lt;='Displacement Days Lookup'!$A$3,'Displacement Days Lookup'!$B$3,SUMIFS('Displacement Days Lookup'!$B:$B,'Displacement Days Lookup'!$A:$A,'Structure Inputs'!Y45))), 0)</f>
        <v>0</v>
      </c>
      <c r="W42" s="42">
        <f>IF(ISNUMBER('Structure Inputs'!Z45), IF('Structure Inputs'!Z45&gt;='Displacement Days Lookup'!$A$15,'Displacement Days Lookup'!$B$15,IF('Structure Inputs'!Z45&lt;='Displacement Days Lookup'!$A$3,'Displacement Days Lookup'!$B$3,SUMIFS('Displacement Days Lookup'!$B:$B,'Displacement Days Lookup'!$A:$A,'Structure Inputs'!Z45))), 0)</f>
        <v>0</v>
      </c>
      <c r="X42" s="42">
        <f>IF(ISNUMBER('Structure Inputs'!AA45), IF('Structure Inputs'!AA45&gt;='Displacement Days Lookup'!$A$15,'Displacement Days Lookup'!$B$15,IF('Structure Inputs'!AA45&lt;='Displacement Days Lookup'!$A$3,'Displacement Days Lookup'!$B$3,SUMIFS('Displacement Days Lookup'!$B:$B,'Displacement Days Lookup'!$A:$A,'Structure Inputs'!AA45))), 0)</f>
        <v>0</v>
      </c>
      <c r="Y42" s="42">
        <f>IF(ISNUMBER('Structure Inputs'!AB45), IF('Structure Inputs'!AB45&gt;='Displacement Days Lookup'!$A$15,'Displacement Days Lookup'!$B$15,IF('Structure Inputs'!AB45&lt;='Displacement Days Lookup'!$A$3,'Displacement Days Lookup'!$B$3,SUMIFS('Displacement Days Lookup'!$B:$B,'Displacement Days Lookup'!$A:$A,'Structure Inputs'!AB45))), 0)</f>
        <v>0</v>
      </c>
      <c r="Z42" s="42">
        <f>IF(ISNUMBER('Structure Inputs'!AC45), IF('Structure Inputs'!AC45&gt;='Displacement Days Lookup'!$A$15,'Displacement Days Lookup'!$B$15,IF('Structure Inputs'!AC45&lt;='Displacement Days Lookup'!$A$3,'Displacement Days Lookup'!$B$3,SUMIFS('Displacement Days Lookup'!$B:$B,'Displacement Days Lookup'!$A:$A,'Structure Inputs'!AC45))), 0)</f>
        <v>0</v>
      </c>
      <c r="AB42" s="25">
        <f t="shared" si="2"/>
        <v>0</v>
      </c>
      <c r="AC42" s="25">
        <f t="shared" si="3"/>
        <v>0</v>
      </c>
      <c r="AD42" s="25">
        <f t="shared" si="4"/>
        <v>0</v>
      </c>
      <c r="AE42" s="25">
        <f t="shared" si="5"/>
        <v>0</v>
      </c>
      <c r="AF42" s="25">
        <f t="shared" si="6"/>
        <v>0</v>
      </c>
      <c r="AG42" s="25">
        <f t="shared" si="7"/>
        <v>0</v>
      </c>
      <c r="AH42" s="25">
        <f t="shared" si="8"/>
        <v>0</v>
      </c>
      <c r="AI42" s="25">
        <f t="shared" si="9"/>
        <v>0</v>
      </c>
      <c r="AJ42" s="25">
        <f t="shared" si="10"/>
        <v>0</v>
      </c>
      <c r="AK42" s="25">
        <f t="shared" si="11"/>
        <v>0</v>
      </c>
      <c r="AL42" s="25">
        <f t="shared" si="12"/>
        <v>0</v>
      </c>
      <c r="AM42" s="25">
        <f t="shared" si="13"/>
        <v>0</v>
      </c>
    </row>
    <row r="43" spans="1:39" x14ac:dyDescent="0.25">
      <c r="A43" s="17">
        <f t="shared" si="14"/>
        <v>42</v>
      </c>
      <c r="B43" s="27" t="str">
        <f>IF('Structure Inputs'!C46="","",'Structure Inputs'!C46)</f>
        <v/>
      </c>
      <c r="D43" s="42">
        <f>'Structure Inputs'!$D46</f>
        <v>0</v>
      </c>
      <c r="F43" s="18" t="str">
        <f>IF('Structure Inputs'!F46="","No","Yes")</f>
        <v>No</v>
      </c>
      <c r="H43" s="24">
        <f>IF('Structure Inputs'!I46&gt;3,'Debris Cost Calcs'!K43,IF($F43="Yes",'Structure Inputs'!$F46,SUMIFS('General Assumptions_Back End'!$C:$C,'General Assumptions_Back End'!$A:$A,$B43,'General Assumptions_Back End'!$B:$B,H$1)))</f>
        <v>0</v>
      </c>
      <c r="J43" s="44">
        <f>SUMIFS('General Assumptions_Back End'!$C:$C,'General Assumptions_Back End'!$A:$A,$B43,'General Assumptions_Back End'!$B:$B,J$1)</f>
        <v>0</v>
      </c>
      <c r="K43" s="44">
        <f>SUMIFS('General Assumptions_Back End'!$C:$C,'General Assumptions_Back End'!$A:$A,$B43,'General Assumptions_Back End'!$B:$B,K$1)</f>
        <v>0</v>
      </c>
      <c r="L43" s="44">
        <f>'Structure Inputs'!M46</f>
        <v>0</v>
      </c>
      <c r="M43" s="18">
        <f>'Structure Inputs'!Q46</f>
        <v>0</v>
      </c>
      <c r="O43" s="42">
        <f>IF(ISNUMBER('Structure Inputs'!R46), IF('Structure Inputs'!R46&gt;='Displacement Days Lookup'!$A$15,'Displacement Days Lookup'!$B$15,IF('Structure Inputs'!R46&lt;='Displacement Days Lookup'!$A$3,'Displacement Days Lookup'!$B$3,SUMIFS('Displacement Days Lookup'!$B:$B,'Displacement Days Lookup'!$A:$A,'Structure Inputs'!R46))), 0)</f>
        <v>0</v>
      </c>
      <c r="P43" s="42">
        <f>IF(ISNUMBER('Structure Inputs'!S46), IF('Structure Inputs'!S46&gt;='Displacement Days Lookup'!$A$15,'Displacement Days Lookup'!$B$15,IF('Structure Inputs'!S46&lt;='Displacement Days Lookup'!$A$3,'Displacement Days Lookup'!$B$3,SUMIFS('Displacement Days Lookup'!$B:$B,'Displacement Days Lookup'!$A:$A,'Structure Inputs'!S46))), 0)</f>
        <v>0</v>
      </c>
      <c r="Q43" s="42">
        <f>IF(ISNUMBER('Structure Inputs'!T46), IF('Structure Inputs'!T46&gt;='Displacement Days Lookup'!$A$15,'Displacement Days Lookup'!$B$15,IF('Structure Inputs'!T46&lt;='Displacement Days Lookup'!$A$3,'Displacement Days Lookup'!$B$3,SUMIFS('Displacement Days Lookup'!$B:$B,'Displacement Days Lookup'!$A:$A,'Structure Inputs'!T46))), 0)</f>
        <v>0</v>
      </c>
      <c r="R43" s="42">
        <f>IF(ISNUMBER('Structure Inputs'!U46), IF('Structure Inputs'!U46&gt;='Displacement Days Lookup'!$A$15,'Displacement Days Lookup'!$B$15,IF('Structure Inputs'!U46&lt;='Displacement Days Lookup'!$A$3,'Displacement Days Lookup'!$B$3,SUMIFS('Displacement Days Lookup'!$B:$B,'Displacement Days Lookup'!$A:$A,'Structure Inputs'!U46))), 0)</f>
        <v>0</v>
      </c>
      <c r="S43" s="42">
        <f>IF(ISNUMBER('Structure Inputs'!V46), IF('Structure Inputs'!V46&gt;='Displacement Days Lookup'!$A$15,'Displacement Days Lookup'!$B$15,IF('Structure Inputs'!V46&lt;='Displacement Days Lookup'!$A$3,'Displacement Days Lookup'!$B$3,SUMIFS('Displacement Days Lookup'!$B:$B,'Displacement Days Lookup'!$A:$A,'Structure Inputs'!V46))), 0)</f>
        <v>0</v>
      </c>
      <c r="T43" s="42">
        <f>IF(ISNUMBER('Structure Inputs'!W46), IF('Structure Inputs'!W46&gt;='Displacement Days Lookup'!$A$15,'Displacement Days Lookup'!$B$15,IF('Structure Inputs'!W46&lt;='Displacement Days Lookup'!$A$3,'Displacement Days Lookup'!$B$3,SUMIFS('Displacement Days Lookup'!$B:$B,'Displacement Days Lookup'!$A:$A,'Structure Inputs'!W46))), 0)</f>
        <v>0</v>
      </c>
      <c r="U43" s="42">
        <f>IF(ISNUMBER('Structure Inputs'!X46), IF('Structure Inputs'!X46&gt;='Displacement Days Lookup'!$A$15,'Displacement Days Lookup'!$B$15,IF('Structure Inputs'!X46&lt;='Displacement Days Lookup'!$A$3,'Displacement Days Lookup'!$B$3,SUMIFS('Displacement Days Lookup'!$B:$B,'Displacement Days Lookup'!$A:$A,'Structure Inputs'!X46))), 0)</f>
        <v>0</v>
      </c>
      <c r="V43" s="42">
        <f>IF(ISNUMBER('Structure Inputs'!Y46), IF('Structure Inputs'!Y46&gt;='Displacement Days Lookup'!$A$15,'Displacement Days Lookup'!$B$15,IF('Structure Inputs'!Y46&lt;='Displacement Days Lookup'!$A$3,'Displacement Days Lookup'!$B$3,SUMIFS('Displacement Days Lookup'!$B:$B,'Displacement Days Lookup'!$A:$A,'Structure Inputs'!Y46))), 0)</f>
        <v>0</v>
      </c>
      <c r="W43" s="42">
        <f>IF(ISNUMBER('Structure Inputs'!Z46), IF('Structure Inputs'!Z46&gt;='Displacement Days Lookup'!$A$15,'Displacement Days Lookup'!$B$15,IF('Structure Inputs'!Z46&lt;='Displacement Days Lookup'!$A$3,'Displacement Days Lookup'!$B$3,SUMIFS('Displacement Days Lookup'!$B:$B,'Displacement Days Lookup'!$A:$A,'Structure Inputs'!Z46))), 0)</f>
        <v>0</v>
      </c>
      <c r="X43" s="42">
        <f>IF(ISNUMBER('Structure Inputs'!AA46), IF('Structure Inputs'!AA46&gt;='Displacement Days Lookup'!$A$15,'Displacement Days Lookup'!$B$15,IF('Structure Inputs'!AA46&lt;='Displacement Days Lookup'!$A$3,'Displacement Days Lookup'!$B$3,SUMIFS('Displacement Days Lookup'!$B:$B,'Displacement Days Lookup'!$A:$A,'Structure Inputs'!AA46))), 0)</f>
        <v>0</v>
      </c>
      <c r="Y43" s="42">
        <f>IF(ISNUMBER('Structure Inputs'!AB46), IF('Structure Inputs'!AB46&gt;='Displacement Days Lookup'!$A$15,'Displacement Days Lookup'!$B$15,IF('Structure Inputs'!AB46&lt;='Displacement Days Lookup'!$A$3,'Displacement Days Lookup'!$B$3,SUMIFS('Displacement Days Lookup'!$B:$B,'Displacement Days Lookup'!$A:$A,'Structure Inputs'!AB46))), 0)</f>
        <v>0</v>
      </c>
      <c r="Z43" s="42">
        <f>IF(ISNUMBER('Structure Inputs'!AC46), IF('Structure Inputs'!AC46&gt;='Displacement Days Lookup'!$A$15,'Displacement Days Lookup'!$B$15,IF('Structure Inputs'!AC46&lt;='Displacement Days Lookup'!$A$3,'Displacement Days Lookup'!$B$3,SUMIFS('Displacement Days Lookup'!$B:$B,'Displacement Days Lookup'!$A:$A,'Structure Inputs'!AC46))), 0)</f>
        <v>0</v>
      </c>
      <c r="AB43" s="25">
        <f t="shared" si="2"/>
        <v>0</v>
      </c>
      <c r="AC43" s="25">
        <f t="shared" si="3"/>
        <v>0</v>
      </c>
      <c r="AD43" s="25">
        <f t="shared" si="4"/>
        <v>0</v>
      </c>
      <c r="AE43" s="25">
        <f t="shared" si="5"/>
        <v>0</v>
      </c>
      <c r="AF43" s="25">
        <f t="shared" si="6"/>
        <v>0</v>
      </c>
      <c r="AG43" s="25">
        <f t="shared" si="7"/>
        <v>0</v>
      </c>
      <c r="AH43" s="25">
        <f t="shared" si="8"/>
        <v>0</v>
      </c>
      <c r="AI43" s="25">
        <f t="shared" si="9"/>
        <v>0</v>
      </c>
      <c r="AJ43" s="25">
        <f t="shared" si="10"/>
        <v>0</v>
      </c>
      <c r="AK43" s="25">
        <f t="shared" si="11"/>
        <v>0</v>
      </c>
      <c r="AL43" s="25">
        <f t="shared" si="12"/>
        <v>0</v>
      </c>
      <c r="AM43" s="25">
        <f t="shared" si="13"/>
        <v>0</v>
      </c>
    </row>
    <row r="44" spans="1:39" x14ac:dyDescent="0.25">
      <c r="A44" s="17">
        <f t="shared" si="14"/>
        <v>43</v>
      </c>
      <c r="B44" s="27" t="str">
        <f>IF('Structure Inputs'!C47="","",'Structure Inputs'!C47)</f>
        <v/>
      </c>
      <c r="D44" s="42">
        <f>'Structure Inputs'!$D47</f>
        <v>0</v>
      </c>
      <c r="F44" s="18" t="str">
        <f>IF('Structure Inputs'!F47="","No","Yes")</f>
        <v>No</v>
      </c>
      <c r="H44" s="24">
        <f>IF('Structure Inputs'!I47&gt;3,'Debris Cost Calcs'!K44,IF($F44="Yes",'Structure Inputs'!$F47,SUMIFS('General Assumptions_Back End'!$C:$C,'General Assumptions_Back End'!$A:$A,$B44,'General Assumptions_Back End'!$B:$B,H$1)))</f>
        <v>0</v>
      </c>
      <c r="J44" s="44">
        <f>SUMIFS('General Assumptions_Back End'!$C:$C,'General Assumptions_Back End'!$A:$A,$B44,'General Assumptions_Back End'!$B:$B,J$1)</f>
        <v>0</v>
      </c>
      <c r="K44" s="44">
        <f>SUMIFS('General Assumptions_Back End'!$C:$C,'General Assumptions_Back End'!$A:$A,$B44,'General Assumptions_Back End'!$B:$B,K$1)</f>
        <v>0</v>
      </c>
      <c r="L44" s="44">
        <f>'Structure Inputs'!M47</f>
        <v>0</v>
      </c>
      <c r="M44" s="18">
        <f>'Structure Inputs'!Q47</f>
        <v>0</v>
      </c>
      <c r="O44" s="42">
        <f>IF(ISNUMBER('Structure Inputs'!R47), IF('Structure Inputs'!R47&gt;='Displacement Days Lookup'!$A$15,'Displacement Days Lookup'!$B$15,IF('Structure Inputs'!R47&lt;='Displacement Days Lookup'!$A$3,'Displacement Days Lookup'!$B$3,SUMIFS('Displacement Days Lookup'!$B:$B,'Displacement Days Lookup'!$A:$A,'Structure Inputs'!R47))), 0)</f>
        <v>0</v>
      </c>
      <c r="P44" s="42">
        <f>IF(ISNUMBER('Structure Inputs'!S47), IF('Structure Inputs'!S47&gt;='Displacement Days Lookup'!$A$15,'Displacement Days Lookup'!$B$15,IF('Structure Inputs'!S47&lt;='Displacement Days Lookup'!$A$3,'Displacement Days Lookup'!$B$3,SUMIFS('Displacement Days Lookup'!$B:$B,'Displacement Days Lookup'!$A:$A,'Structure Inputs'!S47))), 0)</f>
        <v>0</v>
      </c>
      <c r="Q44" s="42">
        <f>IF(ISNUMBER('Structure Inputs'!T47), IF('Structure Inputs'!T47&gt;='Displacement Days Lookup'!$A$15,'Displacement Days Lookup'!$B$15,IF('Structure Inputs'!T47&lt;='Displacement Days Lookup'!$A$3,'Displacement Days Lookup'!$B$3,SUMIFS('Displacement Days Lookup'!$B:$B,'Displacement Days Lookup'!$A:$A,'Structure Inputs'!T47))), 0)</f>
        <v>0</v>
      </c>
      <c r="R44" s="42">
        <f>IF(ISNUMBER('Structure Inputs'!U47), IF('Structure Inputs'!U47&gt;='Displacement Days Lookup'!$A$15,'Displacement Days Lookup'!$B$15,IF('Structure Inputs'!U47&lt;='Displacement Days Lookup'!$A$3,'Displacement Days Lookup'!$B$3,SUMIFS('Displacement Days Lookup'!$B:$B,'Displacement Days Lookup'!$A:$A,'Structure Inputs'!U47))), 0)</f>
        <v>0</v>
      </c>
      <c r="S44" s="42">
        <f>IF(ISNUMBER('Structure Inputs'!V47), IF('Structure Inputs'!V47&gt;='Displacement Days Lookup'!$A$15,'Displacement Days Lookup'!$B$15,IF('Structure Inputs'!V47&lt;='Displacement Days Lookup'!$A$3,'Displacement Days Lookup'!$B$3,SUMIFS('Displacement Days Lookup'!$B:$B,'Displacement Days Lookup'!$A:$A,'Structure Inputs'!V47))), 0)</f>
        <v>0</v>
      </c>
      <c r="T44" s="42">
        <f>IF(ISNUMBER('Structure Inputs'!W47), IF('Structure Inputs'!W47&gt;='Displacement Days Lookup'!$A$15,'Displacement Days Lookup'!$B$15,IF('Structure Inputs'!W47&lt;='Displacement Days Lookup'!$A$3,'Displacement Days Lookup'!$B$3,SUMIFS('Displacement Days Lookup'!$B:$B,'Displacement Days Lookup'!$A:$A,'Structure Inputs'!W47))), 0)</f>
        <v>0</v>
      </c>
      <c r="U44" s="42">
        <f>IF(ISNUMBER('Structure Inputs'!X47), IF('Structure Inputs'!X47&gt;='Displacement Days Lookup'!$A$15,'Displacement Days Lookup'!$B$15,IF('Structure Inputs'!X47&lt;='Displacement Days Lookup'!$A$3,'Displacement Days Lookup'!$B$3,SUMIFS('Displacement Days Lookup'!$B:$B,'Displacement Days Lookup'!$A:$A,'Structure Inputs'!X47))), 0)</f>
        <v>0</v>
      </c>
      <c r="V44" s="42">
        <f>IF(ISNUMBER('Structure Inputs'!Y47), IF('Structure Inputs'!Y47&gt;='Displacement Days Lookup'!$A$15,'Displacement Days Lookup'!$B$15,IF('Structure Inputs'!Y47&lt;='Displacement Days Lookup'!$A$3,'Displacement Days Lookup'!$B$3,SUMIFS('Displacement Days Lookup'!$B:$B,'Displacement Days Lookup'!$A:$A,'Structure Inputs'!Y47))), 0)</f>
        <v>0</v>
      </c>
      <c r="W44" s="42">
        <f>IF(ISNUMBER('Structure Inputs'!Z47), IF('Structure Inputs'!Z47&gt;='Displacement Days Lookup'!$A$15,'Displacement Days Lookup'!$B$15,IF('Structure Inputs'!Z47&lt;='Displacement Days Lookup'!$A$3,'Displacement Days Lookup'!$B$3,SUMIFS('Displacement Days Lookup'!$B:$B,'Displacement Days Lookup'!$A:$A,'Structure Inputs'!Z47))), 0)</f>
        <v>0</v>
      </c>
      <c r="X44" s="42">
        <f>IF(ISNUMBER('Structure Inputs'!AA47), IF('Structure Inputs'!AA47&gt;='Displacement Days Lookup'!$A$15,'Displacement Days Lookup'!$B$15,IF('Structure Inputs'!AA47&lt;='Displacement Days Lookup'!$A$3,'Displacement Days Lookup'!$B$3,SUMIFS('Displacement Days Lookup'!$B:$B,'Displacement Days Lookup'!$A:$A,'Structure Inputs'!AA47))), 0)</f>
        <v>0</v>
      </c>
      <c r="Y44" s="42">
        <f>IF(ISNUMBER('Structure Inputs'!AB47), IF('Structure Inputs'!AB47&gt;='Displacement Days Lookup'!$A$15,'Displacement Days Lookup'!$B$15,IF('Structure Inputs'!AB47&lt;='Displacement Days Lookup'!$A$3,'Displacement Days Lookup'!$B$3,SUMIFS('Displacement Days Lookup'!$B:$B,'Displacement Days Lookup'!$A:$A,'Structure Inputs'!AB47))), 0)</f>
        <v>0</v>
      </c>
      <c r="Z44" s="42">
        <f>IF(ISNUMBER('Structure Inputs'!AC47), IF('Structure Inputs'!AC47&gt;='Displacement Days Lookup'!$A$15,'Displacement Days Lookup'!$B$15,IF('Structure Inputs'!AC47&lt;='Displacement Days Lookup'!$A$3,'Displacement Days Lookup'!$B$3,SUMIFS('Displacement Days Lookup'!$B:$B,'Displacement Days Lookup'!$A:$A,'Structure Inputs'!AC47))), 0)</f>
        <v>0</v>
      </c>
      <c r="AB44" s="25">
        <f t="shared" si="2"/>
        <v>0</v>
      </c>
      <c r="AC44" s="25">
        <f t="shared" si="3"/>
        <v>0</v>
      </c>
      <c r="AD44" s="25">
        <f t="shared" si="4"/>
        <v>0</v>
      </c>
      <c r="AE44" s="25">
        <f t="shared" si="5"/>
        <v>0</v>
      </c>
      <c r="AF44" s="25">
        <f t="shared" si="6"/>
        <v>0</v>
      </c>
      <c r="AG44" s="25">
        <f t="shared" si="7"/>
        <v>0</v>
      </c>
      <c r="AH44" s="25">
        <f t="shared" si="8"/>
        <v>0</v>
      </c>
      <c r="AI44" s="25">
        <f t="shared" si="9"/>
        <v>0</v>
      </c>
      <c r="AJ44" s="25">
        <f t="shared" si="10"/>
        <v>0</v>
      </c>
      <c r="AK44" s="25">
        <f t="shared" si="11"/>
        <v>0</v>
      </c>
      <c r="AL44" s="25">
        <f t="shared" si="12"/>
        <v>0</v>
      </c>
      <c r="AM44" s="25">
        <f t="shared" si="13"/>
        <v>0</v>
      </c>
    </row>
    <row r="45" spans="1:39" x14ac:dyDescent="0.25">
      <c r="A45" s="17">
        <f t="shared" si="14"/>
        <v>44</v>
      </c>
      <c r="B45" s="27" t="str">
        <f>IF('Structure Inputs'!C48="","",'Structure Inputs'!C48)</f>
        <v/>
      </c>
      <c r="D45" s="42">
        <f>'Structure Inputs'!$D48</f>
        <v>0</v>
      </c>
      <c r="F45" s="18" t="str">
        <f>IF('Structure Inputs'!F48="","No","Yes")</f>
        <v>No</v>
      </c>
      <c r="H45" s="24">
        <f>IF('Structure Inputs'!I48&gt;3,'Debris Cost Calcs'!K45,IF($F45="Yes",'Structure Inputs'!$F48,SUMIFS('General Assumptions_Back End'!$C:$C,'General Assumptions_Back End'!$A:$A,$B45,'General Assumptions_Back End'!$B:$B,H$1)))</f>
        <v>0</v>
      </c>
      <c r="J45" s="44">
        <f>SUMIFS('General Assumptions_Back End'!$C:$C,'General Assumptions_Back End'!$A:$A,$B45,'General Assumptions_Back End'!$B:$B,J$1)</f>
        <v>0</v>
      </c>
      <c r="K45" s="44">
        <f>SUMIFS('General Assumptions_Back End'!$C:$C,'General Assumptions_Back End'!$A:$A,$B45,'General Assumptions_Back End'!$B:$B,K$1)</f>
        <v>0</v>
      </c>
      <c r="L45" s="44">
        <f>'Structure Inputs'!M48</f>
        <v>0</v>
      </c>
      <c r="M45" s="18">
        <f>'Structure Inputs'!Q48</f>
        <v>0</v>
      </c>
      <c r="O45" s="42">
        <f>IF(ISNUMBER('Structure Inputs'!R48), IF('Structure Inputs'!R48&gt;='Displacement Days Lookup'!$A$15,'Displacement Days Lookup'!$B$15,IF('Structure Inputs'!R48&lt;='Displacement Days Lookup'!$A$3,'Displacement Days Lookup'!$B$3,SUMIFS('Displacement Days Lookup'!$B:$B,'Displacement Days Lookup'!$A:$A,'Structure Inputs'!R48))), 0)</f>
        <v>0</v>
      </c>
      <c r="P45" s="42">
        <f>IF(ISNUMBER('Structure Inputs'!S48), IF('Structure Inputs'!S48&gt;='Displacement Days Lookup'!$A$15,'Displacement Days Lookup'!$B$15,IF('Structure Inputs'!S48&lt;='Displacement Days Lookup'!$A$3,'Displacement Days Lookup'!$B$3,SUMIFS('Displacement Days Lookup'!$B:$B,'Displacement Days Lookup'!$A:$A,'Structure Inputs'!S48))), 0)</f>
        <v>0</v>
      </c>
      <c r="Q45" s="42">
        <f>IF(ISNUMBER('Structure Inputs'!T48), IF('Structure Inputs'!T48&gt;='Displacement Days Lookup'!$A$15,'Displacement Days Lookup'!$B$15,IF('Structure Inputs'!T48&lt;='Displacement Days Lookup'!$A$3,'Displacement Days Lookup'!$B$3,SUMIFS('Displacement Days Lookup'!$B:$B,'Displacement Days Lookup'!$A:$A,'Structure Inputs'!T48))), 0)</f>
        <v>0</v>
      </c>
      <c r="R45" s="42">
        <f>IF(ISNUMBER('Structure Inputs'!U48), IF('Structure Inputs'!U48&gt;='Displacement Days Lookup'!$A$15,'Displacement Days Lookup'!$B$15,IF('Structure Inputs'!U48&lt;='Displacement Days Lookup'!$A$3,'Displacement Days Lookup'!$B$3,SUMIFS('Displacement Days Lookup'!$B:$B,'Displacement Days Lookup'!$A:$A,'Structure Inputs'!U48))), 0)</f>
        <v>0</v>
      </c>
      <c r="S45" s="42">
        <f>IF(ISNUMBER('Structure Inputs'!V48), IF('Structure Inputs'!V48&gt;='Displacement Days Lookup'!$A$15,'Displacement Days Lookup'!$B$15,IF('Structure Inputs'!V48&lt;='Displacement Days Lookup'!$A$3,'Displacement Days Lookup'!$B$3,SUMIFS('Displacement Days Lookup'!$B:$B,'Displacement Days Lookup'!$A:$A,'Structure Inputs'!V48))), 0)</f>
        <v>0</v>
      </c>
      <c r="T45" s="42">
        <f>IF(ISNUMBER('Structure Inputs'!W48), IF('Structure Inputs'!W48&gt;='Displacement Days Lookup'!$A$15,'Displacement Days Lookup'!$B$15,IF('Structure Inputs'!W48&lt;='Displacement Days Lookup'!$A$3,'Displacement Days Lookup'!$B$3,SUMIFS('Displacement Days Lookup'!$B:$B,'Displacement Days Lookup'!$A:$A,'Structure Inputs'!W48))), 0)</f>
        <v>0</v>
      </c>
      <c r="U45" s="42">
        <f>IF(ISNUMBER('Structure Inputs'!X48), IF('Structure Inputs'!X48&gt;='Displacement Days Lookup'!$A$15,'Displacement Days Lookup'!$B$15,IF('Structure Inputs'!X48&lt;='Displacement Days Lookup'!$A$3,'Displacement Days Lookup'!$B$3,SUMIFS('Displacement Days Lookup'!$B:$B,'Displacement Days Lookup'!$A:$A,'Structure Inputs'!X48))), 0)</f>
        <v>0</v>
      </c>
      <c r="V45" s="42">
        <f>IF(ISNUMBER('Structure Inputs'!Y48), IF('Structure Inputs'!Y48&gt;='Displacement Days Lookup'!$A$15,'Displacement Days Lookup'!$B$15,IF('Structure Inputs'!Y48&lt;='Displacement Days Lookup'!$A$3,'Displacement Days Lookup'!$B$3,SUMIFS('Displacement Days Lookup'!$B:$B,'Displacement Days Lookup'!$A:$A,'Structure Inputs'!Y48))), 0)</f>
        <v>0</v>
      </c>
      <c r="W45" s="42">
        <f>IF(ISNUMBER('Structure Inputs'!Z48), IF('Structure Inputs'!Z48&gt;='Displacement Days Lookup'!$A$15,'Displacement Days Lookup'!$B$15,IF('Structure Inputs'!Z48&lt;='Displacement Days Lookup'!$A$3,'Displacement Days Lookup'!$B$3,SUMIFS('Displacement Days Lookup'!$B:$B,'Displacement Days Lookup'!$A:$A,'Structure Inputs'!Z48))), 0)</f>
        <v>0</v>
      </c>
      <c r="X45" s="42">
        <f>IF(ISNUMBER('Structure Inputs'!AA48), IF('Structure Inputs'!AA48&gt;='Displacement Days Lookup'!$A$15,'Displacement Days Lookup'!$B$15,IF('Structure Inputs'!AA48&lt;='Displacement Days Lookup'!$A$3,'Displacement Days Lookup'!$B$3,SUMIFS('Displacement Days Lookup'!$B:$B,'Displacement Days Lookup'!$A:$A,'Structure Inputs'!AA48))), 0)</f>
        <v>0</v>
      </c>
      <c r="Y45" s="42">
        <f>IF(ISNUMBER('Structure Inputs'!AB48), IF('Structure Inputs'!AB48&gt;='Displacement Days Lookup'!$A$15,'Displacement Days Lookup'!$B$15,IF('Structure Inputs'!AB48&lt;='Displacement Days Lookup'!$A$3,'Displacement Days Lookup'!$B$3,SUMIFS('Displacement Days Lookup'!$B:$B,'Displacement Days Lookup'!$A:$A,'Structure Inputs'!AB48))), 0)</f>
        <v>0</v>
      </c>
      <c r="Z45" s="42">
        <f>IF(ISNUMBER('Structure Inputs'!AC48), IF('Structure Inputs'!AC48&gt;='Displacement Days Lookup'!$A$15,'Displacement Days Lookup'!$B$15,IF('Structure Inputs'!AC48&lt;='Displacement Days Lookup'!$A$3,'Displacement Days Lookup'!$B$3,SUMIFS('Displacement Days Lookup'!$B:$B,'Displacement Days Lookup'!$A:$A,'Structure Inputs'!AC48))), 0)</f>
        <v>0</v>
      </c>
      <c r="AB45" s="25">
        <f t="shared" si="2"/>
        <v>0</v>
      </c>
      <c r="AC45" s="25">
        <f t="shared" si="3"/>
        <v>0</v>
      </c>
      <c r="AD45" s="25">
        <f t="shared" si="4"/>
        <v>0</v>
      </c>
      <c r="AE45" s="25">
        <f t="shared" si="5"/>
        <v>0</v>
      </c>
      <c r="AF45" s="25">
        <f t="shared" si="6"/>
        <v>0</v>
      </c>
      <c r="AG45" s="25">
        <f t="shared" si="7"/>
        <v>0</v>
      </c>
      <c r="AH45" s="25">
        <f t="shared" si="8"/>
        <v>0</v>
      </c>
      <c r="AI45" s="25">
        <f t="shared" si="9"/>
        <v>0</v>
      </c>
      <c r="AJ45" s="25">
        <f t="shared" si="10"/>
        <v>0</v>
      </c>
      <c r="AK45" s="25">
        <f t="shared" si="11"/>
        <v>0</v>
      </c>
      <c r="AL45" s="25">
        <f t="shared" si="12"/>
        <v>0</v>
      </c>
      <c r="AM45" s="25">
        <f t="shared" si="13"/>
        <v>0</v>
      </c>
    </row>
    <row r="46" spans="1:39" x14ac:dyDescent="0.25">
      <c r="A46" s="17">
        <f t="shared" si="14"/>
        <v>45</v>
      </c>
      <c r="B46" s="27" t="str">
        <f>IF('Structure Inputs'!C49="","",'Structure Inputs'!C49)</f>
        <v/>
      </c>
      <c r="D46" s="42">
        <f>'Structure Inputs'!$D49</f>
        <v>0</v>
      </c>
      <c r="F46" s="18" t="str">
        <f>IF('Structure Inputs'!F49="","No","Yes")</f>
        <v>No</v>
      </c>
      <c r="H46" s="24">
        <f>IF('Structure Inputs'!I49&gt;3,'Debris Cost Calcs'!K46,IF($F46="Yes",'Structure Inputs'!$F49,SUMIFS('General Assumptions_Back End'!$C:$C,'General Assumptions_Back End'!$A:$A,$B46,'General Assumptions_Back End'!$B:$B,H$1)))</f>
        <v>0</v>
      </c>
      <c r="J46" s="44">
        <f>SUMIFS('General Assumptions_Back End'!$C:$C,'General Assumptions_Back End'!$A:$A,$B46,'General Assumptions_Back End'!$B:$B,J$1)</f>
        <v>0</v>
      </c>
      <c r="K46" s="44">
        <f>SUMIFS('General Assumptions_Back End'!$C:$C,'General Assumptions_Back End'!$A:$A,$B46,'General Assumptions_Back End'!$B:$B,K$1)</f>
        <v>0</v>
      </c>
      <c r="L46" s="44">
        <f>'Structure Inputs'!M49</f>
        <v>0</v>
      </c>
      <c r="M46" s="18">
        <f>'Structure Inputs'!Q49</f>
        <v>0</v>
      </c>
      <c r="O46" s="42">
        <f>IF(ISNUMBER('Structure Inputs'!R49), IF('Structure Inputs'!R49&gt;='Displacement Days Lookup'!$A$15,'Displacement Days Lookup'!$B$15,IF('Structure Inputs'!R49&lt;='Displacement Days Lookup'!$A$3,'Displacement Days Lookup'!$B$3,SUMIFS('Displacement Days Lookup'!$B:$B,'Displacement Days Lookup'!$A:$A,'Structure Inputs'!R49))), 0)</f>
        <v>0</v>
      </c>
      <c r="P46" s="42">
        <f>IF(ISNUMBER('Structure Inputs'!S49), IF('Structure Inputs'!S49&gt;='Displacement Days Lookup'!$A$15,'Displacement Days Lookup'!$B$15,IF('Structure Inputs'!S49&lt;='Displacement Days Lookup'!$A$3,'Displacement Days Lookup'!$B$3,SUMIFS('Displacement Days Lookup'!$B:$B,'Displacement Days Lookup'!$A:$A,'Structure Inputs'!S49))), 0)</f>
        <v>0</v>
      </c>
      <c r="Q46" s="42">
        <f>IF(ISNUMBER('Structure Inputs'!T49), IF('Structure Inputs'!T49&gt;='Displacement Days Lookup'!$A$15,'Displacement Days Lookup'!$B$15,IF('Structure Inputs'!T49&lt;='Displacement Days Lookup'!$A$3,'Displacement Days Lookup'!$B$3,SUMIFS('Displacement Days Lookup'!$B:$B,'Displacement Days Lookup'!$A:$A,'Structure Inputs'!T49))), 0)</f>
        <v>0</v>
      </c>
      <c r="R46" s="42">
        <f>IF(ISNUMBER('Structure Inputs'!U49), IF('Structure Inputs'!U49&gt;='Displacement Days Lookup'!$A$15,'Displacement Days Lookup'!$B$15,IF('Structure Inputs'!U49&lt;='Displacement Days Lookup'!$A$3,'Displacement Days Lookup'!$B$3,SUMIFS('Displacement Days Lookup'!$B:$B,'Displacement Days Lookup'!$A:$A,'Structure Inputs'!U49))), 0)</f>
        <v>0</v>
      </c>
      <c r="S46" s="42">
        <f>IF(ISNUMBER('Structure Inputs'!V49), IF('Structure Inputs'!V49&gt;='Displacement Days Lookup'!$A$15,'Displacement Days Lookup'!$B$15,IF('Structure Inputs'!V49&lt;='Displacement Days Lookup'!$A$3,'Displacement Days Lookup'!$B$3,SUMIFS('Displacement Days Lookup'!$B:$B,'Displacement Days Lookup'!$A:$A,'Structure Inputs'!V49))), 0)</f>
        <v>0</v>
      </c>
      <c r="T46" s="42">
        <f>IF(ISNUMBER('Structure Inputs'!W49), IF('Structure Inputs'!W49&gt;='Displacement Days Lookup'!$A$15,'Displacement Days Lookup'!$B$15,IF('Structure Inputs'!W49&lt;='Displacement Days Lookup'!$A$3,'Displacement Days Lookup'!$B$3,SUMIFS('Displacement Days Lookup'!$B:$B,'Displacement Days Lookup'!$A:$A,'Structure Inputs'!W49))), 0)</f>
        <v>0</v>
      </c>
      <c r="U46" s="42">
        <f>IF(ISNUMBER('Structure Inputs'!X49), IF('Structure Inputs'!X49&gt;='Displacement Days Lookup'!$A$15,'Displacement Days Lookup'!$B$15,IF('Structure Inputs'!X49&lt;='Displacement Days Lookup'!$A$3,'Displacement Days Lookup'!$B$3,SUMIFS('Displacement Days Lookup'!$B:$B,'Displacement Days Lookup'!$A:$A,'Structure Inputs'!X49))), 0)</f>
        <v>0</v>
      </c>
      <c r="V46" s="42">
        <f>IF(ISNUMBER('Structure Inputs'!Y49), IF('Structure Inputs'!Y49&gt;='Displacement Days Lookup'!$A$15,'Displacement Days Lookup'!$B$15,IF('Structure Inputs'!Y49&lt;='Displacement Days Lookup'!$A$3,'Displacement Days Lookup'!$B$3,SUMIFS('Displacement Days Lookup'!$B:$B,'Displacement Days Lookup'!$A:$A,'Structure Inputs'!Y49))), 0)</f>
        <v>0</v>
      </c>
      <c r="W46" s="42">
        <f>IF(ISNUMBER('Structure Inputs'!Z49), IF('Structure Inputs'!Z49&gt;='Displacement Days Lookup'!$A$15,'Displacement Days Lookup'!$B$15,IF('Structure Inputs'!Z49&lt;='Displacement Days Lookup'!$A$3,'Displacement Days Lookup'!$B$3,SUMIFS('Displacement Days Lookup'!$B:$B,'Displacement Days Lookup'!$A:$A,'Structure Inputs'!Z49))), 0)</f>
        <v>0</v>
      </c>
      <c r="X46" s="42">
        <f>IF(ISNUMBER('Structure Inputs'!AA49), IF('Structure Inputs'!AA49&gt;='Displacement Days Lookup'!$A$15,'Displacement Days Lookup'!$B$15,IF('Structure Inputs'!AA49&lt;='Displacement Days Lookup'!$A$3,'Displacement Days Lookup'!$B$3,SUMIFS('Displacement Days Lookup'!$B:$B,'Displacement Days Lookup'!$A:$A,'Structure Inputs'!AA49))), 0)</f>
        <v>0</v>
      </c>
      <c r="Y46" s="42">
        <f>IF(ISNUMBER('Structure Inputs'!AB49), IF('Structure Inputs'!AB49&gt;='Displacement Days Lookup'!$A$15,'Displacement Days Lookup'!$B$15,IF('Structure Inputs'!AB49&lt;='Displacement Days Lookup'!$A$3,'Displacement Days Lookup'!$B$3,SUMIFS('Displacement Days Lookup'!$B:$B,'Displacement Days Lookup'!$A:$A,'Structure Inputs'!AB49))), 0)</f>
        <v>0</v>
      </c>
      <c r="Z46" s="42">
        <f>IF(ISNUMBER('Structure Inputs'!AC49), IF('Structure Inputs'!AC49&gt;='Displacement Days Lookup'!$A$15,'Displacement Days Lookup'!$B$15,IF('Structure Inputs'!AC49&lt;='Displacement Days Lookup'!$A$3,'Displacement Days Lookup'!$B$3,SUMIFS('Displacement Days Lookup'!$B:$B,'Displacement Days Lookup'!$A:$A,'Structure Inputs'!AC49))), 0)</f>
        <v>0</v>
      </c>
      <c r="AB46" s="25">
        <f t="shared" si="2"/>
        <v>0</v>
      </c>
      <c r="AC46" s="25">
        <f t="shared" si="3"/>
        <v>0</v>
      </c>
      <c r="AD46" s="25">
        <f t="shared" si="4"/>
        <v>0</v>
      </c>
      <c r="AE46" s="25">
        <f t="shared" si="5"/>
        <v>0</v>
      </c>
      <c r="AF46" s="25">
        <f t="shared" si="6"/>
        <v>0</v>
      </c>
      <c r="AG46" s="25">
        <f t="shared" si="7"/>
        <v>0</v>
      </c>
      <c r="AH46" s="25">
        <f t="shared" si="8"/>
        <v>0</v>
      </c>
      <c r="AI46" s="25">
        <f t="shared" si="9"/>
        <v>0</v>
      </c>
      <c r="AJ46" s="25">
        <f t="shared" si="10"/>
        <v>0</v>
      </c>
      <c r="AK46" s="25">
        <f t="shared" si="11"/>
        <v>0</v>
      </c>
      <c r="AL46" s="25">
        <f t="shared" si="12"/>
        <v>0</v>
      </c>
      <c r="AM46" s="25">
        <f t="shared" si="13"/>
        <v>0</v>
      </c>
    </row>
    <row r="47" spans="1:39" x14ac:dyDescent="0.25">
      <c r="A47" s="17">
        <f t="shared" si="14"/>
        <v>46</v>
      </c>
      <c r="B47" s="27" t="str">
        <f>IF('Structure Inputs'!C50="","",'Structure Inputs'!C50)</f>
        <v/>
      </c>
      <c r="D47" s="42">
        <f>'Structure Inputs'!$D50</f>
        <v>0</v>
      </c>
      <c r="F47" s="18" t="str">
        <f>IF('Structure Inputs'!F50="","No","Yes")</f>
        <v>No</v>
      </c>
      <c r="H47" s="24">
        <f>IF('Structure Inputs'!I50&gt;3,'Debris Cost Calcs'!K47,IF($F47="Yes",'Structure Inputs'!$F50,SUMIFS('General Assumptions_Back End'!$C:$C,'General Assumptions_Back End'!$A:$A,$B47,'General Assumptions_Back End'!$B:$B,H$1)))</f>
        <v>0</v>
      </c>
      <c r="J47" s="44">
        <f>SUMIFS('General Assumptions_Back End'!$C:$C,'General Assumptions_Back End'!$A:$A,$B47,'General Assumptions_Back End'!$B:$B,J$1)</f>
        <v>0</v>
      </c>
      <c r="K47" s="44">
        <f>SUMIFS('General Assumptions_Back End'!$C:$C,'General Assumptions_Back End'!$A:$A,$B47,'General Assumptions_Back End'!$B:$B,K$1)</f>
        <v>0</v>
      </c>
      <c r="L47" s="44">
        <f>'Structure Inputs'!M50</f>
        <v>0</v>
      </c>
      <c r="M47" s="18">
        <f>'Structure Inputs'!Q50</f>
        <v>0</v>
      </c>
      <c r="O47" s="42">
        <f>IF(ISNUMBER('Structure Inputs'!R50), IF('Structure Inputs'!R50&gt;='Displacement Days Lookup'!$A$15,'Displacement Days Lookup'!$B$15,IF('Structure Inputs'!R50&lt;='Displacement Days Lookup'!$A$3,'Displacement Days Lookup'!$B$3,SUMIFS('Displacement Days Lookup'!$B:$B,'Displacement Days Lookup'!$A:$A,'Structure Inputs'!R50))), 0)</f>
        <v>0</v>
      </c>
      <c r="P47" s="42">
        <f>IF(ISNUMBER('Structure Inputs'!S50), IF('Structure Inputs'!S50&gt;='Displacement Days Lookup'!$A$15,'Displacement Days Lookup'!$B$15,IF('Structure Inputs'!S50&lt;='Displacement Days Lookup'!$A$3,'Displacement Days Lookup'!$B$3,SUMIFS('Displacement Days Lookup'!$B:$B,'Displacement Days Lookup'!$A:$A,'Structure Inputs'!S50))), 0)</f>
        <v>0</v>
      </c>
      <c r="Q47" s="42">
        <f>IF(ISNUMBER('Structure Inputs'!T50), IF('Structure Inputs'!T50&gt;='Displacement Days Lookup'!$A$15,'Displacement Days Lookup'!$B$15,IF('Structure Inputs'!T50&lt;='Displacement Days Lookup'!$A$3,'Displacement Days Lookup'!$B$3,SUMIFS('Displacement Days Lookup'!$B:$B,'Displacement Days Lookup'!$A:$A,'Structure Inputs'!T50))), 0)</f>
        <v>0</v>
      </c>
      <c r="R47" s="42">
        <f>IF(ISNUMBER('Structure Inputs'!U50), IF('Structure Inputs'!U50&gt;='Displacement Days Lookup'!$A$15,'Displacement Days Lookup'!$B$15,IF('Structure Inputs'!U50&lt;='Displacement Days Lookup'!$A$3,'Displacement Days Lookup'!$B$3,SUMIFS('Displacement Days Lookup'!$B:$B,'Displacement Days Lookup'!$A:$A,'Structure Inputs'!U50))), 0)</f>
        <v>0</v>
      </c>
      <c r="S47" s="42">
        <f>IF(ISNUMBER('Structure Inputs'!V50), IF('Structure Inputs'!V50&gt;='Displacement Days Lookup'!$A$15,'Displacement Days Lookup'!$B$15,IF('Structure Inputs'!V50&lt;='Displacement Days Lookup'!$A$3,'Displacement Days Lookup'!$B$3,SUMIFS('Displacement Days Lookup'!$B:$B,'Displacement Days Lookup'!$A:$A,'Structure Inputs'!V50))), 0)</f>
        <v>0</v>
      </c>
      <c r="T47" s="42">
        <f>IF(ISNUMBER('Structure Inputs'!W50), IF('Structure Inputs'!W50&gt;='Displacement Days Lookup'!$A$15,'Displacement Days Lookup'!$B$15,IF('Structure Inputs'!W50&lt;='Displacement Days Lookup'!$A$3,'Displacement Days Lookup'!$B$3,SUMIFS('Displacement Days Lookup'!$B:$B,'Displacement Days Lookup'!$A:$A,'Structure Inputs'!W50))), 0)</f>
        <v>0</v>
      </c>
      <c r="U47" s="42">
        <f>IF(ISNUMBER('Structure Inputs'!X50), IF('Structure Inputs'!X50&gt;='Displacement Days Lookup'!$A$15,'Displacement Days Lookup'!$B$15,IF('Structure Inputs'!X50&lt;='Displacement Days Lookup'!$A$3,'Displacement Days Lookup'!$B$3,SUMIFS('Displacement Days Lookup'!$B:$B,'Displacement Days Lookup'!$A:$A,'Structure Inputs'!X50))), 0)</f>
        <v>0</v>
      </c>
      <c r="V47" s="42">
        <f>IF(ISNUMBER('Structure Inputs'!Y50), IF('Structure Inputs'!Y50&gt;='Displacement Days Lookup'!$A$15,'Displacement Days Lookup'!$B$15,IF('Structure Inputs'!Y50&lt;='Displacement Days Lookup'!$A$3,'Displacement Days Lookup'!$B$3,SUMIFS('Displacement Days Lookup'!$B:$B,'Displacement Days Lookup'!$A:$A,'Structure Inputs'!Y50))), 0)</f>
        <v>0</v>
      </c>
      <c r="W47" s="42">
        <f>IF(ISNUMBER('Structure Inputs'!Z50), IF('Structure Inputs'!Z50&gt;='Displacement Days Lookup'!$A$15,'Displacement Days Lookup'!$B$15,IF('Structure Inputs'!Z50&lt;='Displacement Days Lookup'!$A$3,'Displacement Days Lookup'!$B$3,SUMIFS('Displacement Days Lookup'!$B:$B,'Displacement Days Lookup'!$A:$A,'Structure Inputs'!Z50))), 0)</f>
        <v>0</v>
      </c>
      <c r="X47" s="42">
        <f>IF(ISNUMBER('Structure Inputs'!AA50), IF('Structure Inputs'!AA50&gt;='Displacement Days Lookup'!$A$15,'Displacement Days Lookup'!$B$15,IF('Structure Inputs'!AA50&lt;='Displacement Days Lookup'!$A$3,'Displacement Days Lookup'!$B$3,SUMIFS('Displacement Days Lookup'!$B:$B,'Displacement Days Lookup'!$A:$A,'Structure Inputs'!AA50))), 0)</f>
        <v>0</v>
      </c>
      <c r="Y47" s="42">
        <f>IF(ISNUMBER('Structure Inputs'!AB50), IF('Structure Inputs'!AB50&gt;='Displacement Days Lookup'!$A$15,'Displacement Days Lookup'!$B$15,IF('Structure Inputs'!AB50&lt;='Displacement Days Lookup'!$A$3,'Displacement Days Lookup'!$B$3,SUMIFS('Displacement Days Lookup'!$B:$B,'Displacement Days Lookup'!$A:$A,'Structure Inputs'!AB50))), 0)</f>
        <v>0</v>
      </c>
      <c r="Z47" s="42">
        <f>IF(ISNUMBER('Structure Inputs'!AC50), IF('Structure Inputs'!AC50&gt;='Displacement Days Lookup'!$A$15,'Displacement Days Lookup'!$B$15,IF('Structure Inputs'!AC50&lt;='Displacement Days Lookup'!$A$3,'Displacement Days Lookup'!$B$3,SUMIFS('Displacement Days Lookup'!$B:$B,'Displacement Days Lookup'!$A:$A,'Structure Inputs'!AC50))), 0)</f>
        <v>0</v>
      </c>
      <c r="AB47" s="25">
        <f t="shared" si="2"/>
        <v>0</v>
      </c>
      <c r="AC47" s="25">
        <f t="shared" si="3"/>
        <v>0</v>
      </c>
      <c r="AD47" s="25">
        <f t="shared" si="4"/>
        <v>0</v>
      </c>
      <c r="AE47" s="25">
        <f t="shared" si="5"/>
        <v>0</v>
      </c>
      <c r="AF47" s="25">
        <f t="shared" si="6"/>
        <v>0</v>
      </c>
      <c r="AG47" s="25">
        <f t="shared" si="7"/>
        <v>0</v>
      </c>
      <c r="AH47" s="25">
        <f t="shared" si="8"/>
        <v>0</v>
      </c>
      <c r="AI47" s="25">
        <f t="shared" si="9"/>
        <v>0</v>
      </c>
      <c r="AJ47" s="25">
        <f t="shared" si="10"/>
        <v>0</v>
      </c>
      <c r="AK47" s="25">
        <f t="shared" si="11"/>
        <v>0</v>
      </c>
      <c r="AL47" s="25">
        <f t="shared" si="12"/>
        <v>0</v>
      </c>
      <c r="AM47" s="25">
        <f t="shared" si="13"/>
        <v>0</v>
      </c>
    </row>
    <row r="48" spans="1:39" x14ac:dyDescent="0.25">
      <c r="A48" s="17">
        <f t="shared" si="14"/>
        <v>47</v>
      </c>
      <c r="B48" s="27" t="str">
        <f>IF('Structure Inputs'!C51="","",'Structure Inputs'!C51)</f>
        <v/>
      </c>
      <c r="D48" s="42">
        <f>'Structure Inputs'!$D51</f>
        <v>0</v>
      </c>
      <c r="F48" s="18" t="str">
        <f>IF('Structure Inputs'!F51="","No","Yes")</f>
        <v>No</v>
      </c>
      <c r="H48" s="24">
        <f>IF('Structure Inputs'!I51&gt;3,'Debris Cost Calcs'!K48,IF($F48="Yes",'Structure Inputs'!$F51,SUMIFS('General Assumptions_Back End'!$C:$C,'General Assumptions_Back End'!$A:$A,$B48,'General Assumptions_Back End'!$B:$B,H$1)))</f>
        <v>0</v>
      </c>
      <c r="J48" s="44">
        <f>SUMIFS('General Assumptions_Back End'!$C:$C,'General Assumptions_Back End'!$A:$A,$B48,'General Assumptions_Back End'!$B:$B,J$1)</f>
        <v>0</v>
      </c>
      <c r="K48" s="44">
        <f>SUMIFS('General Assumptions_Back End'!$C:$C,'General Assumptions_Back End'!$A:$A,$B48,'General Assumptions_Back End'!$B:$B,K$1)</f>
        <v>0</v>
      </c>
      <c r="L48" s="44">
        <f>'Structure Inputs'!M51</f>
        <v>0</v>
      </c>
      <c r="M48" s="18">
        <f>'Structure Inputs'!Q51</f>
        <v>0</v>
      </c>
      <c r="O48" s="42">
        <f>IF(ISNUMBER('Structure Inputs'!R51), IF('Structure Inputs'!R51&gt;='Displacement Days Lookup'!$A$15,'Displacement Days Lookup'!$B$15,IF('Structure Inputs'!R51&lt;='Displacement Days Lookup'!$A$3,'Displacement Days Lookup'!$B$3,SUMIFS('Displacement Days Lookup'!$B:$B,'Displacement Days Lookup'!$A:$A,'Structure Inputs'!R51))), 0)</f>
        <v>0</v>
      </c>
      <c r="P48" s="42">
        <f>IF(ISNUMBER('Structure Inputs'!S51), IF('Structure Inputs'!S51&gt;='Displacement Days Lookup'!$A$15,'Displacement Days Lookup'!$B$15,IF('Structure Inputs'!S51&lt;='Displacement Days Lookup'!$A$3,'Displacement Days Lookup'!$B$3,SUMIFS('Displacement Days Lookup'!$B:$B,'Displacement Days Lookup'!$A:$A,'Structure Inputs'!S51))), 0)</f>
        <v>0</v>
      </c>
      <c r="Q48" s="42">
        <f>IF(ISNUMBER('Structure Inputs'!T51), IF('Structure Inputs'!T51&gt;='Displacement Days Lookup'!$A$15,'Displacement Days Lookup'!$B$15,IF('Structure Inputs'!T51&lt;='Displacement Days Lookup'!$A$3,'Displacement Days Lookup'!$B$3,SUMIFS('Displacement Days Lookup'!$B:$B,'Displacement Days Lookup'!$A:$A,'Structure Inputs'!T51))), 0)</f>
        <v>0</v>
      </c>
      <c r="R48" s="42">
        <f>IF(ISNUMBER('Structure Inputs'!U51), IF('Structure Inputs'!U51&gt;='Displacement Days Lookup'!$A$15,'Displacement Days Lookup'!$B$15,IF('Structure Inputs'!U51&lt;='Displacement Days Lookup'!$A$3,'Displacement Days Lookup'!$B$3,SUMIFS('Displacement Days Lookup'!$B:$B,'Displacement Days Lookup'!$A:$A,'Structure Inputs'!U51))), 0)</f>
        <v>0</v>
      </c>
      <c r="S48" s="42">
        <f>IF(ISNUMBER('Structure Inputs'!V51), IF('Structure Inputs'!V51&gt;='Displacement Days Lookup'!$A$15,'Displacement Days Lookup'!$B$15,IF('Structure Inputs'!V51&lt;='Displacement Days Lookup'!$A$3,'Displacement Days Lookup'!$B$3,SUMIFS('Displacement Days Lookup'!$B:$B,'Displacement Days Lookup'!$A:$A,'Structure Inputs'!V51))), 0)</f>
        <v>0</v>
      </c>
      <c r="T48" s="42">
        <f>IF(ISNUMBER('Structure Inputs'!W51), IF('Structure Inputs'!W51&gt;='Displacement Days Lookup'!$A$15,'Displacement Days Lookup'!$B$15,IF('Structure Inputs'!W51&lt;='Displacement Days Lookup'!$A$3,'Displacement Days Lookup'!$B$3,SUMIFS('Displacement Days Lookup'!$B:$B,'Displacement Days Lookup'!$A:$A,'Structure Inputs'!W51))), 0)</f>
        <v>0</v>
      </c>
      <c r="U48" s="42">
        <f>IF(ISNUMBER('Structure Inputs'!X51), IF('Structure Inputs'!X51&gt;='Displacement Days Lookup'!$A$15,'Displacement Days Lookup'!$B$15,IF('Structure Inputs'!X51&lt;='Displacement Days Lookup'!$A$3,'Displacement Days Lookup'!$B$3,SUMIFS('Displacement Days Lookup'!$B:$B,'Displacement Days Lookup'!$A:$A,'Structure Inputs'!X51))), 0)</f>
        <v>0</v>
      </c>
      <c r="V48" s="42">
        <f>IF(ISNUMBER('Structure Inputs'!Y51), IF('Structure Inputs'!Y51&gt;='Displacement Days Lookup'!$A$15,'Displacement Days Lookup'!$B$15,IF('Structure Inputs'!Y51&lt;='Displacement Days Lookup'!$A$3,'Displacement Days Lookup'!$B$3,SUMIFS('Displacement Days Lookup'!$B:$B,'Displacement Days Lookup'!$A:$A,'Structure Inputs'!Y51))), 0)</f>
        <v>0</v>
      </c>
      <c r="W48" s="42">
        <f>IF(ISNUMBER('Structure Inputs'!Z51), IF('Structure Inputs'!Z51&gt;='Displacement Days Lookup'!$A$15,'Displacement Days Lookup'!$B$15,IF('Structure Inputs'!Z51&lt;='Displacement Days Lookup'!$A$3,'Displacement Days Lookup'!$B$3,SUMIFS('Displacement Days Lookup'!$B:$B,'Displacement Days Lookup'!$A:$A,'Structure Inputs'!Z51))), 0)</f>
        <v>0</v>
      </c>
      <c r="X48" s="42">
        <f>IF(ISNUMBER('Structure Inputs'!AA51), IF('Structure Inputs'!AA51&gt;='Displacement Days Lookup'!$A$15,'Displacement Days Lookup'!$B$15,IF('Structure Inputs'!AA51&lt;='Displacement Days Lookup'!$A$3,'Displacement Days Lookup'!$B$3,SUMIFS('Displacement Days Lookup'!$B:$B,'Displacement Days Lookup'!$A:$A,'Structure Inputs'!AA51))), 0)</f>
        <v>0</v>
      </c>
      <c r="Y48" s="42">
        <f>IF(ISNUMBER('Structure Inputs'!AB51), IF('Structure Inputs'!AB51&gt;='Displacement Days Lookup'!$A$15,'Displacement Days Lookup'!$B$15,IF('Structure Inputs'!AB51&lt;='Displacement Days Lookup'!$A$3,'Displacement Days Lookup'!$B$3,SUMIFS('Displacement Days Lookup'!$B:$B,'Displacement Days Lookup'!$A:$A,'Structure Inputs'!AB51))), 0)</f>
        <v>0</v>
      </c>
      <c r="Z48" s="42">
        <f>IF(ISNUMBER('Structure Inputs'!AC51), IF('Structure Inputs'!AC51&gt;='Displacement Days Lookup'!$A$15,'Displacement Days Lookup'!$B$15,IF('Structure Inputs'!AC51&lt;='Displacement Days Lookup'!$A$3,'Displacement Days Lookup'!$B$3,SUMIFS('Displacement Days Lookup'!$B:$B,'Displacement Days Lookup'!$A:$A,'Structure Inputs'!AC51))), 0)</f>
        <v>0</v>
      </c>
      <c r="AB48" s="25">
        <f t="shared" si="2"/>
        <v>0</v>
      </c>
      <c r="AC48" s="25">
        <f t="shared" si="3"/>
        <v>0</v>
      </c>
      <c r="AD48" s="25">
        <f t="shared" si="4"/>
        <v>0</v>
      </c>
      <c r="AE48" s="25">
        <f t="shared" si="5"/>
        <v>0</v>
      </c>
      <c r="AF48" s="25">
        <f t="shared" si="6"/>
        <v>0</v>
      </c>
      <c r="AG48" s="25">
        <f t="shared" si="7"/>
        <v>0</v>
      </c>
      <c r="AH48" s="25">
        <f t="shared" si="8"/>
        <v>0</v>
      </c>
      <c r="AI48" s="25">
        <f t="shared" si="9"/>
        <v>0</v>
      </c>
      <c r="AJ48" s="25">
        <f t="shared" si="10"/>
        <v>0</v>
      </c>
      <c r="AK48" s="25">
        <f t="shared" si="11"/>
        <v>0</v>
      </c>
      <c r="AL48" s="25">
        <f t="shared" si="12"/>
        <v>0</v>
      </c>
      <c r="AM48" s="25">
        <f t="shared" si="13"/>
        <v>0</v>
      </c>
    </row>
    <row r="49" spans="1:39" x14ac:dyDescent="0.25">
      <c r="A49" s="17">
        <f t="shared" si="14"/>
        <v>48</v>
      </c>
      <c r="B49" s="27" t="str">
        <f>IF('Structure Inputs'!C52="","",'Structure Inputs'!C52)</f>
        <v/>
      </c>
      <c r="D49" s="42">
        <f>'Structure Inputs'!$D52</f>
        <v>0</v>
      </c>
      <c r="F49" s="18" t="str">
        <f>IF('Structure Inputs'!F52="","No","Yes")</f>
        <v>No</v>
      </c>
      <c r="H49" s="24">
        <f>IF('Structure Inputs'!I52&gt;3,'Debris Cost Calcs'!K49,IF($F49="Yes",'Structure Inputs'!$F52,SUMIFS('General Assumptions_Back End'!$C:$C,'General Assumptions_Back End'!$A:$A,$B49,'General Assumptions_Back End'!$B:$B,H$1)))</f>
        <v>0</v>
      </c>
      <c r="J49" s="44">
        <f>SUMIFS('General Assumptions_Back End'!$C:$C,'General Assumptions_Back End'!$A:$A,$B49,'General Assumptions_Back End'!$B:$B,J$1)</f>
        <v>0</v>
      </c>
      <c r="K49" s="44">
        <f>SUMIFS('General Assumptions_Back End'!$C:$C,'General Assumptions_Back End'!$A:$A,$B49,'General Assumptions_Back End'!$B:$B,K$1)</f>
        <v>0</v>
      </c>
      <c r="L49" s="44">
        <f>'Structure Inputs'!M52</f>
        <v>0</v>
      </c>
      <c r="M49" s="18">
        <f>'Structure Inputs'!Q52</f>
        <v>0</v>
      </c>
      <c r="O49" s="42">
        <f>IF(ISNUMBER('Structure Inputs'!R52), IF('Structure Inputs'!R52&gt;='Displacement Days Lookup'!$A$15,'Displacement Days Lookup'!$B$15,IF('Structure Inputs'!R52&lt;='Displacement Days Lookup'!$A$3,'Displacement Days Lookup'!$B$3,SUMIFS('Displacement Days Lookup'!$B:$B,'Displacement Days Lookup'!$A:$A,'Structure Inputs'!R52))), 0)</f>
        <v>0</v>
      </c>
      <c r="P49" s="42">
        <f>IF(ISNUMBER('Structure Inputs'!S52), IF('Structure Inputs'!S52&gt;='Displacement Days Lookup'!$A$15,'Displacement Days Lookup'!$B$15,IF('Structure Inputs'!S52&lt;='Displacement Days Lookup'!$A$3,'Displacement Days Lookup'!$B$3,SUMIFS('Displacement Days Lookup'!$B:$B,'Displacement Days Lookup'!$A:$A,'Structure Inputs'!S52))), 0)</f>
        <v>0</v>
      </c>
      <c r="Q49" s="42">
        <f>IF(ISNUMBER('Structure Inputs'!T52), IF('Structure Inputs'!T52&gt;='Displacement Days Lookup'!$A$15,'Displacement Days Lookup'!$B$15,IF('Structure Inputs'!T52&lt;='Displacement Days Lookup'!$A$3,'Displacement Days Lookup'!$B$3,SUMIFS('Displacement Days Lookup'!$B:$B,'Displacement Days Lookup'!$A:$A,'Structure Inputs'!T52))), 0)</f>
        <v>0</v>
      </c>
      <c r="R49" s="42">
        <f>IF(ISNUMBER('Structure Inputs'!U52), IF('Structure Inputs'!U52&gt;='Displacement Days Lookup'!$A$15,'Displacement Days Lookup'!$B$15,IF('Structure Inputs'!U52&lt;='Displacement Days Lookup'!$A$3,'Displacement Days Lookup'!$B$3,SUMIFS('Displacement Days Lookup'!$B:$B,'Displacement Days Lookup'!$A:$A,'Structure Inputs'!U52))), 0)</f>
        <v>0</v>
      </c>
      <c r="S49" s="42">
        <f>IF(ISNUMBER('Structure Inputs'!V52), IF('Structure Inputs'!V52&gt;='Displacement Days Lookup'!$A$15,'Displacement Days Lookup'!$B$15,IF('Structure Inputs'!V52&lt;='Displacement Days Lookup'!$A$3,'Displacement Days Lookup'!$B$3,SUMIFS('Displacement Days Lookup'!$B:$B,'Displacement Days Lookup'!$A:$A,'Structure Inputs'!V52))), 0)</f>
        <v>0</v>
      </c>
      <c r="T49" s="42">
        <f>IF(ISNUMBER('Structure Inputs'!W52), IF('Structure Inputs'!W52&gt;='Displacement Days Lookup'!$A$15,'Displacement Days Lookup'!$B$15,IF('Structure Inputs'!W52&lt;='Displacement Days Lookup'!$A$3,'Displacement Days Lookup'!$B$3,SUMIFS('Displacement Days Lookup'!$B:$B,'Displacement Days Lookup'!$A:$A,'Structure Inputs'!W52))), 0)</f>
        <v>0</v>
      </c>
      <c r="U49" s="42">
        <f>IF(ISNUMBER('Structure Inputs'!X52), IF('Structure Inputs'!X52&gt;='Displacement Days Lookup'!$A$15,'Displacement Days Lookup'!$B$15,IF('Structure Inputs'!X52&lt;='Displacement Days Lookup'!$A$3,'Displacement Days Lookup'!$B$3,SUMIFS('Displacement Days Lookup'!$B:$B,'Displacement Days Lookup'!$A:$A,'Structure Inputs'!X52))), 0)</f>
        <v>0</v>
      </c>
      <c r="V49" s="42">
        <f>IF(ISNUMBER('Structure Inputs'!Y52), IF('Structure Inputs'!Y52&gt;='Displacement Days Lookup'!$A$15,'Displacement Days Lookup'!$B$15,IF('Structure Inputs'!Y52&lt;='Displacement Days Lookup'!$A$3,'Displacement Days Lookup'!$B$3,SUMIFS('Displacement Days Lookup'!$B:$B,'Displacement Days Lookup'!$A:$A,'Structure Inputs'!Y52))), 0)</f>
        <v>0</v>
      </c>
      <c r="W49" s="42">
        <f>IF(ISNUMBER('Structure Inputs'!Z52), IF('Structure Inputs'!Z52&gt;='Displacement Days Lookup'!$A$15,'Displacement Days Lookup'!$B$15,IF('Structure Inputs'!Z52&lt;='Displacement Days Lookup'!$A$3,'Displacement Days Lookup'!$B$3,SUMIFS('Displacement Days Lookup'!$B:$B,'Displacement Days Lookup'!$A:$A,'Structure Inputs'!Z52))), 0)</f>
        <v>0</v>
      </c>
      <c r="X49" s="42">
        <f>IF(ISNUMBER('Structure Inputs'!AA52), IF('Structure Inputs'!AA52&gt;='Displacement Days Lookup'!$A$15,'Displacement Days Lookup'!$B$15,IF('Structure Inputs'!AA52&lt;='Displacement Days Lookup'!$A$3,'Displacement Days Lookup'!$B$3,SUMIFS('Displacement Days Lookup'!$B:$B,'Displacement Days Lookup'!$A:$A,'Structure Inputs'!AA52))), 0)</f>
        <v>0</v>
      </c>
      <c r="Y49" s="42">
        <f>IF(ISNUMBER('Structure Inputs'!AB52), IF('Structure Inputs'!AB52&gt;='Displacement Days Lookup'!$A$15,'Displacement Days Lookup'!$B$15,IF('Structure Inputs'!AB52&lt;='Displacement Days Lookup'!$A$3,'Displacement Days Lookup'!$B$3,SUMIFS('Displacement Days Lookup'!$B:$B,'Displacement Days Lookup'!$A:$A,'Structure Inputs'!AB52))), 0)</f>
        <v>0</v>
      </c>
      <c r="Z49" s="42">
        <f>IF(ISNUMBER('Structure Inputs'!AC52), IF('Structure Inputs'!AC52&gt;='Displacement Days Lookup'!$A$15,'Displacement Days Lookup'!$B$15,IF('Structure Inputs'!AC52&lt;='Displacement Days Lookup'!$A$3,'Displacement Days Lookup'!$B$3,SUMIFS('Displacement Days Lookup'!$B:$B,'Displacement Days Lookup'!$A:$A,'Structure Inputs'!AC52))), 0)</f>
        <v>0</v>
      </c>
      <c r="AB49" s="25">
        <f t="shared" si="2"/>
        <v>0</v>
      </c>
      <c r="AC49" s="25">
        <f t="shared" si="3"/>
        <v>0</v>
      </c>
      <c r="AD49" s="25">
        <f t="shared" si="4"/>
        <v>0</v>
      </c>
      <c r="AE49" s="25">
        <f t="shared" si="5"/>
        <v>0</v>
      </c>
      <c r="AF49" s="25">
        <f t="shared" si="6"/>
        <v>0</v>
      </c>
      <c r="AG49" s="25">
        <f t="shared" si="7"/>
        <v>0</v>
      </c>
      <c r="AH49" s="25">
        <f t="shared" si="8"/>
        <v>0</v>
      </c>
      <c r="AI49" s="25">
        <f t="shared" si="9"/>
        <v>0</v>
      </c>
      <c r="AJ49" s="25">
        <f t="shared" si="10"/>
        <v>0</v>
      </c>
      <c r="AK49" s="25">
        <f t="shared" si="11"/>
        <v>0</v>
      </c>
      <c r="AL49" s="25">
        <f t="shared" si="12"/>
        <v>0</v>
      </c>
      <c r="AM49" s="25">
        <f t="shared" si="13"/>
        <v>0</v>
      </c>
    </row>
    <row r="50" spans="1:39" x14ac:dyDescent="0.25">
      <c r="A50" s="17">
        <f t="shared" si="14"/>
        <v>49</v>
      </c>
      <c r="B50" s="27" t="str">
        <f>IF('Structure Inputs'!C53="","",'Structure Inputs'!C53)</f>
        <v/>
      </c>
      <c r="D50" s="42">
        <f>'Structure Inputs'!$D53</f>
        <v>0</v>
      </c>
      <c r="F50" s="18" t="str">
        <f>IF('Structure Inputs'!F53="","No","Yes")</f>
        <v>No</v>
      </c>
      <c r="H50" s="24">
        <f>IF('Structure Inputs'!I53&gt;3,'Debris Cost Calcs'!K50,IF($F50="Yes",'Structure Inputs'!$F53,SUMIFS('General Assumptions_Back End'!$C:$C,'General Assumptions_Back End'!$A:$A,$B50,'General Assumptions_Back End'!$B:$B,H$1)))</f>
        <v>0</v>
      </c>
      <c r="J50" s="44">
        <f>SUMIFS('General Assumptions_Back End'!$C:$C,'General Assumptions_Back End'!$A:$A,$B50,'General Assumptions_Back End'!$B:$B,J$1)</f>
        <v>0</v>
      </c>
      <c r="K50" s="44">
        <f>SUMIFS('General Assumptions_Back End'!$C:$C,'General Assumptions_Back End'!$A:$A,$B50,'General Assumptions_Back End'!$B:$B,K$1)</f>
        <v>0</v>
      </c>
      <c r="L50" s="44">
        <f>'Structure Inputs'!M53</f>
        <v>0</v>
      </c>
      <c r="M50" s="18">
        <f>'Structure Inputs'!Q53</f>
        <v>0</v>
      </c>
      <c r="O50" s="42">
        <f>IF(ISNUMBER('Structure Inputs'!R53), IF('Structure Inputs'!R53&gt;='Displacement Days Lookup'!$A$15,'Displacement Days Lookup'!$B$15,IF('Structure Inputs'!R53&lt;='Displacement Days Lookup'!$A$3,'Displacement Days Lookup'!$B$3,SUMIFS('Displacement Days Lookup'!$B:$B,'Displacement Days Lookup'!$A:$A,'Structure Inputs'!R53))), 0)</f>
        <v>0</v>
      </c>
      <c r="P50" s="42">
        <f>IF(ISNUMBER('Structure Inputs'!S53), IF('Structure Inputs'!S53&gt;='Displacement Days Lookup'!$A$15,'Displacement Days Lookup'!$B$15,IF('Structure Inputs'!S53&lt;='Displacement Days Lookup'!$A$3,'Displacement Days Lookup'!$B$3,SUMIFS('Displacement Days Lookup'!$B:$B,'Displacement Days Lookup'!$A:$A,'Structure Inputs'!S53))), 0)</f>
        <v>0</v>
      </c>
      <c r="Q50" s="42">
        <f>IF(ISNUMBER('Structure Inputs'!T53), IF('Structure Inputs'!T53&gt;='Displacement Days Lookup'!$A$15,'Displacement Days Lookup'!$B$15,IF('Structure Inputs'!T53&lt;='Displacement Days Lookup'!$A$3,'Displacement Days Lookup'!$B$3,SUMIFS('Displacement Days Lookup'!$B:$B,'Displacement Days Lookup'!$A:$A,'Structure Inputs'!T53))), 0)</f>
        <v>0</v>
      </c>
      <c r="R50" s="42">
        <f>IF(ISNUMBER('Structure Inputs'!U53), IF('Structure Inputs'!U53&gt;='Displacement Days Lookup'!$A$15,'Displacement Days Lookup'!$B$15,IF('Structure Inputs'!U53&lt;='Displacement Days Lookup'!$A$3,'Displacement Days Lookup'!$B$3,SUMIFS('Displacement Days Lookup'!$B:$B,'Displacement Days Lookup'!$A:$A,'Structure Inputs'!U53))), 0)</f>
        <v>0</v>
      </c>
      <c r="S50" s="42">
        <f>IF(ISNUMBER('Structure Inputs'!V53), IF('Structure Inputs'!V53&gt;='Displacement Days Lookup'!$A$15,'Displacement Days Lookup'!$B$15,IF('Structure Inputs'!V53&lt;='Displacement Days Lookup'!$A$3,'Displacement Days Lookup'!$B$3,SUMIFS('Displacement Days Lookup'!$B:$B,'Displacement Days Lookup'!$A:$A,'Structure Inputs'!V53))), 0)</f>
        <v>0</v>
      </c>
      <c r="T50" s="42">
        <f>IF(ISNUMBER('Structure Inputs'!W53), IF('Structure Inputs'!W53&gt;='Displacement Days Lookup'!$A$15,'Displacement Days Lookup'!$B$15,IF('Structure Inputs'!W53&lt;='Displacement Days Lookup'!$A$3,'Displacement Days Lookup'!$B$3,SUMIFS('Displacement Days Lookup'!$B:$B,'Displacement Days Lookup'!$A:$A,'Structure Inputs'!W53))), 0)</f>
        <v>0</v>
      </c>
      <c r="U50" s="42">
        <f>IF(ISNUMBER('Structure Inputs'!X53), IF('Structure Inputs'!X53&gt;='Displacement Days Lookup'!$A$15,'Displacement Days Lookup'!$B$15,IF('Structure Inputs'!X53&lt;='Displacement Days Lookup'!$A$3,'Displacement Days Lookup'!$B$3,SUMIFS('Displacement Days Lookup'!$B:$B,'Displacement Days Lookup'!$A:$A,'Structure Inputs'!X53))), 0)</f>
        <v>0</v>
      </c>
      <c r="V50" s="42">
        <f>IF(ISNUMBER('Structure Inputs'!Y53), IF('Structure Inputs'!Y53&gt;='Displacement Days Lookup'!$A$15,'Displacement Days Lookup'!$B$15,IF('Structure Inputs'!Y53&lt;='Displacement Days Lookup'!$A$3,'Displacement Days Lookup'!$B$3,SUMIFS('Displacement Days Lookup'!$B:$B,'Displacement Days Lookup'!$A:$A,'Structure Inputs'!Y53))), 0)</f>
        <v>0</v>
      </c>
      <c r="W50" s="42">
        <f>IF(ISNUMBER('Structure Inputs'!Z53), IF('Structure Inputs'!Z53&gt;='Displacement Days Lookup'!$A$15,'Displacement Days Lookup'!$B$15,IF('Structure Inputs'!Z53&lt;='Displacement Days Lookup'!$A$3,'Displacement Days Lookup'!$B$3,SUMIFS('Displacement Days Lookup'!$B:$B,'Displacement Days Lookup'!$A:$A,'Structure Inputs'!Z53))), 0)</f>
        <v>0</v>
      </c>
      <c r="X50" s="42">
        <f>IF(ISNUMBER('Structure Inputs'!AA53), IF('Structure Inputs'!AA53&gt;='Displacement Days Lookup'!$A$15,'Displacement Days Lookup'!$B$15,IF('Structure Inputs'!AA53&lt;='Displacement Days Lookup'!$A$3,'Displacement Days Lookup'!$B$3,SUMIFS('Displacement Days Lookup'!$B:$B,'Displacement Days Lookup'!$A:$A,'Structure Inputs'!AA53))), 0)</f>
        <v>0</v>
      </c>
      <c r="Y50" s="42">
        <f>IF(ISNUMBER('Structure Inputs'!AB53), IF('Structure Inputs'!AB53&gt;='Displacement Days Lookup'!$A$15,'Displacement Days Lookup'!$B$15,IF('Structure Inputs'!AB53&lt;='Displacement Days Lookup'!$A$3,'Displacement Days Lookup'!$B$3,SUMIFS('Displacement Days Lookup'!$B:$B,'Displacement Days Lookup'!$A:$A,'Structure Inputs'!AB53))), 0)</f>
        <v>0</v>
      </c>
      <c r="Z50" s="42">
        <f>IF(ISNUMBER('Structure Inputs'!AC53), IF('Structure Inputs'!AC53&gt;='Displacement Days Lookup'!$A$15,'Displacement Days Lookup'!$B$15,IF('Structure Inputs'!AC53&lt;='Displacement Days Lookup'!$A$3,'Displacement Days Lookup'!$B$3,SUMIFS('Displacement Days Lookup'!$B:$B,'Displacement Days Lookup'!$A:$A,'Structure Inputs'!AC53))), 0)</f>
        <v>0</v>
      </c>
      <c r="AB50" s="25">
        <f t="shared" si="2"/>
        <v>0</v>
      </c>
      <c r="AC50" s="25">
        <f t="shared" si="3"/>
        <v>0</v>
      </c>
      <c r="AD50" s="25">
        <f t="shared" si="4"/>
        <v>0</v>
      </c>
      <c r="AE50" s="25">
        <f t="shared" si="5"/>
        <v>0</v>
      </c>
      <c r="AF50" s="25">
        <f t="shared" si="6"/>
        <v>0</v>
      </c>
      <c r="AG50" s="25">
        <f t="shared" si="7"/>
        <v>0</v>
      </c>
      <c r="AH50" s="25">
        <f t="shared" si="8"/>
        <v>0</v>
      </c>
      <c r="AI50" s="25">
        <f t="shared" si="9"/>
        <v>0</v>
      </c>
      <c r="AJ50" s="25">
        <f t="shared" si="10"/>
        <v>0</v>
      </c>
      <c r="AK50" s="25">
        <f t="shared" si="11"/>
        <v>0</v>
      </c>
      <c r="AL50" s="25">
        <f t="shared" si="12"/>
        <v>0</v>
      </c>
      <c r="AM50" s="25">
        <f t="shared" si="13"/>
        <v>0</v>
      </c>
    </row>
    <row r="51" spans="1:39" x14ac:dyDescent="0.25">
      <c r="A51" s="17">
        <f t="shared" si="14"/>
        <v>50</v>
      </c>
      <c r="B51" s="27" t="str">
        <f>IF('Structure Inputs'!C54="","",'Structure Inputs'!C54)</f>
        <v/>
      </c>
      <c r="D51" s="42">
        <f>'Structure Inputs'!$D54</f>
        <v>0</v>
      </c>
      <c r="F51" s="18" t="str">
        <f>IF('Structure Inputs'!F54="","No","Yes")</f>
        <v>No</v>
      </c>
      <c r="H51" s="24">
        <f>IF('Structure Inputs'!I54&gt;3,'Debris Cost Calcs'!K51,IF($F51="Yes",'Structure Inputs'!$F54,SUMIFS('General Assumptions_Back End'!$C:$C,'General Assumptions_Back End'!$A:$A,$B51,'General Assumptions_Back End'!$B:$B,H$1)))</f>
        <v>0</v>
      </c>
      <c r="J51" s="44">
        <f>SUMIFS('General Assumptions_Back End'!$C:$C,'General Assumptions_Back End'!$A:$A,$B51,'General Assumptions_Back End'!$B:$B,J$1)</f>
        <v>0</v>
      </c>
      <c r="K51" s="44">
        <f>SUMIFS('General Assumptions_Back End'!$C:$C,'General Assumptions_Back End'!$A:$A,$B51,'General Assumptions_Back End'!$B:$B,K$1)</f>
        <v>0</v>
      </c>
      <c r="L51" s="44">
        <f>'Structure Inputs'!M54</f>
        <v>0</v>
      </c>
      <c r="M51" s="18">
        <f>'Structure Inputs'!Q54</f>
        <v>0</v>
      </c>
      <c r="O51" s="42">
        <f>IF(ISNUMBER('Structure Inputs'!R54), IF('Structure Inputs'!R54&gt;='Displacement Days Lookup'!$A$15,'Displacement Days Lookup'!$B$15,IF('Structure Inputs'!R54&lt;='Displacement Days Lookup'!$A$3,'Displacement Days Lookup'!$B$3,SUMIFS('Displacement Days Lookup'!$B:$B,'Displacement Days Lookup'!$A:$A,'Structure Inputs'!R54))), 0)</f>
        <v>0</v>
      </c>
      <c r="P51" s="42">
        <f>IF(ISNUMBER('Structure Inputs'!S54), IF('Structure Inputs'!S54&gt;='Displacement Days Lookup'!$A$15,'Displacement Days Lookup'!$B$15,IF('Structure Inputs'!S54&lt;='Displacement Days Lookup'!$A$3,'Displacement Days Lookup'!$B$3,SUMIFS('Displacement Days Lookup'!$B:$B,'Displacement Days Lookup'!$A:$A,'Structure Inputs'!S54))), 0)</f>
        <v>0</v>
      </c>
      <c r="Q51" s="42">
        <f>IF(ISNUMBER('Structure Inputs'!T54), IF('Structure Inputs'!T54&gt;='Displacement Days Lookup'!$A$15,'Displacement Days Lookup'!$B$15,IF('Structure Inputs'!T54&lt;='Displacement Days Lookup'!$A$3,'Displacement Days Lookup'!$B$3,SUMIFS('Displacement Days Lookup'!$B:$B,'Displacement Days Lookup'!$A:$A,'Structure Inputs'!T54))), 0)</f>
        <v>0</v>
      </c>
      <c r="R51" s="42">
        <f>IF(ISNUMBER('Structure Inputs'!U54), IF('Structure Inputs'!U54&gt;='Displacement Days Lookup'!$A$15,'Displacement Days Lookup'!$B$15,IF('Structure Inputs'!U54&lt;='Displacement Days Lookup'!$A$3,'Displacement Days Lookup'!$B$3,SUMIFS('Displacement Days Lookup'!$B:$B,'Displacement Days Lookup'!$A:$A,'Structure Inputs'!U54))), 0)</f>
        <v>0</v>
      </c>
      <c r="S51" s="42">
        <f>IF(ISNUMBER('Structure Inputs'!V54), IF('Structure Inputs'!V54&gt;='Displacement Days Lookup'!$A$15,'Displacement Days Lookup'!$B$15,IF('Structure Inputs'!V54&lt;='Displacement Days Lookup'!$A$3,'Displacement Days Lookup'!$B$3,SUMIFS('Displacement Days Lookup'!$B:$B,'Displacement Days Lookup'!$A:$A,'Structure Inputs'!V54))), 0)</f>
        <v>0</v>
      </c>
      <c r="T51" s="42">
        <f>IF(ISNUMBER('Structure Inputs'!W54), IF('Structure Inputs'!W54&gt;='Displacement Days Lookup'!$A$15,'Displacement Days Lookup'!$B$15,IF('Structure Inputs'!W54&lt;='Displacement Days Lookup'!$A$3,'Displacement Days Lookup'!$B$3,SUMIFS('Displacement Days Lookup'!$B:$B,'Displacement Days Lookup'!$A:$A,'Structure Inputs'!W54))), 0)</f>
        <v>0</v>
      </c>
      <c r="U51" s="42">
        <f>IF(ISNUMBER('Structure Inputs'!X54), IF('Structure Inputs'!X54&gt;='Displacement Days Lookup'!$A$15,'Displacement Days Lookup'!$B$15,IF('Structure Inputs'!X54&lt;='Displacement Days Lookup'!$A$3,'Displacement Days Lookup'!$B$3,SUMIFS('Displacement Days Lookup'!$B:$B,'Displacement Days Lookup'!$A:$A,'Structure Inputs'!X54))), 0)</f>
        <v>0</v>
      </c>
      <c r="V51" s="42">
        <f>IF(ISNUMBER('Structure Inputs'!Y54), IF('Structure Inputs'!Y54&gt;='Displacement Days Lookup'!$A$15,'Displacement Days Lookup'!$B$15,IF('Structure Inputs'!Y54&lt;='Displacement Days Lookup'!$A$3,'Displacement Days Lookup'!$B$3,SUMIFS('Displacement Days Lookup'!$B:$B,'Displacement Days Lookup'!$A:$A,'Structure Inputs'!Y54))), 0)</f>
        <v>0</v>
      </c>
      <c r="W51" s="42">
        <f>IF(ISNUMBER('Structure Inputs'!Z54), IF('Structure Inputs'!Z54&gt;='Displacement Days Lookup'!$A$15,'Displacement Days Lookup'!$B$15,IF('Structure Inputs'!Z54&lt;='Displacement Days Lookup'!$A$3,'Displacement Days Lookup'!$B$3,SUMIFS('Displacement Days Lookup'!$B:$B,'Displacement Days Lookup'!$A:$A,'Structure Inputs'!Z54))), 0)</f>
        <v>0</v>
      </c>
      <c r="X51" s="42">
        <f>IF(ISNUMBER('Structure Inputs'!AA54), IF('Structure Inputs'!AA54&gt;='Displacement Days Lookup'!$A$15,'Displacement Days Lookup'!$B$15,IF('Structure Inputs'!AA54&lt;='Displacement Days Lookup'!$A$3,'Displacement Days Lookup'!$B$3,SUMIFS('Displacement Days Lookup'!$B:$B,'Displacement Days Lookup'!$A:$A,'Structure Inputs'!AA54))), 0)</f>
        <v>0</v>
      </c>
      <c r="Y51" s="42">
        <f>IF(ISNUMBER('Structure Inputs'!AB54), IF('Structure Inputs'!AB54&gt;='Displacement Days Lookup'!$A$15,'Displacement Days Lookup'!$B$15,IF('Structure Inputs'!AB54&lt;='Displacement Days Lookup'!$A$3,'Displacement Days Lookup'!$B$3,SUMIFS('Displacement Days Lookup'!$B:$B,'Displacement Days Lookup'!$A:$A,'Structure Inputs'!AB54))), 0)</f>
        <v>0</v>
      </c>
      <c r="Z51" s="42">
        <f>IF(ISNUMBER('Structure Inputs'!AC54), IF('Structure Inputs'!AC54&gt;='Displacement Days Lookup'!$A$15,'Displacement Days Lookup'!$B$15,IF('Structure Inputs'!AC54&lt;='Displacement Days Lookup'!$A$3,'Displacement Days Lookup'!$B$3,SUMIFS('Displacement Days Lookup'!$B:$B,'Displacement Days Lookup'!$A:$A,'Structure Inputs'!AC54))), 0)</f>
        <v>0</v>
      </c>
      <c r="AB51" s="25">
        <f t="shared" si="2"/>
        <v>0</v>
      </c>
      <c r="AC51" s="25">
        <f t="shared" si="3"/>
        <v>0</v>
      </c>
      <c r="AD51" s="25">
        <f t="shared" si="4"/>
        <v>0</v>
      </c>
      <c r="AE51" s="25">
        <f t="shared" si="5"/>
        <v>0</v>
      </c>
      <c r="AF51" s="25">
        <f t="shared" si="6"/>
        <v>0</v>
      </c>
      <c r="AG51" s="25">
        <f t="shared" si="7"/>
        <v>0</v>
      </c>
      <c r="AH51" s="25">
        <f t="shared" si="8"/>
        <v>0</v>
      </c>
      <c r="AI51" s="25">
        <f t="shared" si="9"/>
        <v>0</v>
      </c>
      <c r="AJ51" s="25">
        <f t="shared" si="10"/>
        <v>0</v>
      </c>
      <c r="AK51" s="25">
        <f t="shared" si="11"/>
        <v>0</v>
      </c>
      <c r="AL51" s="25">
        <f t="shared" si="12"/>
        <v>0</v>
      </c>
      <c r="AM51" s="25">
        <f t="shared" si="13"/>
        <v>0</v>
      </c>
    </row>
    <row r="52" spans="1:39" x14ac:dyDescent="0.25">
      <c r="A52" s="17">
        <f t="shared" si="14"/>
        <v>51</v>
      </c>
      <c r="B52" s="27" t="str">
        <f>IF('Structure Inputs'!C55="","",'Structure Inputs'!C55)</f>
        <v/>
      </c>
      <c r="D52" s="42">
        <f>'Structure Inputs'!$D55</f>
        <v>0</v>
      </c>
      <c r="F52" s="18" t="str">
        <f>IF('Structure Inputs'!F55="","No","Yes")</f>
        <v>No</v>
      </c>
      <c r="H52" s="24">
        <f>IF('Structure Inputs'!I55&gt;3,'Debris Cost Calcs'!K52,IF($F52="Yes",'Structure Inputs'!$F55,SUMIFS('General Assumptions_Back End'!$C:$C,'General Assumptions_Back End'!$A:$A,$B52,'General Assumptions_Back End'!$B:$B,H$1)))</f>
        <v>0</v>
      </c>
      <c r="J52" s="44">
        <f>SUMIFS('General Assumptions_Back End'!$C:$C,'General Assumptions_Back End'!$A:$A,$B52,'General Assumptions_Back End'!$B:$B,J$1)</f>
        <v>0</v>
      </c>
      <c r="K52" s="44">
        <f>SUMIFS('General Assumptions_Back End'!$C:$C,'General Assumptions_Back End'!$A:$A,$B52,'General Assumptions_Back End'!$B:$B,K$1)</f>
        <v>0</v>
      </c>
      <c r="L52" s="44">
        <f>'Structure Inputs'!M55</f>
        <v>0</v>
      </c>
      <c r="M52" s="18">
        <f>'Structure Inputs'!Q55</f>
        <v>0</v>
      </c>
      <c r="O52" s="42">
        <f>IF(ISNUMBER('Structure Inputs'!R55), IF('Structure Inputs'!R55&gt;='Displacement Days Lookup'!$A$15,'Displacement Days Lookup'!$B$15,IF('Structure Inputs'!R55&lt;='Displacement Days Lookup'!$A$3,'Displacement Days Lookup'!$B$3,SUMIFS('Displacement Days Lookup'!$B:$B,'Displacement Days Lookup'!$A:$A,'Structure Inputs'!R55))), 0)</f>
        <v>0</v>
      </c>
      <c r="P52" s="42">
        <f>IF(ISNUMBER('Structure Inputs'!S55), IF('Structure Inputs'!S55&gt;='Displacement Days Lookup'!$A$15,'Displacement Days Lookup'!$B$15,IF('Structure Inputs'!S55&lt;='Displacement Days Lookup'!$A$3,'Displacement Days Lookup'!$B$3,SUMIFS('Displacement Days Lookup'!$B:$B,'Displacement Days Lookup'!$A:$A,'Structure Inputs'!S55))), 0)</f>
        <v>0</v>
      </c>
      <c r="Q52" s="42">
        <f>IF(ISNUMBER('Structure Inputs'!T55), IF('Structure Inputs'!T55&gt;='Displacement Days Lookup'!$A$15,'Displacement Days Lookup'!$B$15,IF('Structure Inputs'!T55&lt;='Displacement Days Lookup'!$A$3,'Displacement Days Lookup'!$B$3,SUMIFS('Displacement Days Lookup'!$B:$B,'Displacement Days Lookup'!$A:$A,'Structure Inputs'!T55))), 0)</f>
        <v>0</v>
      </c>
      <c r="R52" s="42">
        <f>IF(ISNUMBER('Structure Inputs'!U55), IF('Structure Inputs'!U55&gt;='Displacement Days Lookup'!$A$15,'Displacement Days Lookup'!$B$15,IF('Structure Inputs'!U55&lt;='Displacement Days Lookup'!$A$3,'Displacement Days Lookup'!$B$3,SUMIFS('Displacement Days Lookup'!$B:$B,'Displacement Days Lookup'!$A:$A,'Structure Inputs'!U55))), 0)</f>
        <v>0</v>
      </c>
      <c r="S52" s="42">
        <f>IF(ISNUMBER('Structure Inputs'!V55), IF('Structure Inputs'!V55&gt;='Displacement Days Lookup'!$A$15,'Displacement Days Lookup'!$B$15,IF('Structure Inputs'!V55&lt;='Displacement Days Lookup'!$A$3,'Displacement Days Lookup'!$B$3,SUMIFS('Displacement Days Lookup'!$B:$B,'Displacement Days Lookup'!$A:$A,'Structure Inputs'!V55))), 0)</f>
        <v>0</v>
      </c>
      <c r="T52" s="42">
        <f>IF(ISNUMBER('Structure Inputs'!W55), IF('Structure Inputs'!W55&gt;='Displacement Days Lookup'!$A$15,'Displacement Days Lookup'!$B$15,IF('Structure Inputs'!W55&lt;='Displacement Days Lookup'!$A$3,'Displacement Days Lookup'!$B$3,SUMIFS('Displacement Days Lookup'!$B:$B,'Displacement Days Lookup'!$A:$A,'Structure Inputs'!W55))), 0)</f>
        <v>0</v>
      </c>
      <c r="U52" s="42">
        <f>IF(ISNUMBER('Structure Inputs'!X55), IF('Structure Inputs'!X55&gt;='Displacement Days Lookup'!$A$15,'Displacement Days Lookup'!$B$15,IF('Structure Inputs'!X55&lt;='Displacement Days Lookup'!$A$3,'Displacement Days Lookup'!$B$3,SUMIFS('Displacement Days Lookup'!$B:$B,'Displacement Days Lookup'!$A:$A,'Structure Inputs'!X55))), 0)</f>
        <v>0</v>
      </c>
      <c r="V52" s="42">
        <f>IF(ISNUMBER('Structure Inputs'!Y55), IF('Structure Inputs'!Y55&gt;='Displacement Days Lookup'!$A$15,'Displacement Days Lookup'!$B$15,IF('Structure Inputs'!Y55&lt;='Displacement Days Lookup'!$A$3,'Displacement Days Lookup'!$B$3,SUMIFS('Displacement Days Lookup'!$B:$B,'Displacement Days Lookup'!$A:$A,'Structure Inputs'!Y55))), 0)</f>
        <v>0</v>
      </c>
      <c r="W52" s="42">
        <f>IF(ISNUMBER('Structure Inputs'!Z55), IF('Structure Inputs'!Z55&gt;='Displacement Days Lookup'!$A$15,'Displacement Days Lookup'!$B$15,IF('Structure Inputs'!Z55&lt;='Displacement Days Lookup'!$A$3,'Displacement Days Lookup'!$B$3,SUMIFS('Displacement Days Lookup'!$B:$B,'Displacement Days Lookup'!$A:$A,'Structure Inputs'!Z55))), 0)</f>
        <v>0</v>
      </c>
      <c r="X52" s="42">
        <f>IF(ISNUMBER('Structure Inputs'!AA55), IF('Structure Inputs'!AA55&gt;='Displacement Days Lookup'!$A$15,'Displacement Days Lookup'!$B$15,IF('Structure Inputs'!AA55&lt;='Displacement Days Lookup'!$A$3,'Displacement Days Lookup'!$B$3,SUMIFS('Displacement Days Lookup'!$B:$B,'Displacement Days Lookup'!$A:$A,'Structure Inputs'!AA55))), 0)</f>
        <v>0</v>
      </c>
      <c r="Y52" s="42">
        <f>IF(ISNUMBER('Structure Inputs'!AB55), IF('Structure Inputs'!AB55&gt;='Displacement Days Lookup'!$A$15,'Displacement Days Lookup'!$B$15,IF('Structure Inputs'!AB55&lt;='Displacement Days Lookup'!$A$3,'Displacement Days Lookup'!$B$3,SUMIFS('Displacement Days Lookup'!$B:$B,'Displacement Days Lookup'!$A:$A,'Structure Inputs'!AB55))), 0)</f>
        <v>0</v>
      </c>
      <c r="Z52" s="42">
        <f>IF(ISNUMBER('Structure Inputs'!AC55), IF('Structure Inputs'!AC55&gt;='Displacement Days Lookup'!$A$15,'Displacement Days Lookup'!$B$15,IF('Structure Inputs'!AC55&lt;='Displacement Days Lookup'!$A$3,'Displacement Days Lookup'!$B$3,SUMIFS('Displacement Days Lookup'!$B:$B,'Displacement Days Lookup'!$A:$A,'Structure Inputs'!AC55))), 0)</f>
        <v>0</v>
      </c>
      <c r="AB52" s="25">
        <f t="shared" si="2"/>
        <v>0</v>
      </c>
      <c r="AC52" s="25">
        <f t="shared" si="3"/>
        <v>0</v>
      </c>
      <c r="AD52" s="25">
        <f t="shared" si="4"/>
        <v>0</v>
      </c>
      <c r="AE52" s="25">
        <f t="shared" si="5"/>
        <v>0</v>
      </c>
      <c r="AF52" s="25">
        <f t="shared" si="6"/>
        <v>0</v>
      </c>
      <c r="AG52" s="25">
        <f t="shared" si="7"/>
        <v>0</v>
      </c>
      <c r="AH52" s="25">
        <f t="shared" si="8"/>
        <v>0</v>
      </c>
      <c r="AI52" s="25">
        <f t="shared" si="9"/>
        <v>0</v>
      </c>
      <c r="AJ52" s="25">
        <f t="shared" si="10"/>
        <v>0</v>
      </c>
      <c r="AK52" s="25">
        <f t="shared" si="11"/>
        <v>0</v>
      </c>
      <c r="AL52" s="25">
        <f t="shared" si="12"/>
        <v>0</v>
      </c>
      <c r="AM52" s="25">
        <f t="shared" si="13"/>
        <v>0</v>
      </c>
    </row>
    <row r="53" spans="1:39" x14ac:dyDescent="0.25">
      <c r="A53" s="17">
        <f t="shared" si="14"/>
        <v>52</v>
      </c>
      <c r="B53" s="27" t="str">
        <f>IF('Structure Inputs'!C56="","",'Structure Inputs'!C56)</f>
        <v/>
      </c>
      <c r="D53" s="42">
        <f>'Structure Inputs'!$D56</f>
        <v>0</v>
      </c>
      <c r="F53" s="18" t="str">
        <f>IF('Structure Inputs'!F56="","No","Yes")</f>
        <v>No</v>
      </c>
      <c r="H53" s="24">
        <f>IF('Structure Inputs'!I56&gt;3,'Debris Cost Calcs'!K53,IF($F53="Yes",'Structure Inputs'!$F56,SUMIFS('General Assumptions_Back End'!$C:$C,'General Assumptions_Back End'!$A:$A,$B53,'General Assumptions_Back End'!$B:$B,H$1)))</f>
        <v>0</v>
      </c>
      <c r="J53" s="44">
        <f>SUMIFS('General Assumptions_Back End'!$C:$C,'General Assumptions_Back End'!$A:$A,$B53,'General Assumptions_Back End'!$B:$B,J$1)</f>
        <v>0</v>
      </c>
      <c r="K53" s="44">
        <f>SUMIFS('General Assumptions_Back End'!$C:$C,'General Assumptions_Back End'!$A:$A,$B53,'General Assumptions_Back End'!$B:$B,K$1)</f>
        <v>0</v>
      </c>
      <c r="L53" s="44">
        <f>'Structure Inputs'!M56</f>
        <v>0</v>
      </c>
      <c r="M53" s="18">
        <f>'Structure Inputs'!Q56</f>
        <v>0</v>
      </c>
      <c r="O53" s="42">
        <f>IF(ISNUMBER('Structure Inputs'!R56), IF('Structure Inputs'!R56&gt;='Displacement Days Lookup'!$A$15,'Displacement Days Lookup'!$B$15,IF('Structure Inputs'!R56&lt;='Displacement Days Lookup'!$A$3,'Displacement Days Lookup'!$B$3,SUMIFS('Displacement Days Lookup'!$B:$B,'Displacement Days Lookup'!$A:$A,'Structure Inputs'!R56))), 0)</f>
        <v>0</v>
      </c>
      <c r="P53" s="42">
        <f>IF(ISNUMBER('Structure Inputs'!S56), IF('Structure Inputs'!S56&gt;='Displacement Days Lookup'!$A$15,'Displacement Days Lookup'!$B$15,IF('Structure Inputs'!S56&lt;='Displacement Days Lookup'!$A$3,'Displacement Days Lookup'!$B$3,SUMIFS('Displacement Days Lookup'!$B:$B,'Displacement Days Lookup'!$A:$A,'Structure Inputs'!S56))), 0)</f>
        <v>0</v>
      </c>
      <c r="Q53" s="42">
        <f>IF(ISNUMBER('Structure Inputs'!T56), IF('Structure Inputs'!T56&gt;='Displacement Days Lookup'!$A$15,'Displacement Days Lookup'!$B$15,IF('Structure Inputs'!T56&lt;='Displacement Days Lookup'!$A$3,'Displacement Days Lookup'!$B$3,SUMIFS('Displacement Days Lookup'!$B:$B,'Displacement Days Lookup'!$A:$A,'Structure Inputs'!T56))), 0)</f>
        <v>0</v>
      </c>
      <c r="R53" s="42">
        <f>IF(ISNUMBER('Structure Inputs'!U56), IF('Structure Inputs'!U56&gt;='Displacement Days Lookup'!$A$15,'Displacement Days Lookup'!$B$15,IF('Structure Inputs'!U56&lt;='Displacement Days Lookup'!$A$3,'Displacement Days Lookup'!$B$3,SUMIFS('Displacement Days Lookup'!$B:$B,'Displacement Days Lookup'!$A:$A,'Structure Inputs'!U56))), 0)</f>
        <v>0</v>
      </c>
      <c r="S53" s="42">
        <f>IF(ISNUMBER('Structure Inputs'!V56), IF('Structure Inputs'!V56&gt;='Displacement Days Lookup'!$A$15,'Displacement Days Lookup'!$B$15,IF('Structure Inputs'!V56&lt;='Displacement Days Lookup'!$A$3,'Displacement Days Lookup'!$B$3,SUMIFS('Displacement Days Lookup'!$B:$B,'Displacement Days Lookup'!$A:$A,'Structure Inputs'!V56))), 0)</f>
        <v>0</v>
      </c>
      <c r="T53" s="42">
        <f>IF(ISNUMBER('Structure Inputs'!W56), IF('Structure Inputs'!W56&gt;='Displacement Days Lookup'!$A$15,'Displacement Days Lookup'!$B$15,IF('Structure Inputs'!W56&lt;='Displacement Days Lookup'!$A$3,'Displacement Days Lookup'!$B$3,SUMIFS('Displacement Days Lookup'!$B:$B,'Displacement Days Lookup'!$A:$A,'Structure Inputs'!W56))), 0)</f>
        <v>0</v>
      </c>
      <c r="U53" s="42">
        <f>IF(ISNUMBER('Structure Inputs'!X56), IF('Structure Inputs'!X56&gt;='Displacement Days Lookup'!$A$15,'Displacement Days Lookup'!$B$15,IF('Structure Inputs'!X56&lt;='Displacement Days Lookup'!$A$3,'Displacement Days Lookup'!$B$3,SUMIFS('Displacement Days Lookup'!$B:$B,'Displacement Days Lookup'!$A:$A,'Structure Inputs'!X56))), 0)</f>
        <v>0</v>
      </c>
      <c r="V53" s="42">
        <f>IF(ISNUMBER('Structure Inputs'!Y56), IF('Structure Inputs'!Y56&gt;='Displacement Days Lookup'!$A$15,'Displacement Days Lookup'!$B$15,IF('Structure Inputs'!Y56&lt;='Displacement Days Lookup'!$A$3,'Displacement Days Lookup'!$B$3,SUMIFS('Displacement Days Lookup'!$B:$B,'Displacement Days Lookup'!$A:$A,'Structure Inputs'!Y56))), 0)</f>
        <v>0</v>
      </c>
      <c r="W53" s="42">
        <f>IF(ISNUMBER('Structure Inputs'!Z56), IF('Structure Inputs'!Z56&gt;='Displacement Days Lookup'!$A$15,'Displacement Days Lookup'!$B$15,IF('Structure Inputs'!Z56&lt;='Displacement Days Lookup'!$A$3,'Displacement Days Lookup'!$B$3,SUMIFS('Displacement Days Lookup'!$B:$B,'Displacement Days Lookup'!$A:$A,'Structure Inputs'!Z56))), 0)</f>
        <v>0</v>
      </c>
      <c r="X53" s="42">
        <f>IF(ISNUMBER('Structure Inputs'!AA56), IF('Structure Inputs'!AA56&gt;='Displacement Days Lookup'!$A$15,'Displacement Days Lookup'!$B$15,IF('Structure Inputs'!AA56&lt;='Displacement Days Lookup'!$A$3,'Displacement Days Lookup'!$B$3,SUMIFS('Displacement Days Lookup'!$B:$B,'Displacement Days Lookup'!$A:$A,'Structure Inputs'!AA56))), 0)</f>
        <v>0</v>
      </c>
      <c r="Y53" s="42">
        <f>IF(ISNUMBER('Structure Inputs'!AB56), IF('Structure Inputs'!AB56&gt;='Displacement Days Lookup'!$A$15,'Displacement Days Lookup'!$B$15,IF('Structure Inputs'!AB56&lt;='Displacement Days Lookup'!$A$3,'Displacement Days Lookup'!$B$3,SUMIFS('Displacement Days Lookup'!$B:$B,'Displacement Days Lookup'!$A:$A,'Structure Inputs'!AB56))), 0)</f>
        <v>0</v>
      </c>
      <c r="Z53" s="42">
        <f>IF(ISNUMBER('Structure Inputs'!AC56), IF('Structure Inputs'!AC56&gt;='Displacement Days Lookup'!$A$15,'Displacement Days Lookup'!$B$15,IF('Structure Inputs'!AC56&lt;='Displacement Days Lookup'!$A$3,'Displacement Days Lookup'!$B$3,SUMIFS('Displacement Days Lookup'!$B:$B,'Displacement Days Lookup'!$A:$A,'Structure Inputs'!AC56))), 0)</f>
        <v>0</v>
      </c>
      <c r="AB53" s="25">
        <f t="shared" si="2"/>
        <v>0</v>
      </c>
      <c r="AC53" s="25">
        <f t="shared" si="3"/>
        <v>0</v>
      </c>
      <c r="AD53" s="25">
        <f t="shared" si="4"/>
        <v>0</v>
      </c>
      <c r="AE53" s="25">
        <f t="shared" si="5"/>
        <v>0</v>
      </c>
      <c r="AF53" s="25">
        <f t="shared" si="6"/>
        <v>0</v>
      </c>
      <c r="AG53" s="25">
        <f t="shared" si="7"/>
        <v>0</v>
      </c>
      <c r="AH53" s="25">
        <f t="shared" si="8"/>
        <v>0</v>
      </c>
      <c r="AI53" s="25">
        <f t="shared" si="9"/>
        <v>0</v>
      </c>
      <c r="AJ53" s="25">
        <f t="shared" si="10"/>
        <v>0</v>
      </c>
      <c r="AK53" s="25">
        <f t="shared" si="11"/>
        <v>0</v>
      </c>
      <c r="AL53" s="25">
        <f t="shared" si="12"/>
        <v>0</v>
      </c>
      <c r="AM53" s="25">
        <f t="shared" si="13"/>
        <v>0</v>
      </c>
    </row>
    <row r="54" spans="1:39" x14ac:dyDescent="0.25">
      <c r="A54" s="17">
        <f t="shared" si="14"/>
        <v>53</v>
      </c>
      <c r="B54" s="27" t="str">
        <f>IF('Structure Inputs'!C57="","",'Structure Inputs'!C57)</f>
        <v/>
      </c>
      <c r="D54" s="42">
        <f>'Structure Inputs'!$D57</f>
        <v>0</v>
      </c>
      <c r="F54" s="18" t="str">
        <f>IF('Structure Inputs'!F57="","No","Yes")</f>
        <v>No</v>
      </c>
      <c r="H54" s="24">
        <f>IF('Structure Inputs'!I57&gt;3,'Debris Cost Calcs'!K54,IF($F54="Yes",'Structure Inputs'!$F57,SUMIFS('General Assumptions_Back End'!$C:$C,'General Assumptions_Back End'!$A:$A,$B54,'General Assumptions_Back End'!$B:$B,H$1)))</f>
        <v>0</v>
      </c>
      <c r="J54" s="44">
        <f>SUMIFS('General Assumptions_Back End'!$C:$C,'General Assumptions_Back End'!$A:$A,$B54,'General Assumptions_Back End'!$B:$B,J$1)</f>
        <v>0</v>
      </c>
      <c r="K54" s="44">
        <f>SUMIFS('General Assumptions_Back End'!$C:$C,'General Assumptions_Back End'!$A:$A,$B54,'General Assumptions_Back End'!$B:$B,K$1)</f>
        <v>0</v>
      </c>
      <c r="L54" s="44">
        <f>'Structure Inputs'!M57</f>
        <v>0</v>
      </c>
      <c r="M54" s="18">
        <f>'Structure Inputs'!Q57</f>
        <v>0</v>
      </c>
      <c r="O54" s="42">
        <f>IF(ISNUMBER('Structure Inputs'!R57), IF('Structure Inputs'!R57&gt;='Displacement Days Lookup'!$A$15,'Displacement Days Lookup'!$B$15,IF('Structure Inputs'!R57&lt;='Displacement Days Lookup'!$A$3,'Displacement Days Lookup'!$B$3,SUMIFS('Displacement Days Lookup'!$B:$B,'Displacement Days Lookup'!$A:$A,'Structure Inputs'!R57))), 0)</f>
        <v>0</v>
      </c>
      <c r="P54" s="42">
        <f>IF(ISNUMBER('Structure Inputs'!S57), IF('Structure Inputs'!S57&gt;='Displacement Days Lookup'!$A$15,'Displacement Days Lookup'!$B$15,IF('Structure Inputs'!S57&lt;='Displacement Days Lookup'!$A$3,'Displacement Days Lookup'!$B$3,SUMIFS('Displacement Days Lookup'!$B:$B,'Displacement Days Lookup'!$A:$A,'Structure Inputs'!S57))), 0)</f>
        <v>0</v>
      </c>
      <c r="Q54" s="42">
        <f>IF(ISNUMBER('Structure Inputs'!T57), IF('Structure Inputs'!T57&gt;='Displacement Days Lookup'!$A$15,'Displacement Days Lookup'!$B$15,IF('Structure Inputs'!T57&lt;='Displacement Days Lookup'!$A$3,'Displacement Days Lookup'!$B$3,SUMIFS('Displacement Days Lookup'!$B:$B,'Displacement Days Lookup'!$A:$A,'Structure Inputs'!T57))), 0)</f>
        <v>0</v>
      </c>
      <c r="R54" s="42">
        <f>IF(ISNUMBER('Structure Inputs'!U57), IF('Structure Inputs'!U57&gt;='Displacement Days Lookup'!$A$15,'Displacement Days Lookup'!$B$15,IF('Structure Inputs'!U57&lt;='Displacement Days Lookup'!$A$3,'Displacement Days Lookup'!$B$3,SUMIFS('Displacement Days Lookup'!$B:$B,'Displacement Days Lookup'!$A:$A,'Structure Inputs'!U57))), 0)</f>
        <v>0</v>
      </c>
      <c r="S54" s="42">
        <f>IF(ISNUMBER('Structure Inputs'!V57), IF('Structure Inputs'!V57&gt;='Displacement Days Lookup'!$A$15,'Displacement Days Lookup'!$B$15,IF('Structure Inputs'!V57&lt;='Displacement Days Lookup'!$A$3,'Displacement Days Lookup'!$B$3,SUMIFS('Displacement Days Lookup'!$B:$B,'Displacement Days Lookup'!$A:$A,'Structure Inputs'!V57))), 0)</f>
        <v>0</v>
      </c>
      <c r="T54" s="42">
        <f>IF(ISNUMBER('Structure Inputs'!W57), IF('Structure Inputs'!W57&gt;='Displacement Days Lookup'!$A$15,'Displacement Days Lookup'!$B$15,IF('Structure Inputs'!W57&lt;='Displacement Days Lookup'!$A$3,'Displacement Days Lookup'!$B$3,SUMIFS('Displacement Days Lookup'!$B:$B,'Displacement Days Lookup'!$A:$A,'Structure Inputs'!W57))), 0)</f>
        <v>0</v>
      </c>
      <c r="U54" s="42">
        <f>IF(ISNUMBER('Structure Inputs'!X57), IF('Structure Inputs'!X57&gt;='Displacement Days Lookup'!$A$15,'Displacement Days Lookup'!$B$15,IF('Structure Inputs'!X57&lt;='Displacement Days Lookup'!$A$3,'Displacement Days Lookup'!$B$3,SUMIFS('Displacement Days Lookup'!$B:$B,'Displacement Days Lookup'!$A:$A,'Structure Inputs'!X57))), 0)</f>
        <v>0</v>
      </c>
      <c r="V54" s="42">
        <f>IF(ISNUMBER('Structure Inputs'!Y57), IF('Structure Inputs'!Y57&gt;='Displacement Days Lookup'!$A$15,'Displacement Days Lookup'!$B$15,IF('Structure Inputs'!Y57&lt;='Displacement Days Lookup'!$A$3,'Displacement Days Lookup'!$B$3,SUMIFS('Displacement Days Lookup'!$B:$B,'Displacement Days Lookup'!$A:$A,'Structure Inputs'!Y57))), 0)</f>
        <v>0</v>
      </c>
      <c r="W54" s="42">
        <f>IF(ISNUMBER('Structure Inputs'!Z57), IF('Structure Inputs'!Z57&gt;='Displacement Days Lookup'!$A$15,'Displacement Days Lookup'!$B$15,IF('Structure Inputs'!Z57&lt;='Displacement Days Lookup'!$A$3,'Displacement Days Lookup'!$B$3,SUMIFS('Displacement Days Lookup'!$B:$B,'Displacement Days Lookup'!$A:$A,'Structure Inputs'!Z57))), 0)</f>
        <v>0</v>
      </c>
      <c r="X54" s="42">
        <f>IF(ISNUMBER('Structure Inputs'!AA57), IF('Structure Inputs'!AA57&gt;='Displacement Days Lookup'!$A$15,'Displacement Days Lookup'!$B$15,IF('Structure Inputs'!AA57&lt;='Displacement Days Lookup'!$A$3,'Displacement Days Lookup'!$B$3,SUMIFS('Displacement Days Lookup'!$B:$B,'Displacement Days Lookup'!$A:$A,'Structure Inputs'!AA57))), 0)</f>
        <v>0</v>
      </c>
      <c r="Y54" s="42">
        <f>IF(ISNUMBER('Structure Inputs'!AB57), IF('Structure Inputs'!AB57&gt;='Displacement Days Lookup'!$A$15,'Displacement Days Lookup'!$B$15,IF('Structure Inputs'!AB57&lt;='Displacement Days Lookup'!$A$3,'Displacement Days Lookup'!$B$3,SUMIFS('Displacement Days Lookup'!$B:$B,'Displacement Days Lookup'!$A:$A,'Structure Inputs'!AB57))), 0)</f>
        <v>0</v>
      </c>
      <c r="Z54" s="42">
        <f>IF(ISNUMBER('Structure Inputs'!AC57), IF('Structure Inputs'!AC57&gt;='Displacement Days Lookup'!$A$15,'Displacement Days Lookup'!$B$15,IF('Structure Inputs'!AC57&lt;='Displacement Days Lookup'!$A$3,'Displacement Days Lookup'!$B$3,SUMIFS('Displacement Days Lookup'!$B:$B,'Displacement Days Lookup'!$A:$A,'Structure Inputs'!AC57))), 0)</f>
        <v>0</v>
      </c>
      <c r="AB54" s="25">
        <f t="shared" si="2"/>
        <v>0</v>
      </c>
      <c r="AC54" s="25">
        <f t="shared" si="3"/>
        <v>0</v>
      </c>
      <c r="AD54" s="25">
        <f t="shared" si="4"/>
        <v>0</v>
      </c>
      <c r="AE54" s="25">
        <f t="shared" si="5"/>
        <v>0</v>
      </c>
      <c r="AF54" s="25">
        <f t="shared" si="6"/>
        <v>0</v>
      </c>
      <c r="AG54" s="25">
        <f t="shared" si="7"/>
        <v>0</v>
      </c>
      <c r="AH54" s="25">
        <f t="shared" si="8"/>
        <v>0</v>
      </c>
      <c r="AI54" s="25">
        <f t="shared" si="9"/>
        <v>0</v>
      </c>
      <c r="AJ54" s="25">
        <f t="shared" si="10"/>
        <v>0</v>
      </c>
      <c r="AK54" s="25">
        <f t="shared" si="11"/>
        <v>0</v>
      </c>
      <c r="AL54" s="25">
        <f t="shared" si="12"/>
        <v>0</v>
      </c>
      <c r="AM54" s="25">
        <f t="shared" si="13"/>
        <v>0</v>
      </c>
    </row>
    <row r="55" spans="1:39" x14ac:dyDescent="0.25">
      <c r="A55" s="17">
        <f t="shared" si="14"/>
        <v>54</v>
      </c>
      <c r="B55" s="27" t="str">
        <f>IF('Structure Inputs'!C58="","",'Structure Inputs'!C58)</f>
        <v/>
      </c>
      <c r="D55" s="42">
        <f>'Structure Inputs'!$D58</f>
        <v>0</v>
      </c>
      <c r="F55" s="18" t="str">
        <f>IF('Structure Inputs'!F58="","No","Yes")</f>
        <v>No</v>
      </c>
      <c r="H55" s="24">
        <f>IF('Structure Inputs'!I58&gt;3,'Debris Cost Calcs'!K55,IF($F55="Yes",'Structure Inputs'!$F58,SUMIFS('General Assumptions_Back End'!$C:$C,'General Assumptions_Back End'!$A:$A,$B55,'General Assumptions_Back End'!$B:$B,H$1)))</f>
        <v>0</v>
      </c>
      <c r="J55" s="44">
        <f>SUMIFS('General Assumptions_Back End'!$C:$C,'General Assumptions_Back End'!$A:$A,$B55,'General Assumptions_Back End'!$B:$B,J$1)</f>
        <v>0</v>
      </c>
      <c r="K55" s="44">
        <f>SUMIFS('General Assumptions_Back End'!$C:$C,'General Assumptions_Back End'!$A:$A,$B55,'General Assumptions_Back End'!$B:$B,K$1)</f>
        <v>0</v>
      </c>
      <c r="L55" s="44">
        <f>'Structure Inputs'!M58</f>
        <v>0</v>
      </c>
      <c r="M55" s="18">
        <f>'Structure Inputs'!Q58</f>
        <v>0</v>
      </c>
      <c r="O55" s="42">
        <f>IF(ISNUMBER('Structure Inputs'!R58), IF('Structure Inputs'!R58&gt;='Displacement Days Lookup'!$A$15,'Displacement Days Lookup'!$B$15,IF('Structure Inputs'!R58&lt;='Displacement Days Lookup'!$A$3,'Displacement Days Lookup'!$B$3,SUMIFS('Displacement Days Lookup'!$B:$B,'Displacement Days Lookup'!$A:$A,'Structure Inputs'!R58))), 0)</f>
        <v>0</v>
      </c>
      <c r="P55" s="42">
        <f>IF(ISNUMBER('Structure Inputs'!S58), IF('Structure Inputs'!S58&gt;='Displacement Days Lookup'!$A$15,'Displacement Days Lookup'!$B$15,IF('Structure Inputs'!S58&lt;='Displacement Days Lookup'!$A$3,'Displacement Days Lookup'!$B$3,SUMIFS('Displacement Days Lookup'!$B:$B,'Displacement Days Lookup'!$A:$A,'Structure Inputs'!S58))), 0)</f>
        <v>0</v>
      </c>
      <c r="Q55" s="42">
        <f>IF(ISNUMBER('Structure Inputs'!T58), IF('Structure Inputs'!T58&gt;='Displacement Days Lookup'!$A$15,'Displacement Days Lookup'!$B$15,IF('Structure Inputs'!T58&lt;='Displacement Days Lookup'!$A$3,'Displacement Days Lookup'!$B$3,SUMIFS('Displacement Days Lookup'!$B:$B,'Displacement Days Lookup'!$A:$A,'Structure Inputs'!T58))), 0)</f>
        <v>0</v>
      </c>
      <c r="R55" s="42">
        <f>IF(ISNUMBER('Structure Inputs'!U58), IF('Structure Inputs'!U58&gt;='Displacement Days Lookup'!$A$15,'Displacement Days Lookup'!$B$15,IF('Structure Inputs'!U58&lt;='Displacement Days Lookup'!$A$3,'Displacement Days Lookup'!$B$3,SUMIFS('Displacement Days Lookup'!$B:$B,'Displacement Days Lookup'!$A:$A,'Structure Inputs'!U58))), 0)</f>
        <v>0</v>
      </c>
      <c r="S55" s="42">
        <f>IF(ISNUMBER('Structure Inputs'!V58), IF('Structure Inputs'!V58&gt;='Displacement Days Lookup'!$A$15,'Displacement Days Lookup'!$B$15,IF('Structure Inputs'!V58&lt;='Displacement Days Lookup'!$A$3,'Displacement Days Lookup'!$B$3,SUMIFS('Displacement Days Lookup'!$B:$B,'Displacement Days Lookup'!$A:$A,'Structure Inputs'!V58))), 0)</f>
        <v>0</v>
      </c>
      <c r="T55" s="42">
        <f>IF(ISNUMBER('Structure Inputs'!W58), IF('Structure Inputs'!W58&gt;='Displacement Days Lookup'!$A$15,'Displacement Days Lookup'!$B$15,IF('Structure Inputs'!W58&lt;='Displacement Days Lookup'!$A$3,'Displacement Days Lookup'!$B$3,SUMIFS('Displacement Days Lookup'!$B:$B,'Displacement Days Lookup'!$A:$A,'Structure Inputs'!W58))), 0)</f>
        <v>0</v>
      </c>
      <c r="U55" s="42">
        <f>IF(ISNUMBER('Structure Inputs'!X58), IF('Structure Inputs'!X58&gt;='Displacement Days Lookup'!$A$15,'Displacement Days Lookup'!$B$15,IF('Structure Inputs'!X58&lt;='Displacement Days Lookup'!$A$3,'Displacement Days Lookup'!$B$3,SUMIFS('Displacement Days Lookup'!$B:$B,'Displacement Days Lookup'!$A:$A,'Structure Inputs'!X58))), 0)</f>
        <v>0</v>
      </c>
      <c r="V55" s="42">
        <f>IF(ISNUMBER('Structure Inputs'!Y58), IF('Structure Inputs'!Y58&gt;='Displacement Days Lookup'!$A$15,'Displacement Days Lookup'!$B$15,IF('Structure Inputs'!Y58&lt;='Displacement Days Lookup'!$A$3,'Displacement Days Lookup'!$B$3,SUMIFS('Displacement Days Lookup'!$B:$B,'Displacement Days Lookup'!$A:$A,'Structure Inputs'!Y58))), 0)</f>
        <v>0</v>
      </c>
      <c r="W55" s="42">
        <f>IF(ISNUMBER('Structure Inputs'!Z58), IF('Structure Inputs'!Z58&gt;='Displacement Days Lookup'!$A$15,'Displacement Days Lookup'!$B$15,IF('Structure Inputs'!Z58&lt;='Displacement Days Lookup'!$A$3,'Displacement Days Lookup'!$B$3,SUMIFS('Displacement Days Lookup'!$B:$B,'Displacement Days Lookup'!$A:$A,'Structure Inputs'!Z58))), 0)</f>
        <v>0</v>
      </c>
      <c r="X55" s="42">
        <f>IF(ISNUMBER('Structure Inputs'!AA58), IF('Structure Inputs'!AA58&gt;='Displacement Days Lookup'!$A$15,'Displacement Days Lookup'!$B$15,IF('Structure Inputs'!AA58&lt;='Displacement Days Lookup'!$A$3,'Displacement Days Lookup'!$B$3,SUMIFS('Displacement Days Lookup'!$B:$B,'Displacement Days Lookup'!$A:$A,'Structure Inputs'!AA58))), 0)</f>
        <v>0</v>
      </c>
      <c r="Y55" s="42">
        <f>IF(ISNUMBER('Structure Inputs'!AB58), IF('Structure Inputs'!AB58&gt;='Displacement Days Lookup'!$A$15,'Displacement Days Lookup'!$B$15,IF('Structure Inputs'!AB58&lt;='Displacement Days Lookup'!$A$3,'Displacement Days Lookup'!$B$3,SUMIFS('Displacement Days Lookup'!$B:$B,'Displacement Days Lookup'!$A:$A,'Structure Inputs'!AB58))), 0)</f>
        <v>0</v>
      </c>
      <c r="Z55" s="42">
        <f>IF(ISNUMBER('Structure Inputs'!AC58), IF('Structure Inputs'!AC58&gt;='Displacement Days Lookup'!$A$15,'Displacement Days Lookup'!$B$15,IF('Structure Inputs'!AC58&lt;='Displacement Days Lookup'!$A$3,'Displacement Days Lookup'!$B$3,SUMIFS('Displacement Days Lookup'!$B:$B,'Displacement Days Lookup'!$A:$A,'Structure Inputs'!AC58))), 0)</f>
        <v>0</v>
      </c>
      <c r="AB55" s="25">
        <f t="shared" si="2"/>
        <v>0</v>
      </c>
      <c r="AC55" s="25">
        <f t="shared" si="3"/>
        <v>0</v>
      </c>
      <c r="AD55" s="25">
        <f t="shared" si="4"/>
        <v>0</v>
      </c>
      <c r="AE55" s="25">
        <f t="shared" si="5"/>
        <v>0</v>
      </c>
      <c r="AF55" s="25">
        <f t="shared" si="6"/>
        <v>0</v>
      </c>
      <c r="AG55" s="25">
        <f t="shared" si="7"/>
        <v>0</v>
      </c>
      <c r="AH55" s="25">
        <f t="shared" si="8"/>
        <v>0</v>
      </c>
      <c r="AI55" s="25">
        <f t="shared" si="9"/>
        <v>0</v>
      </c>
      <c r="AJ55" s="25">
        <f t="shared" si="10"/>
        <v>0</v>
      </c>
      <c r="AK55" s="25">
        <f t="shared" si="11"/>
        <v>0</v>
      </c>
      <c r="AL55" s="25">
        <f t="shared" si="12"/>
        <v>0</v>
      </c>
      <c r="AM55" s="25">
        <f t="shared" si="13"/>
        <v>0</v>
      </c>
    </row>
    <row r="56" spans="1:39" x14ac:dyDescent="0.25">
      <c r="A56" s="17">
        <f t="shared" si="14"/>
        <v>55</v>
      </c>
      <c r="B56" s="27" t="str">
        <f>IF('Structure Inputs'!C59="","",'Structure Inputs'!C59)</f>
        <v/>
      </c>
      <c r="D56" s="42">
        <f>'Structure Inputs'!$D59</f>
        <v>0</v>
      </c>
      <c r="F56" s="18" t="str">
        <f>IF('Structure Inputs'!F59="","No","Yes")</f>
        <v>No</v>
      </c>
      <c r="H56" s="24">
        <f>IF('Structure Inputs'!I59&gt;3,'Debris Cost Calcs'!K56,IF($F56="Yes",'Structure Inputs'!$F59,SUMIFS('General Assumptions_Back End'!$C:$C,'General Assumptions_Back End'!$A:$A,$B56,'General Assumptions_Back End'!$B:$B,H$1)))</f>
        <v>0</v>
      </c>
      <c r="J56" s="44">
        <f>SUMIFS('General Assumptions_Back End'!$C:$C,'General Assumptions_Back End'!$A:$A,$B56,'General Assumptions_Back End'!$B:$B,J$1)</f>
        <v>0</v>
      </c>
      <c r="K56" s="44">
        <f>SUMIFS('General Assumptions_Back End'!$C:$C,'General Assumptions_Back End'!$A:$A,$B56,'General Assumptions_Back End'!$B:$B,K$1)</f>
        <v>0</v>
      </c>
      <c r="L56" s="44">
        <f>'Structure Inputs'!M59</f>
        <v>0</v>
      </c>
      <c r="M56" s="18">
        <f>'Structure Inputs'!Q59</f>
        <v>0</v>
      </c>
      <c r="O56" s="42">
        <f>IF(ISNUMBER('Structure Inputs'!R59), IF('Structure Inputs'!R59&gt;='Displacement Days Lookup'!$A$15,'Displacement Days Lookup'!$B$15,IF('Structure Inputs'!R59&lt;='Displacement Days Lookup'!$A$3,'Displacement Days Lookup'!$B$3,SUMIFS('Displacement Days Lookup'!$B:$B,'Displacement Days Lookup'!$A:$A,'Structure Inputs'!R59))), 0)</f>
        <v>0</v>
      </c>
      <c r="P56" s="42">
        <f>IF(ISNUMBER('Structure Inputs'!S59), IF('Structure Inputs'!S59&gt;='Displacement Days Lookup'!$A$15,'Displacement Days Lookup'!$B$15,IF('Structure Inputs'!S59&lt;='Displacement Days Lookup'!$A$3,'Displacement Days Lookup'!$B$3,SUMIFS('Displacement Days Lookup'!$B:$B,'Displacement Days Lookup'!$A:$A,'Structure Inputs'!S59))), 0)</f>
        <v>0</v>
      </c>
      <c r="Q56" s="42">
        <f>IF(ISNUMBER('Structure Inputs'!T59), IF('Structure Inputs'!T59&gt;='Displacement Days Lookup'!$A$15,'Displacement Days Lookup'!$B$15,IF('Structure Inputs'!T59&lt;='Displacement Days Lookup'!$A$3,'Displacement Days Lookup'!$B$3,SUMIFS('Displacement Days Lookup'!$B:$B,'Displacement Days Lookup'!$A:$A,'Structure Inputs'!T59))), 0)</f>
        <v>0</v>
      </c>
      <c r="R56" s="42">
        <f>IF(ISNUMBER('Structure Inputs'!U59), IF('Structure Inputs'!U59&gt;='Displacement Days Lookup'!$A$15,'Displacement Days Lookup'!$B$15,IF('Structure Inputs'!U59&lt;='Displacement Days Lookup'!$A$3,'Displacement Days Lookup'!$B$3,SUMIFS('Displacement Days Lookup'!$B:$B,'Displacement Days Lookup'!$A:$A,'Structure Inputs'!U59))), 0)</f>
        <v>0</v>
      </c>
      <c r="S56" s="42">
        <f>IF(ISNUMBER('Structure Inputs'!V59), IF('Structure Inputs'!V59&gt;='Displacement Days Lookup'!$A$15,'Displacement Days Lookup'!$B$15,IF('Structure Inputs'!V59&lt;='Displacement Days Lookup'!$A$3,'Displacement Days Lookup'!$B$3,SUMIFS('Displacement Days Lookup'!$B:$B,'Displacement Days Lookup'!$A:$A,'Structure Inputs'!V59))), 0)</f>
        <v>0</v>
      </c>
      <c r="T56" s="42">
        <f>IF(ISNUMBER('Structure Inputs'!W59), IF('Structure Inputs'!W59&gt;='Displacement Days Lookup'!$A$15,'Displacement Days Lookup'!$B$15,IF('Structure Inputs'!W59&lt;='Displacement Days Lookup'!$A$3,'Displacement Days Lookup'!$B$3,SUMIFS('Displacement Days Lookup'!$B:$B,'Displacement Days Lookup'!$A:$A,'Structure Inputs'!W59))), 0)</f>
        <v>0</v>
      </c>
      <c r="U56" s="42">
        <f>IF(ISNUMBER('Structure Inputs'!X59), IF('Structure Inputs'!X59&gt;='Displacement Days Lookup'!$A$15,'Displacement Days Lookup'!$B$15,IF('Structure Inputs'!X59&lt;='Displacement Days Lookup'!$A$3,'Displacement Days Lookup'!$B$3,SUMIFS('Displacement Days Lookup'!$B:$B,'Displacement Days Lookup'!$A:$A,'Structure Inputs'!X59))), 0)</f>
        <v>0</v>
      </c>
      <c r="V56" s="42">
        <f>IF(ISNUMBER('Structure Inputs'!Y59), IF('Structure Inputs'!Y59&gt;='Displacement Days Lookup'!$A$15,'Displacement Days Lookup'!$B$15,IF('Structure Inputs'!Y59&lt;='Displacement Days Lookup'!$A$3,'Displacement Days Lookup'!$B$3,SUMIFS('Displacement Days Lookup'!$B:$B,'Displacement Days Lookup'!$A:$A,'Structure Inputs'!Y59))), 0)</f>
        <v>0</v>
      </c>
      <c r="W56" s="42">
        <f>IF(ISNUMBER('Structure Inputs'!Z59), IF('Structure Inputs'!Z59&gt;='Displacement Days Lookup'!$A$15,'Displacement Days Lookup'!$B$15,IF('Structure Inputs'!Z59&lt;='Displacement Days Lookup'!$A$3,'Displacement Days Lookup'!$B$3,SUMIFS('Displacement Days Lookup'!$B:$B,'Displacement Days Lookup'!$A:$A,'Structure Inputs'!Z59))), 0)</f>
        <v>0</v>
      </c>
      <c r="X56" s="42">
        <f>IF(ISNUMBER('Structure Inputs'!AA59), IF('Structure Inputs'!AA59&gt;='Displacement Days Lookup'!$A$15,'Displacement Days Lookup'!$B$15,IF('Structure Inputs'!AA59&lt;='Displacement Days Lookup'!$A$3,'Displacement Days Lookup'!$B$3,SUMIFS('Displacement Days Lookup'!$B:$B,'Displacement Days Lookup'!$A:$A,'Structure Inputs'!AA59))), 0)</f>
        <v>0</v>
      </c>
      <c r="Y56" s="42">
        <f>IF(ISNUMBER('Structure Inputs'!AB59), IF('Structure Inputs'!AB59&gt;='Displacement Days Lookup'!$A$15,'Displacement Days Lookup'!$B$15,IF('Structure Inputs'!AB59&lt;='Displacement Days Lookup'!$A$3,'Displacement Days Lookup'!$B$3,SUMIFS('Displacement Days Lookup'!$B:$B,'Displacement Days Lookup'!$A:$A,'Structure Inputs'!AB59))), 0)</f>
        <v>0</v>
      </c>
      <c r="Z56" s="42">
        <f>IF(ISNUMBER('Structure Inputs'!AC59), IF('Structure Inputs'!AC59&gt;='Displacement Days Lookup'!$A$15,'Displacement Days Lookup'!$B$15,IF('Structure Inputs'!AC59&lt;='Displacement Days Lookup'!$A$3,'Displacement Days Lookup'!$B$3,SUMIFS('Displacement Days Lookup'!$B:$B,'Displacement Days Lookup'!$A:$A,'Structure Inputs'!AC59))), 0)</f>
        <v>0</v>
      </c>
      <c r="AB56" s="25">
        <f t="shared" si="2"/>
        <v>0</v>
      </c>
      <c r="AC56" s="25">
        <f t="shared" si="3"/>
        <v>0</v>
      </c>
      <c r="AD56" s="25">
        <f t="shared" si="4"/>
        <v>0</v>
      </c>
      <c r="AE56" s="25">
        <f t="shared" si="5"/>
        <v>0</v>
      </c>
      <c r="AF56" s="25">
        <f t="shared" si="6"/>
        <v>0</v>
      </c>
      <c r="AG56" s="25">
        <f t="shared" si="7"/>
        <v>0</v>
      </c>
      <c r="AH56" s="25">
        <f t="shared" si="8"/>
        <v>0</v>
      </c>
      <c r="AI56" s="25">
        <f t="shared" si="9"/>
        <v>0</v>
      </c>
      <c r="AJ56" s="25">
        <f t="shared" si="10"/>
        <v>0</v>
      </c>
      <c r="AK56" s="25">
        <f t="shared" si="11"/>
        <v>0</v>
      </c>
      <c r="AL56" s="25">
        <f t="shared" si="12"/>
        <v>0</v>
      </c>
      <c r="AM56" s="25">
        <f t="shared" si="13"/>
        <v>0</v>
      </c>
    </row>
    <row r="57" spans="1:39" x14ac:dyDescent="0.25">
      <c r="A57" s="17">
        <f t="shared" si="14"/>
        <v>56</v>
      </c>
      <c r="B57" s="27" t="str">
        <f>IF('Structure Inputs'!C60="","",'Structure Inputs'!C60)</f>
        <v/>
      </c>
      <c r="D57" s="42">
        <f>'Structure Inputs'!$D60</f>
        <v>0</v>
      </c>
      <c r="F57" s="18" t="str">
        <f>IF('Structure Inputs'!F60="","No","Yes")</f>
        <v>No</v>
      </c>
      <c r="H57" s="24">
        <f>IF('Structure Inputs'!I60&gt;3,'Debris Cost Calcs'!K57,IF($F57="Yes",'Structure Inputs'!$F60,SUMIFS('General Assumptions_Back End'!$C:$C,'General Assumptions_Back End'!$A:$A,$B57,'General Assumptions_Back End'!$B:$B,H$1)))</f>
        <v>0</v>
      </c>
      <c r="J57" s="44">
        <f>SUMIFS('General Assumptions_Back End'!$C:$C,'General Assumptions_Back End'!$A:$A,$B57,'General Assumptions_Back End'!$B:$B,J$1)</f>
        <v>0</v>
      </c>
      <c r="K57" s="44">
        <f>SUMIFS('General Assumptions_Back End'!$C:$C,'General Assumptions_Back End'!$A:$A,$B57,'General Assumptions_Back End'!$B:$B,K$1)</f>
        <v>0</v>
      </c>
      <c r="L57" s="44">
        <f>'Structure Inputs'!M60</f>
        <v>0</v>
      </c>
      <c r="M57" s="18">
        <f>'Structure Inputs'!Q60</f>
        <v>0</v>
      </c>
      <c r="O57" s="42">
        <f>IF(ISNUMBER('Structure Inputs'!R60), IF('Structure Inputs'!R60&gt;='Displacement Days Lookup'!$A$15,'Displacement Days Lookup'!$B$15,IF('Structure Inputs'!R60&lt;='Displacement Days Lookup'!$A$3,'Displacement Days Lookup'!$B$3,SUMIFS('Displacement Days Lookup'!$B:$B,'Displacement Days Lookup'!$A:$A,'Structure Inputs'!R60))), 0)</f>
        <v>0</v>
      </c>
      <c r="P57" s="42">
        <f>IF(ISNUMBER('Structure Inputs'!S60), IF('Structure Inputs'!S60&gt;='Displacement Days Lookup'!$A$15,'Displacement Days Lookup'!$B$15,IF('Structure Inputs'!S60&lt;='Displacement Days Lookup'!$A$3,'Displacement Days Lookup'!$B$3,SUMIFS('Displacement Days Lookup'!$B:$B,'Displacement Days Lookup'!$A:$A,'Structure Inputs'!S60))), 0)</f>
        <v>0</v>
      </c>
      <c r="Q57" s="42">
        <f>IF(ISNUMBER('Structure Inputs'!T60), IF('Structure Inputs'!T60&gt;='Displacement Days Lookup'!$A$15,'Displacement Days Lookup'!$B$15,IF('Structure Inputs'!T60&lt;='Displacement Days Lookup'!$A$3,'Displacement Days Lookup'!$B$3,SUMIFS('Displacement Days Lookup'!$B:$B,'Displacement Days Lookup'!$A:$A,'Structure Inputs'!T60))), 0)</f>
        <v>0</v>
      </c>
      <c r="R57" s="42">
        <f>IF(ISNUMBER('Structure Inputs'!U60), IF('Structure Inputs'!U60&gt;='Displacement Days Lookup'!$A$15,'Displacement Days Lookup'!$B$15,IF('Structure Inputs'!U60&lt;='Displacement Days Lookup'!$A$3,'Displacement Days Lookup'!$B$3,SUMIFS('Displacement Days Lookup'!$B:$B,'Displacement Days Lookup'!$A:$A,'Structure Inputs'!U60))), 0)</f>
        <v>0</v>
      </c>
      <c r="S57" s="42">
        <f>IF(ISNUMBER('Structure Inputs'!V60), IF('Structure Inputs'!V60&gt;='Displacement Days Lookup'!$A$15,'Displacement Days Lookup'!$B$15,IF('Structure Inputs'!V60&lt;='Displacement Days Lookup'!$A$3,'Displacement Days Lookup'!$B$3,SUMIFS('Displacement Days Lookup'!$B:$B,'Displacement Days Lookup'!$A:$A,'Structure Inputs'!V60))), 0)</f>
        <v>0</v>
      </c>
      <c r="T57" s="42">
        <f>IF(ISNUMBER('Structure Inputs'!W60), IF('Structure Inputs'!W60&gt;='Displacement Days Lookup'!$A$15,'Displacement Days Lookup'!$B$15,IF('Structure Inputs'!W60&lt;='Displacement Days Lookup'!$A$3,'Displacement Days Lookup'!$B$3,SUMIFS('Displacement Days Lookup'!$B:$B,'Displacement Days Lookup'!$A:$A,'Structure Inputs'!W60))), 0)</f>
        <v>0</v>
      </c>
      <c r="U57" s="42">
        <f>IF(ISNUMBER('Structure Inputs'!X60), IF('Structure Inputs'!X60&gt;='Displacement Days Lookup'!$A$15,'Displacement Days Lookup'!$B$15,IF('Structure Inputs'!X60&lt;='Displacement Days Lookup'!$A$3,'Displacement Days Lookup'!$B$3,SUMIFS('Displacement Days Lookup'!$B:$B,'Displacement Days Lookup'!$A:$A,'Structure Inputs'!X60))), 0)</f>
        <v>0</v>
      </c>
      <c r="V57" s="42">
        <f>IF(ISNUMBER('Structure Inputs'!Y60), IF('Structure Inputs'!Y60&gt;='Displacement Days Lookup'!$A$15,'Displacement Days Lookup'!$B$15,IF('Structure Inputs'!Y60&lt;='Displacement Days Lookup'!$A$3,'Displacement Days Lookup'!$B$3,SUMIFS('Displacement Days Lookup'!$B:$B,'Displacement Days Lookup'!$A:$A,'Structure Inputs'!Y60))), 0)</f>
        <v>0</v>
      </c>
      <c r="W57" s="42">
        <f>IF(ISNUMBER('Structure Inputs'!Z60), IF('Structure Inputs'!Z60&gt;='Displacement Days Lookup'!$A$15,'Displacement Days Lookup'!$B$15,IF('Structure Inputs'!Z60&lt;='Displacement Days Lookup'!$A$3,'Displacement Days Lookup'!$B$3,SUMIFS('Displacement Days Lookup'!$B:$B,'Displacement Days Lookup'!$A:$A,'Structure Inputs'!Z60))), 0)</f>
        <v>0</v>
      </c>
      <c r="X57" s="42">
        <f>IF(ISNUMBER('Structure Inputs'!AA60), IF('Structure Inputs'!AA60&gt;='Displacement Days Lookup'!$A$15,'Displacement Days Lookup'!$B$15,IF('Structure Inputs'!AA60&lt;='Displacement Days Lookup'!$A$3,'Displacement Days Lookup'!$B$3,SUMIFS('Displacement Days Lookup'!$B:$B,'Displacement Days Lookup'!$A:$A,'Structure Inputs'!AA60))), 0)</f>
        <v>0</v>
      </c>
      <c r="Y57" s="42">
        <f>IF(ISNUMBER('Structure Inputs'!AB60), IF('Structure Inputs'!AB60&gt;='Displacement Days Lookup'!$A$15,'Displacement Days Lookup'!$B$15,IF('Structure Inputs'!AB60&lt;='Displacement Days Lookup'!$A$3,'Displacement Days Lookup'!$B$3,SUMIFS('Displacement Days Lookup'!$B:$B,'Displacement Days Lookup'!$A:$A,'Structure Inputs'!AB60))), 0)</f>
        <v>0</v>
      </c>
      <c r="Z57" s="42">
        <f>IF(ISNUMBER('Structure Inputs'!AC60), IF('Structure Inputs'!AC60&gt;='Displacement Days Lookup'!$A$15,'Displacement Days Lookup'!$B$15,IF('Structure Inputs'!AC60&lt;='Displacement Days Lookup'!$A$3,'Displacement Days Lookup'!$B$3,SUMIFS('Displacement Days Lookup'!$B:$B,'Displacement Days Lookup'!$A:$A,'Structure Inputs'!AC60))), 0)</f>
        <v>0</v>
      </c>
      <c r="AB57" s="25">
        <f t="shared" si="2"/>
        <v>0</v>
      </c>
      <c r="AC57" s="25">
        <f t="shared" si="3"/>
        <v>0</v>
      </c>
      <c r="AD57" s="25">
        <f t="shared" si="4"/>
        <v>0</v>
      </c>
      <c r="AE57" s="25">
        <f t="shared" si="5"/>
        <v>0</v>
      </c>
      <c r="AF57" s="25">
        <f t="shared" si="6"/>
        <v>0</v>
      </c>
      <c r="AG57" s="25">
        <f t="shared" si="7"/>
        <v>0</v>
      </c>
      <c r="AH57" s="25">
        <f t="shared" si="8"/>
        <v>0</v>
      </c>
      <c r="AI57" s="25">
        <f t="shared" si="9"/>
        <v>0</v>
      </c>
      <c r="AJ57" s="25">
        <f t="shared" si="10"/>
        <v>0</v>
      </c>
      <c r="AK57" s="25">
        <f t="shared" si="11"/>
        <v>0</v>
      </c>
      <c r="AL57" s="25">
        <f t="shared" si="12"/>
        <v>0</v>
      </c>
      <c r="AM57" s="25">
        <f t="shared" si="13"/>
        <v>0</v>
      </c>
    </row>
    <row r="58" spans="1:39" x14ac:dyDescent="0.25">
      <c r="A58" s="17">
        <f t="shared" si="14"/>
        <v>57</v>
      </c>
      <c r="B58" s="27" t="str">
        <f>IF('Structure Inputs'!C61="","",'Structure Inputs'!C61)</f>
        <v/>
      </c>
      <c r="D58" s="42">
        <f>'Structure Inputs'!$D61</f>
        <v>0</v>
      </c>
      <c r="F58" s="18" t="str">
        <f>IF('Structure Inputs'!F61="","No","Yes")</f>
        <v>No</v>
      </c>
      <c r="H58" s="24">
        <f>IF('Structure Inputs'!I61&gt;3,'Debris Cost Calcs'!K58,IF($F58="Yes",'Structure Inputs'!$F61,SUMIFS('General Assumptions_Back End'!$C:$C,'General Assumptions_Back End'!$A:$A,$B58,'General Assumptions_Back End'!$B:$B,H$1)))</f>
        <v>0</v>
      </c>
      <c r="J58" s="44">
        <f>SUMIFS('General Assumptions_Back End'!$C:$C,'General Assumptions_Back End'!$A:$A,$B58,'General Assumptions_Back End'!$B:$B,J$1)</f>
        <v>0</v>
      </c>
      <c r="K58" s="44">
        <f>SUMIFS('General Assumptions_Back End'!$C:$C,'General Assumptions_Back End'!$A:$A,$B58,'General Assumptions_Back End'!$B:$B,K$1)</f>
        <v>0</v>
      </c>
      <c r="L58" s="44">
        <f>'Structure Inputs'!M61</f>
        <v>0</v>
      </c>
      <c r="M58" s="18">
        <f>'Structure Inputs'!Q61</f>
        <v>0</v>
      </c>
      <c r="O58" s="42">
        <f>IF(ISNUMBER('Structure Inputs'!R61), IF('Structure Inputs'!R61&gt;='Displacement Days Lookup'!$A$15,'Displacement Days Lookup'!$B$15,IF('Structure Inputs'!R61&lt;='Displacement Days Lookup'!$A$3,'Displacement Days Lookup'!$B$3,SUMIFS('Displacement Days Lookup'!$B:$B,'Displacement Days Lookup'!$A:$A,'Structure Inputs'!R61))), 0)</f>
        <v>0</v>
      </c>
      <c r="P58" s="42">
        <f>IF(ISNUMBER('Structure Inputs'!S61), IF('Structure Inputs'!S61&gt;='Displacement Days Lookup'!$A$15,'Displacement Days Lookup'!$B$15,IF('Structure Inputs'!S61&lt;='Displacement Days Lookup'!$A$3,'Displacement Days Lookup'!$B$3,SUMIFS('Displacement Days Lookup'!$B:$B,'Displacement Days Lookup'!$A:$A,'Structure Inputs'!S61))), 0)</f>
        <v>0</v>
      </c>
      <c r="Q58" s="42">
        <f>IF(ISNUMBER('Structure Inputs'!T61), IF('Structure Inputs'!T61&gt;='Displacement Days Lookup'!$A$15,'Displacement Days Lookup'!$B$15,IF('Structure Inputs'!T61&lt;='Displacement Days Lookup'!$A$3,'Displacement Days Lookup'!$B$3,SUMIFS('Displacement Days Lookup'!$B:$B,'Displacement Days Lookup'!$A:$A,'Structure Inputs'!T61))), 0)</f>
        <v>0</v>
      </c>
      <c r="R58" s="42">
        <f>IF(ISNUMBER('Structure Inputs'!U61), IF('Structure Inputs'!U61&gt;='Displacement Days Lookup'!$A$15,'Displacement Days Lookup'!$B$15,IF('Structure Inputs'!U61&lt;='Displacement Days Lookup'!$A$3,'Displacement Days Lookup'!$B$3,SUMIFS('Displacement Days Lookup'!$B:$B,'Displacement Days Lookup'!$A:$A,'Structure Inputs'!U61))), 0)</f>
        <v>0</v>
      </c>
      <c r="S58" s="42">
        <f>IF(ISNUMBER('Structure Inputs'!V61), IF('Structure Inputs'!V61&gt;='Displacement Days Lookup'!$A$15,'Displacement Days Lookup'!$B$15,IF('Structure Inputs'!V61&lt;='Displacement Days Lookup'!$A$3,'Displacement Days Lookup'!$B$3,SUMIFS('Displacement Days Lookup'!$B:$B,'Displacement Days Lookup'!$A:$A,'Structure Inputs'!V61))), 0)</f>
        <v>0</v>
      </c>
      <c r="T58" s="42">
        <f>IF(ISNUMBER('Structure Inputs'!W61), IF('Structure Inputs'!W61&gt;='Displacement Days Lookup'!$A$15,'Displacement Days Lookup'!$B$15,IF('Structure Inputs'!W61&lt;='Displacement Days Lookup'!$A$3,'Displacement Days Lookup'!$B$3,SUMIFS('Displacement Days Lookup'!$B:$B,'Displacement Days Lookup'!$A:$A,'Structure Inputs'!W61))), 0)</f>
        <v>0</v>
      </c>
      <c r="U58" s="42">
        <f>IF(ISNUMBER('Structure Inputs'!X61), IF('Structure Inputs'!X61&gt;='Displacement Days Lookup'!$A$15,'Displacement Days Lookup'!$B$15,IF('Structure Inputs'!X61&lt;='Displacement Days Lookup'!$A$3,'Displacement Days Lookup'!$B$3,SUMIFS('Displacement Days Lookup'!$B:$B,'Displacement Days Lookup'!$A:$A,'Structure Inputs'!X61))), 0)</f>
        <v>0</v>
      </c>
      <c r="V58" s="42">
        <f>IF(ISNUMBER('Structure Inputs'!Y61), IF('Structure Inputs'!Y61&gt;='Displacement Days Lookup'!$A$15,'Displacement Days Lookup'!$B$15,IF('Structure Inputs'!Y61&lt;='Displacement Days Lookup'!$A$3,'Displacement Days Lookup'!$B$3,SUMIFS('Displacement Days Lookup'!$B:$B,'Displacement Days Lookup'!$A:$A,'Structure Inputs'!Y61))), 0)</f>
        <v>0</v>
      </c>
      <c r="W58" s="42">
        <f>IF(ISNUMBER('Structure Inputs'!Z61), IF('Structure Inputs'!Z61&gt;='Displacement Days Lookup'!$A$15,'Displacement Days Lookup'!$B$15,IF('Structure Inputs'!Z61&lt;='Displacement Days Lookup'!$A$3,'Displacement Days Lookup'!$B$3,SUMIFS('Displacement Days Lookup'!$B:$B,'Displacement Days Lookup'!$A:$A,'Structure Inputs'!Z61))), 0)</f>
        <v>0</v>
      </c>
      <c r="X58" s="42">
        <f>IF(ISNUMBER('Structure Inputs'!AA61), IF('Structure Inputs'!AA61&gt;='Displacement Days Lookup'!$A$15,'Displacement Days Lookup'!$B$15,IF('Structure Inputs'!AA61&lt;='Displacement Days Lookup'!$A$3,'Displacement Days Lookup'!$B$3,SUMIFS('Displacement Days Lookup'!$B:$B,'Displacement Days Lookup'!$A:$A,'Structure Inputs'!AA61))), 0)</f>
        <v>0</v>
      </c>
      <c r="Y58" s="42">
        <f>IF(ISNUMBER('Structure Inputs'!AB61), IF('Structure Inputs'!AB61&gt;='Displacement Days Lookup'!$A$15,'Displacement Days Lookup'!$B$15,IF('Structure Inputs'!AB61&lt;='Displacement Days Lookup'!$A$3,'Displacement Days Lookup'!$B$3,SUMIFS('Displacement Days Lookup'!$B:$B,'Displacement Days Lookup'!$A:$A,'Structure Inputs'!AB61))), 0)</f>
        <v>0</v>
      </c>
      <c r="Z58" s="42">
        <f>IF(ISNUMBER('Structure Inputs'!AC61), IF('Structure Inputs'!AC61&gt;='Displacement Days Lookup'!$A$15,'Displacement Days Lookup'!$B$15,IF('Structure Inputs'!AC61&lt;='Displacement Days Lookup'!$A$3,'Displacement Days Lookup'!$B$3,SUMIFS('Displacement Days Lookup'!$B:$B,'Displacement Days Lookup'!$A:$A,'Structure Inputs'!AC61))), 0)</f>
        <v>0</v>
      </c>
      <c r="AB58" s="25">
        <f t="shared" si="2"/>
        <v>0</v>
      </c>
      <c r="AC58" s="25">
        <f t="shared" si="3"/>
        <v>0</v>
      </c>
      <c r="AD58" s="25">
        <f t="shared" si="4"/>
        <v>0</v>
      </c>
      <c r="AE58" s="25">
        <f t="shared" si="5"/>
        <v>0</v>
      </c>
      <c r="AF58" s="25">
        <f t="shared" si="6"/>
        <v>0</v>
      </c>
      <c r="AG58" s="25">
        <f t="shared" si="7"/>
        <v>0</v>
      </c>
      <c r="AH58" s="25">
        <f t="shared" si="8"/>
        <v>0</v>
      </c>
      <c r="AI58" s="25">
        <f t="shared" si="9"/>
        <v>0</v>
      </c>
      <c r="AJ58" s="25">
        <f t="shared" si="10"/>
        <v>0</v>
      </c>
      <c r="AK58" s="25">
        <f t="shared" si="11"/>
        <v>0</v>
      </c>
      <c r="AL58" s="25">
        <f t="shared" si="12"/>
        <v>0</v>
      </c>
      <c r="AM58" s="25">
        <f t="shared" si="13"/>
        <v>0</v>
      </c>
    </row>
    <row r="59" spans="1:39" x14ac:dyDescent="0.25">
      <c r="A59" s="17">
        <f t="shared" si="14"/>
        <v>58</v>
      </c>
      <c r="B59" s="27" t="str">
        <f>IF('Structure Inputs'!C62="","",'Structure Inputs'!C62)</f>
        <v/>
      </c>
      <c r="D59" s="42">
        <f>'Structure Inputs'!$D62</f>
        <v>0</v>
      </c>
      <c r="F59" s="18" t="str">
        <f>IF('Structure Inputs'!F62="","No","Yes")</f>
        <v>No</v>
      </c>
      <c r="H59" s="24">
        <f>IF('Structure Inputs'!I62&gt;3,'Debris Cost Calcs'!K59,IF($F59="Yes",'Structure Inputs'!$F62,SUMIFS('General Assumptions_Back End'!$C:$C,'General Assumptions_Back End'!$A:$A,$B59,'General Assumptions_Back End'!$B:$B,H$1)))</f>
        <v>0</v>
      </c>
      <c r="J59" s="44">
        <f>SUMIFS('General Assumptions_Back End'!$C:$C,'General Assumptions_Back End'!$A:$A,$B59,'General Assumptions_Back End'!$B:$B,J$1)</f>
        <v>0</v>
      </c>
      <c r="K59" s="44">
        <f>SUMIFS('General Assumptions_Back End'!$C:$C,'General Assumptions_Back End'!$A:$A,$B59,'General Assumptions_Back End'!$B:$B,K$1)</f>
        <v>0</v>
      </c>
      <c r="L59" s="44">
        <f>'Structure Inputs'!M62</f>
        <v>0</v>
      </c>
      <c r="M59" s="18">
        <f>'Structure Inputs'!Q62</f>
        <v>0</v>
      </c>
      <c r="O59" s="42">
        <f>IF(ISNUMBER('Structure Inputs'!R62), IF('Structure Inputs'!R62&gt;='Displacement Days Lookup'!$A$15,'Displacement Days Lookup'!$B$15,IF('Structure Inputs'!R62&lt;='Displacement Days Lookup'!$A$3,'Displacement Days Lookup'!$B$3,SUMIFS('Displacement Days Lookup'!$B:$B,'Displacement Days Lookup'!$A:$A,'Structure Inputs'!R62))), 0)</f>
        <v>0</v>
      </c>
      <c r="P59" s="42">
        <f>IF(ISNUMBER('Structure Inputs'!S62), IF('Structure Inputs'!S62&gt;='Displacement Days Lookup'!$A$15,'Displacement Days Lookup'!$B$15,IF('Structure Inputs'!S62&lt;='Displacement Days Lookup'!$A$3,'Displacement Days Lookup'!$B$3,SUMIFS('Displacement Days Lookup'!$B:$B,'Displacement Days Lookup'!$A:$A,'Structure Inputs'!S62))), 0)</f>
        <v>0</v>
      </c>
      <c r="Q59" s="42">
        <f>IF(ISNUMBER('Structure Inputs'!T62), IF('Structure Inputs'!T62&gt;='Displacement Days Lookup'!$A$15,'Displacement Days Lookup'!$B$15,IF('Structure Inputs'!T62&lt;='Displacement Days Lookup'!$A$3,'Displacement Days Lookup'!$B$3,SUMIFS('Displacement Days Lookup'!$B:$B,'Displacement Days Lookup'!$A:$A,'Structure Inputs'!T62))), 0)</f>
        <v>0</v>
      </c>
      <c r="R59" s="42">
        <f>IF(ISNUMBER('Structure Inputs'!U62), IF('Structure Inputs'!U62&gt;='Displacement Days Lookup'!$A$15,'Displacement Days Lookup'!$B$15,IF('Structure Inputs'!U62&lt;='Displacement Days Lookup'!$A$3,'Displacement Days Lookup'!$B$3,SUMIFS('Displacement Days Lookup'!$B:$B,'Displacement Days Lookup'!$A:$A,'Structure Inputs'!U62))), 0)</f>
        <v>0</v>
      </c>
      <c r="S59" s="42">
        <f>IF(ISNUMBER('Structure Inputs'!V62), IF('Structure Inputs'!V62&gt;='Displacement Days Lookup'!$A$15,'Displacement Days Lookup'!$B$15,IF('Structure Inputs'!V62&lt;='Displacement Days Lookup'!$A$3,'Displacement Days Lookup'!$B$3,SUMIFS('Displacement Days Lookup'!$B:$B,'Displacement Days Lookup'!$A:$A,'Structure Inputs'!V62))), 0)</f>
        <v>0</v>
      </c>
      <c r="T59" s="42">
        <f>IF(ISNUMBER('Structure Inputs'!W62), IF('Structure Inputs'!W62&gt;='Displacement Days Lookup'!$A$15,'Displacement Days Lookup'!$B$15,IF('Structure Inputs'!W62&lt;='Displacement Days Lookup'!$A$3,'Displacement Days Lookup'!$B$3,SUMIFS('Displacement Days Lookup'!$B:$B,'Displacement Days Lookup'!$A:$A,'Structure Inputs'!W62))), 0)</f>
        <v>0</v>
      </c>
      <c r="U59" s="42">
        <f>IF(ISNUMBER('Structure Inputs'!X62), IF('Structure Inputs'!X62&gt;='Displacement Days Lookup'!$A$15,'Displacement Days Lookup'!$B$15,IF('Structure Inputs'!X62&lt;='Displacement Days Lookup'!$A$3,'Displacement Days Lookup'!$B$3,SUMIFS('Displacement Days Lookup'!$B:$B,'Displacement Days Lookup'!$A:$A,'Structure Inputs'!X62))), 0)</f>
        <v>0</v>
      </c>
      <c r="V59" s="42">
        <f>IF(ISNUMBER('Structure Inputs'!Y62), IF('Structure Inputs'!Y62&gt;='Displacement Days Lookup'!$A$15,'Displacement Days Lookup'!$B$15,IF('Structure Inputs'!Y62&lt;='Displacement Days Lookup'!$A$3,'Displacement Days Lookup'!$B$3,SUMIFS('Displacement Days Lookup'!$B:$B,'Displacement Days Lookup'!$A:$A,'Structure Inputs'!Y62))), 0)</f>
        <v>0</v>
      </c>
      <c r="W59" s="42">
        <f>IF(ISNUMBER('Structure Inputs'!Z62), IF('Structure Inputs'!Z62&gt;='Displacement Days Lookup'!$A$15,'Displacement Days Lookup'!$B$15,IF('Structure Inputs'!Z62&lt;='Displacement Days Lookup'!$A$3,'Displacement Days Lookup'!$B$3,SUMIFS('Displacement Days Lookup'!$B:$B,'Displacement Days Lookup'!$A:$A,'Structure Inputs'!Z62))), 0)</f>
        <v>0</v>
      </c>
      <c r="X59" s="42">
        <f>IF(ISNUMBER('Structure Inputs'!AA62), IF('Structure Inputs'!AA62&gt;='Displacement Days Lookup'!$A$15,'Displacement Days Lookup'!$B$15,IF('Structure Inputs'!AA62&lt;='Displacement Days Lookup'!$A$3,'Displacement Days Lookup'!$B$3,SUMIFS('Displacement Days Lookup'!$B:$B,'Displacement Days Lookup'!$A:$A,'Structure Inputs'!AA62))), 0)</f>
        <v>0</v>
      </c>
      <c r="Y59" s="42">
        <f>IF(ISNUMBER('Structure Inputs'!AB62), IF('Structure Inputs'!AB62&gt;='Displacement Days Lookup'!$A$15,'Displacement Days Lookup'!$B$15,IF('Structure Inputs'!AB62&lt;='Displacement Days Lookup'!$A$3,'Displacement Days Lookup'!$B$3,SUMIFS('Displacement Days Lookup'!$B:$B,'Displacement Days Lookup'!$A:$A,'Structure Inputs'!AB62))), 0)</f>
        <v>0</v>
      </c>
      <c r="Z59" s="42">
        <f>IF(ISNUMBER('Structure Inputs'!AC62), IF('Structure Inputs'!AC62&gt;='Displacement Days Lookup'!$A$15,'Displacement Days Lookup'!$B$15,IF('Structure Inputs'!AC62&lt;='Displacement Days Lookup'!$A$3,'Displacement Days Lookup'!$B$3,SUMIFS('Displacement Days Lookup'!$B:$B,'Displacement Days Lookup'!$A:$A,'Structure Inputs'!AC62))), 0)</f>
        <v>0</v>
      </c>
      <c r="AB59" s="25">
        <f t="shared" si="2"/>
        <v>0</v>
      </c>
      <c r="AC59" s="25">
        <f t="shared" si="3"/>
        <v>0</v>
      </c>
      <c r="AD59" s="25">
        <f t="shared" si="4"/>
        <v>0</v>
      </c>
      <c r="AE59" s="25">
        <f t="shared" si="5"/>
        <v>0</v>
      </c>
      <c r="AF59" s="25">
        <f t="shared" si="6"/>
        <v>0</v>
      </c>
      <c r="AG59" s="25">
        <f t="shared" si="7"/>
        <v>0</v>
      </c>
      <c r="AH59" s="25">
        <f t="shared" si="8"/>
        <v>0</v>
      </c>
      <c r="AI59" s="25">
        <f t="shared" si="9"/>
        <v>0</v>
      </c>
      <c r="AJ59" s="25">
        <f t="shared" si="10"/>
        <v>0</v>
      </c>
      <c r="AK59" s="25">
        <f t="shared" si="11"/>
        <v>0</v>
      </c>
      <c r="AL59" s="25">
        <f t="shared" si="12"/>
        <v>0</v>
      </c>
      <c r="AM59" s="25">
        <f t="shared" si="13"/>
        <v>0</v>
      </c>
    </row>
    <row r="60" spans="1:39" x14ac:dyDescent="0.25">
      <c r="A60" s="17">
        <f t="shared" si="14"/>
        <v>59</v>
      </c>
      <c r="B60" s="27" t="str">
        <f>IF('Structure Inputs'!C63="","",'Structure Inputs'!C63)</f>
        <v/>
      </c>
      <c r="D60" s="42">
        <f>'Structure Inputs'!$D63</f>
        <v>0</v>
      </c>
      <c r="F60" s="18" t="str">
        <f>IF('Structure Inputs'!F63="","No","Yes")</f>
        <v>No</v>
      </c>
      <c r="H60" s="24">
        <f>IF('Structure Inputs'!I63&gt;3,'Debris Cost Calcs'!K60,IF($F60="Yes",'Structure Inputs'!$F63,SUMIFS('General Assumptions_Back End'!$C:$C,'General Assumptions_Back End'!$A:$A,$B60,'General Assumptions_Back End'!$B:$B,H$1)))</f>
        <v>0</v>
      </c>
      <c r="J60" s="44">
        <f>SUMIFS('General Assumptions_Back End'!$C:$C,'General Assumptions_Back End'!$A:$A,$B60,'General Assumptions_Back End'!$B:$B,J$1)</f>
        <v>0</v>
      </c>
      <c r="K60" s="44">
        <f>SUMIFS('General Assumptions_Back End'!$C:$C,'General Assumptions_Back End'!$A:$A,$B60,'General Assumptions_Back End'!$B:$B,K$1)</f>
        <v>0</v>
      </c>
      <c r="L60" s="44">
        <f>'Structure Inputs'!M63</f>
        <v>0</v>
      </c>
      <c r="M60" s="18">
        <f>'Structure Inputs'!Q63</f>
        <v>0</v>
      </c>
      <c r="O60" s="42">
        <f>IF(ISNUMBER('Structure Inputs'!R63), IF('Structure Inputs'!R63&gt;='Displacement Days Lookup'!$A$15,'Displacement Days Lookup'!$B$15,IF('Structure Inputs'!R63&lt;='Displacement Days Lookup'!$A$3,'Displacement Days Lookup'!$B$3,SUMIFS('Displacement Days Lookup'!$B:$B,'Displacement Days Lookup'!$A:$A,'Structure Inputs'!R63))), 0)</f>
        <v>0</v>
      </c>
      <c r="P60" s="42">
        <f>IF(ISNUMBER('Structure Inputs'!S63), IF('Structure Inputs'!S63&gt;='Displacement Days Lookup'!$A$15,'Displacement Days Lookup'!$B$15,IF('Structure Inputs'!S63&lt;='Displacement Days Lookup'!$A$3,'Displacement Days Lookup'!$B$3,SUMIFS('Displacement Days Lookup'!$B:$B,'Displacement Days Lookup'!$A:$A,'Structure Inputs'!S63))), 0)</f>
        <v>0</v>
      </c>
      <c r="Q60" s="42">
        <f>IF(ISNUMBER('Structure Inputs'!T63), IF('Structure Inputs'!T63&gt;='Displacement Days Lookup'!$A$15,'Displacement Days Lookup'!$B$15,IF('Structure Inputs'!T63&lt;='Displacement Days Lookup'!$A$3,'Displacement Days Lookup'!$B$3,SUMIFS('Displacement Days Lookup'!$B:$B,'Displacement Days Lookup'!$A:$A,'Structure Inputs'!T63))), 0)</f>
        <v>0</v>
      </c>
      <c r="R60" s="42">
        <f>IF(ISNUMBER('Structure Inputs'!U63), IF('Structure Inputs'!U63&gt;='Displacement Days Lookup'!$A$15,'Displacement Days Lookup'!$B$15,IF('Structure Inputs'!U63&lt;='Displacement Days Lookup'!$A$3,'Displacement Days Lookup'!$B$3,SUMIFS('Displacement Days Lookup'!$B:$B,'Displacement Days Lookup'!$A:$A,'Structure Inputs'!U63))), 0)</f>
        <v>0</v>
      </c>
      <c r="S60" s="42">
        <f>IF(ISNUMBER('Structure Inputs'!V63), IF('Structure Inputs'!V63&gt;='Displacement Days Lookup'!$A$15,'Displacement Days Lookup'!$B$15,IF('Structure Inputs'!V63&lt;='Displacement Days Lookup'!$A$3,'Displacement Days Lookup'!$B$3,SUMIFS('Displacement Days Lookup'!$B:$B,'Displacement Days Lookup'!$A:$A,'Structure Inputs'!V63))), 0)</f>
        <v>0</v>
      </c>
      <c r="T60" s="42">
        <f>IF(ISNUMBER('Structure Inputs'!W63), IF('Structure Inputs'!W63&gt;='Displacement Days Lookup'!$A$15,'Displacement Days Lookup'!$B$15,IF('Structure Inputs'!W63&lt;='Displacement Days Lookup'!$A$3,'Displacement Days Lookup'!$B$3,SUMIFS('Displacement Days Lookup'!$B:$B,'Displacement Days Lookup'!$A:$A,'Structure Inputs'!W63))), 0)</f>
        <v>0</v>
      </c>
      <c r="U60" s="42">
        <f>IF(ISNUMBER('Structure Inputs'!X63), IF('Structure Inputs'!X63&gt;='Displacement Days Lookup'!$A$15,'Displacement Days Lookup'!$B$15,IF('Structure Inputs'!X63&lt;='Displacement Days Lookup'!$A$3,'Displacement Days Lookup'!$B$3,SUMIFS('Displacement Days Lookup'!$B:$B,'Displacement Days Lookup'!$A:$A,'Structure Inputs'!X63))), 0)</f>
        <v>0</v>
      </c>
      <c r="V60" s="42">
        <f>IF(ISNUMBER('Structure Inputs'!Y63), IF('Structure Inputs'!Y63&gt;='Displacement Days Lookup'!$A$15,'Displacement Days Lookup'!$B$15,IF('Structure Inputs'!Y63&lt;='Displacement Days Lookup'!$A$3,'Displacement Days Lookup'!$B$3,SUMIFS('Displacement Days Lookup'!$B:$B,'Displacement Days Lookup'!$A:$A,'Structure Inputs'!Y63))), 0)</f>
        <v>0</v>
      </c>
      <c r="W60" s="42">
        <f>IF(ISNUMBER('Structure Inputs'!Z63), IF('Structure Inputs'!Z63&gt;='Displacement Days Lookup'!$A$15,'Displacement Days Lookup'!$B$15,IF('Structure Inputs'!Z63&lt;='Displacement Days Lookup'!$A$3,'Displacement Days Lookup'!$B$3,SUMIFS('Displacement Days Lookup'!$B:$B,'Displacement Days Lookup'!$A:$A,'Structure Inputs'!Z63))), 0)</f>
        <v>0</v>
      </c>
      <c r="X60" s="42">
        <f>IF(ISNUMBER('Structure Inputs'!AA63), IF('Structure Inputs'!AA63&gt;='Displacement Days Lookup'!$A$15,'Displacement Days Lookup'!$B$15,IF('Structure Inputs'!AA63&lt;='Displacement Days Lookup'!$A$3,'Displacement Days Lookup'!$B$3,SUMIFS('Displacement Days Lookup'!$B:$B,'Displacement Days Lookup'!$A:$A,'Structure Inputs'!AA63))), 0)</f>
        <v>0</v>
      </c>
      <c r="Y60" s="42">
        <f>IF(ISNUMBER('Structure Inputs'!AB63), IF('Structure Inputs'!AB63&gt;='Displacement Days Lookup'!$A$15,'Displacement Days Lookup'!$B$15,IF('Structure Inputs'!AB63&lt;='Displacement Days Lookup'!$A$3,'Displacement Days Lookup'!$B$3,SUMIFS('Displacement Days Lookup'!$B:$B,'Displacement Days Lookup'!$A:$A,'Structure Inputs'!AB63))), 0)</f>
        <v>0</v>
      </c>
      <c r="Z60" s="42">
        <f>IF(ISNUMBER('Structure Inputs'!AC63), IF('Structure Inputs'!AC63&gt;='Displacement Days Lookup'!$A$15,'Displacement Days Lookup'!$B$15,IF('Structure Inputs'!AC63&lt;='Displacement Days Lookup'!$A$3,'Displacement Days Lookup'!$B$3,SUMIFS('Displacement Days Lookup'!$B:$B,'Displacement Days Lookup'!$A:$A,'Structure Inputs'!AC63))), 0)</f>
        <v>0</v>
      </c>
      <c r="AB60" s="25">
        <f t="shared" si="2"/>
        <v>0</v>
      </c>
      <c r="AC60" s="25">
        <f t="shared" si="3"/>
        <v>0</v>
      </c>
      <c r="AD60" s="25">
        <f t="shared" si="4"/>
        <v>0</v>
      </c>
      <c r="AE60" s="25">
        <f t="shared" si="5"/>
        <v>0</v>
      </c>
      <c r="AF60" s="25">
        <f t="shared" si="6"/>
        <v>0</v>
      </c>
      <c r="AG60" s="25">
        <f t="shared" si="7"/>
        <v>0</v>
      </c>
      <c r="AH60" s="25">
        <f t="shared" si="8"/>
        <v>0</v>
      </c>
      <c r="AI60" s="25">
        <f t="shared" si="9"/>
        <v>0</v>
      </c>
      <c r="AJ60" s="25">
        <f t="shared" si="10"/>
        <v>0</v>
      </c>
      <c r="AK60" s="25">
        <f t="shared" si="11"/>
        <v>0</v>
      </c>
      <c r="AL60" s="25">
        <f t="shared" si="12"/>
        <v>0</v>
      </c>
      <c r="AM60" s="25">
        <f t="shared" si="13"/>
        <v>0</v>
      </c>
    </row>
    <row r="61" spans="1:39" x14ac:dyDescent="0.25">
      <c r="A61" s="17">
        <f t="shared" si="14"/>
        <v>60</v>
      </c>
      <c r="B61" s="27" t="str">
        <f>IF('Structure Inputs'!C64="","",'Structure Inputs'!C64)</f>
        <v/>
      </c>
      <c r="D61" s="42">
        <f>'Structure Inputs'!$D64</f>
        <v>0</v>
      </c>
      <c r="F61" s="18" t="str">
        <f>IF('Structure Inputs'!F64="","No","Yes")</f>
        <v>No</v>
      </c>
      <c r="H61" s="24">
        <f>IF('Structure Inputs'!I64&gt;3,'Debris Cost Calcs'!K61,IF($F61="Yes",'Structure Inputs'!$F64,SUMIFS('General Assumptions_Back End'!$C:$C,'General Assumptions_Back End'!$A:$A,$B61,'General Assumptions_Back End'!$B:$B,H$1)))</f>
        <v>0</v>
      </c>
      <c r="J61" s="44">
        <f>SUMIFS('General Assumptions_Back End'!$C:$C,'General Assumptions_Back End'!$A:$A,$B61,'General Assumptions_Back End'!$B:$B,J$1)</f>
        <v>0</v>
      </c>
      <c r="K61" s="44">
        <f>SUMIFS('General Assumptions_Back End'!$C:$C,'General Assumptions_Back End'!$A:$A,$B61,'General Assumptions_Back End'!$B:$B,K$1)</f>
        <v>0</v>
      </c>
      <c r="L61" s="44">
        <f>'Structure Inputs'!M64</f>
        <v>0</v>
      </c>
      <c r="M61" s="18">
        <f>'Structure Inputs'!Q64</f>
        <v>0</v>
      </c>
      <c r="O61" s="42">
        <f>IF(ISNUMBER('Structure Inputs'!R64), IF('Structure Inputs'!R64&gt;='Displacement Days Lookup'!$A$15,'Displacement Days Lookup'!$B$15,IF('Structure Inputs'!R64&lt;='Displacement Days Lookup'!$A$3,'Displacement Days Lookup'!$B$3,SUMIFS('Displacement Days Lookup'!$B:$B,'Displacement Days Lookup'!$A:$A,'Structure Inputs'!R64))), 0)</f>
        <v>0</v>
      </c>
      <c r="P61" s="42">
        <f>IF(ISNUMBER('Structure Inputs'!S64), IF('Structure Inputs'!S64&gt;='Displacement Days Lookup'!$A$15,'Displacement Days Lookup'!$B$15,IF('Structure Inputs'!S64&lt;='Displacement Days Lookup'!$A$3,'Displacement Days Lookup'!$B$3,SUMIFS('Displacement Days Lookup'!$B:$B,'Displacement Days Lookup'!$A:$A,'Structure Inputs'!S64))), 0)</f>
        <v>0</v>
      </c>
      <c r="Q61" s="42">
        <f>IF(ISNUMBER('Structure Inputs'!T64), IF('Structure Inputs'!T64&gt;='Displacement Days Lookup'!$A$15,'Displacement Days Lookup'!$B$15,IF('Structure Inputs'!T64&lt;='Displacement Days Lookup'!$A$3,'Displacement Days Lookup'!$B$3,SUMIFS('Displacement Days Lookup'!$B:$B,'Displacement Days Lookup'!$A:$A,'Structure Inputs'!T64))), 0)</f>
        <v>0</v>
      </c>
      <c r="R61" s="42">
        <f>IF(ISNUMBER('Structure Inputs'!U64), IF('Structure Inputs'!U64&gt;='Displacement Days Lookup'!$A$15,'Displacement Days Lookup'!$B$15,IF('Structure Inputs'!U64&lt;='Displacement Days Lookup'!$A$3,'Displacement Days Lookup'!$B$3,SUMIFS('Displacement Days Lookup'!$B:$B,'Displacement Days Lookup'!$A:$A,'Structure Inputs'!U64))), 0)</f>
        <v>0</v>
      </c>
      <c r="S61" s="42">
        <f>IF(ISNUMBER('Structure Inputs'!V64), IF('Structure Inputs'!V64&gt;='Displacement Days Lookup'!$A$15,'Displacement Days Lookup'!$B$15,IF('Structure Inputs'!V64&lt;='Displacement Days Lookup'!$A$3,'Displacement Days Lookup'!$B$3,SUMIFS('Displacement Days Lookup'!$B:$B,'Displacement Days Lookup'!$A:$A,'Structure Inputs'!V64))), 0)</f>
        <v>0</v>
      </c>
      <c r="T61" s="42">
        <f>IF(ISNUMBER('Structure Inputs'!W64), IF('Structure Inputs'!W64&gt;='Displacement Days Lookup'!$A$15,'Displacement Days Lookup'!$B$15,IF('Structure Inputs'!W64&lt;='Displacement Days Lookup'!$A$3,'Displacement Days Lookup'!$B$3,SUMIFS('Displacement Days Lookup'!$B:$B,'Displacement Days Lookup'!$A:$A,'Structure Inputs'!W64))), 0)</f>
        <v>0</v>
      </c>
      <c r="U61" s="42">
        <f>IF(ISNUMBER('Structure Inputs'!X64), IF('Structure Inputs'!X64&gt;='Displacement Days Lookup'!$A$15,'Displacement Days Lookup'!$B$15,IF('Structure Inputs'!X64&lt;='Displacement Days Lookup'!$A$3,'Displacement Days Lookup'!$B$3,SUMIFS('Displacement Days Lookup'!$B:$B,'Displacement Days Lookup'!$A:$A,'Structure Inputs'!X64))), 0)</f>
        <v>0</v>
      </c>
      <c r="V61" s="42">
        <f>IF(ISNUMBER('Structure Inputs'!Y64), IF('Structure Inputs'!Y64&gt;='Displacement Days Lookup'!$A$15,'Displacement Days Lookup'!$B$15,IF('Structure Inputs'!Y64&lt;='Displacement Days Lookup'!$A$3,'Displacement Days Lookup'!$B$3,SUMIFS('Displacement Days Lookup'!$B:$B,'Displacement Days Lookup'!$A:$A,'Structure Inputs'!Y64))), 0)</f>
        <v>0</v>
      </c>
      <c r="W61" s="42">
        <f>IF(ISNUMBER('Structure Inputs'!Z64), IF('Structure Inputs'!Z64&gt;='Displacement Days Lookup'!$A$15,'Displacement Days Lookup'!$B$15,IF('Structure Inputs'!Z64&lt;='Displacement Days Lookup'!$A$3,'Displacement Days Lookup'!$B$3,SUMIFS('Displacement Days Lookup'!$B:$B,'Displacement Days Lookup'!$A:$A,'Structure Inputs'!Z64))), 0)</f>
        <v>0</v>
      </c>
      <c r="X61" s="42">
        <f>IF(ISNUMBER('Structure Inputs'!AA64), IF('Structure Inputs'!AA64&gt;='Displacement Days Lookup'!$A$15,'Displacement Days Lookup'!$B$15,IF('Structure Inputs'!AA64&lt;='Displacement Days Lookup'!$A$3,'Displacement Days Lookup'!$B$3,SUMIFS('Displacement Days Lookup'!$B:$B,'Displacement Days Lookup'!$A:$A,'Structure Inputs'!AA64))), 0)</f>
        <v>0</v>
      </c>
      <c r="Y61" s="42">
        <f>IF(ISNUMBER('Structure Inputs'!AB64), IF('Structure Inputs'!AB64&gt;='Displacement Days Lookup'!$A$15,'Displacement Days Lookup'!$B$15,IF('Structure Inputs'!AB64&lt;='Displacement Days Lookup'!$A$3,'Displacement Days Lookup'!$B$3,SUMIFS('Displacement Days Lookup'!$B:$B,'Displacement Days Lookup'!$A:$A,'Structure Inputs'!AB64))), 0)</f>
        <v>0</v>
      </c>
      <c r="Z61" s="42">
        <f>IF(ISNUMBER('Structure Inputs'!AC64), IF('Structure Inputs'!AC64&gt;='Displacement Days Lookup'!$A$15,'Displacement Days Lookup'!$B$15,IF('Structure Inputs'!AC64&lt;='Displacement Days Lookup'!$A$3,'Displacement Days Lookup'!$B$3,SUMIFS('Displacement Days Lookup'!$B:$B,'Displacement Days Lookup'!$A:$A,'Structure Inputs'!AC64))), 0)</f>
        <v>0</v>
      </c>
      <c r="AB61" s="25">
        <f t="shared" si="2"/>
        <v>0</v>
      </c>
      <c r="AC61" s="25">
        <f t="shared" si="3"/>
        <v>0</v>
      </c>
      <c r="AD61" s="25">
        <f t="shared" si="4"/>
        <v>0</v>
      </c>
      <c r="AE61" s="25">
        <f t="shared" si="5"/>
        <v>0</v>
      </c>
      <c r="AF61" s="25">
        <f t="shared" si="6"/>
        <v>0</v>
      </c>
      <c r="AG61" s="25">
        <f t="shared" si="7"/>
        <v>0</v>
      </c>
      <c r="AH61" s="25">
        <f t="shared" si="8"/>
        <v>0</v>
      </c>
      <c r="AI61" s="25">
        <f t="shared" si="9"/>
        <v>0</v>
      </c>
      <c r="AJ61" s="25">
        <f t="shared" si="10"/>
        <v>0</v>
      </c>
      <c r="AK61" s="25">
        <f t="shared" si="11"/>
        <v>0</v>
      </c>
      <c r="AL61" s="25">
        <f t="shared" si="12"/>
        <v>0</v>
      </c>
      <c r="AM61" s="25">
        <f t="shared" si="13"/>
        <v>0</v>
      </c>
    </row>
    <row r="62" spans="1:39" x14ac:dyDescent="0.25">
      <c r="A62" s="17">
        <f t="shared" si="14"/>
        <v>61</v>
      </c>
      <c r="B62" s="27" t="str">
        <f>IF('Structure Inputs'!C65="","",'Structure Inputs'!C65)</f>
        <v/>
      </c>
      <c r="D62" s="42">
        <f>'Structure Inputs'!$D65</f>
        <v>0</v>
      </c>
      <c r="F62" s="18" t="str">
        <f>IF('Structure Inputs'!F65="","No","Yes")</f>
        <v>No</v>
      </c>
      <c r="H62" s="24">
        <f>IF('Structure Inputs'!I65&gt;3,'Debris Cost Calcs'!K62,IF($F62="Yes",'Structure Inputs'!$F65,SUMIFS('General Assumptions_Back End'!$C:$C,'General Assumptions_Back End'!$A:$A,$B62,'General Assumptions_Back End'!$B:$B,H$1)))</f>
        <v>0</v>
      </c>
      <c r="J62" s="44">
        <f>SUMIFS('General Assumptions_Back End'!$C:$C,'General Assumptions_Back End'!$A:$A,$B62,'General Assumptions_Back End'!$B:$B,J$1)</f>
        <v>0</v>
      </c>
      <c r="K62" s="44">
        <f>SUMIFS('General Assumptions_Back End'!$C:$C,'General Assumptions_Back End'!$A:$A,$B62,'General Assumptions_Back End'!$B:$B,K$1)</f>
        <v>0</v>
      </c>
      <c r="L62" s="44">
        <f>'Structure Inputs'!M65</f>
        <v>0</v>
      </c>
      <c r="M62" s="18">
        <f>'Structure Inputs'!Q65</f>
        <v>0</v>
      </c>
      <c r="O62" s="42">
        <f>IF(ISNUMBER('Structure Inputs'!R65), IF('Structure Inputs'!R65&gt;='Displacement Days Lookup'!$A$15,'Displacement Days Lookup'!$B$15,IF('Structure Inputs'!R65&lt;='Displacement Days Lookup'!$A$3,'Displacement Days Lookup'!$B$3,SUMIFS('Displacement Days Lookup'!$B:$B,'Displacement Days Lookup'!$A:$A,'Structure Inputs'!R65))), 0)</f>
        <v>0</v>
      </c>
      <c r="P62" s="42">
        <f>IF(ISNUMBER('Structure Inputs'!S65), IF('Structure Inputs'!S65&gt;='Displacement Days Lookup'!$A$15,'Displacement Days Lookup'!$B$15,IF('Structure Inputs'!S65&lt;='Displacement Days Lookup'!$A$3,'Displacement Days Lookup'!$B$3,SUMIFS('Displacement Days Lookup'!$B:$B,'Displacement Days Lookup'!$A:$A,'Structure Inputs'!S65))), 0)</f>
        <v>0</v>
      </c>
      <c r="Q62" s="42">
        <f>IF(ISNUMBER('Structure Inputs'!T65), IF('Structure Inputs'!T65&gt;='Displacement Days Lookup'!$A$15,'Displacement Days Lookup'!$B$15,IF('Structure Inputs'!T65&lt;='Displacement Days Lookup'!$A$3,'Displacement Days Lookup'!$B$3,SUMIFS('Displacement Days Lookup'!$B:$B,'Displacement Days Lookup'!$A:$A,'Structure Inputs'!T65))), 0)</f>
        <v>0</v>
      </c>
      <c r="R62" s="42">
        <f>IF(ISNUMBER('Structure Inputs'!U65), IF('Structure Inputs'!U65&gt;='Displacement Days Lookup'!$A$15,'Displacement Days Lookup'!$B$15,IF('Structure Inputs'!U65&lt;='Displacement Days Lookup'!$A$3,'Displacement Days Lookup'!$B$3,SUMIFS('Displacement Days Lookup'!$B:$B,'Displacement Days Lookup'!$A:$A,'Structure Inputs'!U65))), 0)</f>
        <v>0</v>
      </c>
      <c r="S62" s="42">
        <f>IF(ISNUMBER('Structure Inputs'!V65), IF('Structure Inputs'!V65&gt;='Displacement Days Lookup'!$A$15,'Displacement Days Lookup'!$B$15,IF('Structure Inputs'!V65&lt;='Displacement Days Lookup'!$A$3,'Displacement Days Lookup'!$B$3,SUMIFS('Displacement Days Lookup'!$B:$B,'Displacement Days Lookup'!$A:$A,'Structure Inputs'!V65))), 0)</f>
        <v>0</v>
      </c>
      <c r="T62" s="42">
        <f>IF(ISNUMBER('Structure Inputs'!W65), IF('Structure Inputs'!W65&gt;='Displacement Days Lookup'!$A$15,'Displacement Days Lookup'!$B$15,IF('Structure Inputs'!W65&lt;='Displacement Days Lookup'!$A$3,'Displacement Days Lookup'!$B$3,SUMIFS('Displacement Days Lookup'!$B:$B,'Displacement Days Lookup'!$A:$A,'Structure Inputs'!W65))), 0)</f>
        <v>0</v>
      </c>
      <c r="U62" s="42">
        <f>IF(ISNUMBER('Structure Inputs'!X65), IF('Structure Inputs'!X65&gt;='Displacement Days Lookup'!$A$15,'Displacement Days Lookup'!$B$15,IF('Structure Inputs'!X65&lt;='Displacement Days Lookup'!$A$3,'Displacement Days Lookup'!$B$3,SUMIFS('Displacement Days Lookup'!$B:$B,'Displacement Days Lookup'!$A:$A,'Structure Inputs'!X65))), 0)</f>
        <v>0</v>
      </c>
      <c r="V62" s="42">
        <f>IF(ISNUMBER('Structure Inputs'!Y65), IF('Structure Inputs'!Y65&gt;='Displacement Days Lookup'!$A$15,'Displacement Days Lookup'!$B$15,IF('Structure Inputs'!Y65&lt;='Displacement Days Lookup'!$A$3,'Displacement Days Lookup'!$B$3,SUMIFS('Displacement Days Lookup'!$B:$B,'Displacement Days Lookup'!$A:$A,'Structure Inputs'!Y65))), 0)</f>
        <v>0</v>
      </c>
      <c r="W62" s="42">
        <f>IF(ISNUMBER('Structure Inputs'!Z65), IF('Structure Inputs'!Z65&gt;='Displacement Days Lookup'!$A$15,'Displacement Days Lookup'!$B$15,IF('Structure Inputs'!Z65&lt;='Displacement Days Lookup'!$A$3,'Displacement Days Lookup'!$B$3,SUMIFS('Displacement Days Lookup'!$B:$B,'Displacement Days Lookup'!$A:$A,'Structure Inputs'!Z65))), 0)</f>
        <v>0</v>
      </c>
      <c r="X62" s="42">
        <f>IF(ISNUMBER('Structure Inputs'!AA65), IF('Structure Inputs'!AA65&gt;='Displacement Days Lookup'!$A$15,'Displacement Days Lookup'!$B$15,IF('Structure Inputs'!AA65&lt;='Displacement Days Lookup'!$A$3,'Displacement Days Lookup'!$B$3,SUMIFS('Displacement Days Lookup'!$B:$B,'Displacement Days Lookup'!$A:$A,'Structure Inputs'!AA65))), 0)</f>
        <v>0</v>
      </c>
      <c r="Y62" s="42">
        <f>IF(ISNUMBER('Structure Inputs'!AB65), IF('Structure Inputs'!AB65&gt;='Displacement Days Lookup'!$A$15,'Displacement Days Lookup'!$B$15,IF('Structure Inputs'!AB65&lt;='Displacement Days Lookup'!$A$3,'Displacement Days Lookup'!$B$3,SUMIFS('Displacement Days Lookup'!$B:$B,'Displacement Days Lookup'!$A:$A,'Structure Inputs'!AB65))), 0)</f>
        <v>0</v>
      </c>
      <c r="Z62" s="42">
        <f>IF(ISNUMBER('Structure Inputs'!AC65), IF('Structure Inputs'!AC65&gt;='Displacement Days Lookup'!$A$15,'Displacement Days Lookup'!$B$15,IF('Structure Inputs'!AC65&lt;='Displacement Days Lookup'!$A$3,'Displacement Days Lookup'!$B$3,SUMIFS('Displacement Days Lookup'!$B:$B,'Displacement Days Lookup'!$A:$A,'Structure Inputs'!AC65))), 0)</f>
        <v>0</v>
      </c>
      <c r="AB62" s="25">
        <f t="shared" si="2"/>
        <v>0</v>
      </c>
      <c r="AC62" s="25">
        <f t="shared" si="3"/>
        <v>0</v>
      </c>
      <c r="AD62" s="25">
        <f t="shared" si="4"/>
        <v>0</v>
      </c>
      <c r="AE62" s="25">
        <f t="shared" si="5"/>
        <v>0</v>
      </c>
      <c r="AF62" s="25">
        <f t="shared" si="6"/>
        <v>0</v>
      </c>
      <c r="AG62" s="25">
        <f t="shared" si="7"/>
        <v>0</v>
      </c>
      <c r="AH62" s="25">
        <f t="shared" si="8"/>
        <v>0</v>
      </c>
      <c r="AI62" s="25">
        <f t="shared" si="9"/>
        <v>0</v>
      </c>
      <c r="AJ62" s="25">
        <f t="shared" si="10"/>
        <v>0</v>
      </c>
      <c r="AK62" s="25">
        <f t="shared" si="11"/>
        <v>0</v>
      </c>
      <c r="AL62" s="25">
        <f t="shared" si="12"/>
        <v>0</v>
      </c>
      <c r="AM62" s="25">
        <f t="shared" si="13"/>
        <v>0</v>
      </c>
    </row>
    <row r="63" spans="1:39" x14ac:dyDescent="0.25">
      <c r="A63" s="17">
        <f t="shared" si="14"/>
        <v>62</v>
      </c>
      <c r="B63" s="27" t="str">
        <f>IF('Structure Inputs'!C66="","",'Structure Inputs'!C66)</f>
        <v/>
      </c>
      <c r="D63" s="42">
        <f>'Structure Inputs'!$D66</f>
        <v>0</v>
      </c>
      <c r="F63" s="18" t="str">
        <f>IF('Structure Inputs'!F66="","No","Yes")</f>
        <v>No</v>
      </c>
      <c r="H63" s="24">
        <f>IF('Structure Inputs'!I66&gt;3,'Debris Cost Calcs'!K63,IF($F63="Yes",'Structure Inputs'!$F66,SUMIFS('General Assumptions_Back End'!$C:$C,'General Assumptions_Back End'!$A:$A,$B63,'General Assumptions_Back End'!$B:$B,H$1)))</f>
        <v>0</v>
      </c>
      <c r="J63" s="44">
        <f>SUMIFS('General Assumptions_Back End'!$C:$C,'General Assumptions_Back End'!$A:$A,$B63,'General Assumptions_Back End'!$B:$B,J$1)</f>
        <v>0</v>
      </c>
      <c r="K63" s="44">
        <f>SUMIFS('General Assumptions_Back End'!$C:$C,'General Assumptions_Back End'!$A:$A,$B63,'General Assumptions_Back End'!$B:$B,K$1)</f>
        <v>0</v>
      </c>
      <c r="L63" s="44">
        <f>'Structure Inputs'!M66</f>
        <v>0</v>
      </c>
      <c r="M63" s="18">
        <f>'Structure Inputs'!Q66</f>
        <v>0</v>
      </c>
      <c r="O63" s="42">
        <f>IF(ISNUMBER('Structure Inputs'!R66), IF('Structure Inputs'!R66&gt;='Displacement Days Lookup'!$A$15,'Displacement Days Lookup'!$B$15,IF('Structure Inputs'!R66&lt;='Displacement Days Lookup'!$A$3,'Displacement Days Lookup'!$B$3,SUMIFS('Displacement Days Lookup'!$B:$B,'Displacement Days Lookup'!$A:$A,'Structure Inputs'!R66))), 0)</f>
        <v>0</v>
      </c>
      <c r="P63" s="42">
        <f>IF(ISNUMBER('Structure Inputs'!S66), IF('Structure Inputs'!S66&gt;='Displacement Days Lookup'!$A$15,'Displacement Days Lookup'!$B$15,IF('Structure Inputs'!S66&lt;='Displacement Days Lookup'!$A$3,'Displacement Days Lookup'!$B$3,SUMIFS('Displacement Days Lookup'!$B:$B,'Displacement Days Lookup'!$A:$A,'Structure Inputs'!S66))), 0)</f>
        <v>0</v>
      </c>
      <c r="Q63" s="42">
        <f>IF(ISNUMBER('Structure Inputs'!T66), IF('Structure Inputs'!T66&gt;='Displacement Days Lookup'!$A$15,'Displacement Days Lookup'!$B$15,IF('Structure Inputs'!T66&lt;='Displacement Days Lookup'!$A$3,'Displacement Days Lookup'!$B$3,SUMIFS('Displacement Days Lookup'!$B:$B,'Displacement Days Lookup'!$A:$A,'Structure Inputs'!T66))), 0)</f>
        <v>0</v>
      </c>
      <c r="R63" s="42">
        <f>IF(ISNUMBER('Structure Inputs'!U66), IF('Structure Inputs'!U66&gt;='Displacement Days Lookup'!$A$15,'Displacement Days Lookup'!$B$15,IF('Structure Inputs'!U66&lt;='Displacement Days Lookup'!$A$3,'Displacement Days Lookup'!$B$3,SUMIFS('Displacement Days Lookup'!$B:$B,'Displacement Days Lookup'!$A:$A,'Structure Inputs'!U66))), 0)</f>
        <v>0</v>
      </c>
      <c r="S63" s="42">
        <f>IF(ISNUMBER('Structure Inputs'!V66), IF('Structure Inputs'!V66&gt;='Displacement Days Lookup'!$A$15,'Displacement Days Lookup'!$B$15,IF('Structure Inputs'!V66&lt;='Displacement Days Lookup'!$A$3,'Displacement Days Lookup'!$B$3,SUMIFS('Displacement Days Lookup'!$B:$B,'Displacement Days Lookup'!$A:$A,'Structure Inputs'!V66))), 0)</f>
        <v>0</v>
      </c>
      <c r="T63" s="42">
        <f>IF(ISNUMBER('Structure Inputs'!W66), IF('Structure Inputs'!W66&gt;='Displacement Days Lookup'!$A$15,'Displacement Days Lookup'!$B$15,IF('Structure Inputs'!W66&lt;='Displacement Days Lookup'!$A$3,'Displacement Days Lookup'!$B$3,SUMIFS('Displacement Days Lookup'!$B:$B,'Displacement Days Lookup'!$A:$A,'Structure Inputs'!W66))), 0)</f>
        <v>0</v>
      </c>
      <c r="U63" s="42">
        <f>IF(ISNUMBER('Structure Inputs'!X66), IF('Structure Inputs'!X66&gt;='Displacement Days Lookup'!$A$15,'Displacement Days Lookup'!$B$15,IF('Structure Inputs'!X66&lt;='Displacement Days Lookup'!$A$3,'Displacement Days Lookup'!$B$3,SUMIFS('Displacement Days Lookup'!$B:$B,'Displacement Days Lookup'!$A:$A,'Structure Inputs'!X66))), 0)</f>
        <v>0</v>
      </c>
      <c r="V63" s="42">
        <f>IF(ISNUMBER('Structure Inputs'!Y66), IF('Structure Inputs'!Y66&gt;='Displacement Days Lookup'!$A$15,'Displacement Days Lookup'!$B$15,IF('Structure Inputs'!Y66&lt;='Displacement Days Lookup'!$A$3,'Displacement Days Lookup'!$B$3,SUMIFS('Displacement Days Lookup'!$B:$B,'Displacement Days Lookup'!$A:$A,'Structure Inputs'!Y66))), 0)</f>
        <v>0</v>
      </c>
      <c r="W63" s="42">
        <f>IF(ISNUMBER('Structure Inputs'!Z66), IF('Structure Inputs'!Z66&gt;='Displacement Days Lookup'!$A$15,'Displacement Days Lookup'!$B$15,IF('Structure Inputs'!Z66&lt;='Displacement Days Lookup'!$A$3,'Displacement Days Lookup'!$B$3,SUMIFS('Displacement Days Lookup'!$B:$B,'Displacement Days Lookup'!$A:$A,'Structure Inputs'!Z66))), 0)</f>
        <v>0</v>
      </c>
      <c r="X63" s="42">
        <f>IF(ISNUMBER('Structure Inputs'!AA66), IF('Structure Inputs'!AA66&gt;='Displacement Days Lookup'!$A$15,'Displacement Days Lookup'!$B$15,IF('Structure Inputs'!AA66&lt;='Displacement Days Lookup'!$A$3,'Displacement Days Lookup'!$B$3,SUMIFS('Displacement Days Lookup'!$B:$B,'Displacement Days Lookup'!$A:$A,'Structure Inputs'!AA66))), 0)</f>
        <v>0</v>
      </c>
      <c r="Y63" s="42">
        <f>IF(ISNUMBER('Structure Inputs'!AB66), IF('Structure Inputs'!AB66&gt;='Displacement Days Lookup'!$A$15,'Displacement Days Lookup'!$B$15,IF('Structure Inputs'!AB66&lt;='Displacement Days Lookup'!$A$3,'Displacement Days Lookup'!$B$3,SUMIFS('Displacement Days Lookup'!$B:$B,'Displacement Days Lookup'!$A:$A,'Structure Inputs'!AB66))), 0)</f>
        <v>0</v>
      </c>
      <c r="Z63" s="42">
        <f>IF(ISNUMBER('Structure Inputs'!AC66), IF('Structure Inputs'!AC66&gt;='Displacement Days Lookup'!$A$15,'Displacement Days Lookup'!$B$15,IF('Structure Inputs'!AC66&lt;='Displacement Days Lookup'!$A$3,'Displacement Days Lookup'!$B$3,SUMIFS('Displacement Days Lookup'!$B:$B,'Displacement Days Lookup'!$A:$A,'Structure Inputs'!AC66))), 0)</f>
        <v>0</v>
      </c>
      <c r="AB63" s="25">
        <f t="shared" si="2"/>
        <v>0</v>
      </c>
      <c r="AC63" s="25">
        <f t="shared" si="3"/>
        <v>0</v>
      </c>
      <c r="AD63" s="25">
        <f t="shared" si="4"/>
        <v>0</v>
      </c>
      <c r="AE63" s="25">
        <f t="shared" si="5"/>
        <v>0</v>
      </c>
      <c r="AF63" s="25">
        <f t="shared" si="6"/>
        <v>0</v>
      </c>
      <c r="AG63" s="25">
        <f t="shared" si="7"/>
        <v>0</v>
      </c>
      <c r="AH63" s="25">
        <f t="shared" si="8"/>
        <v>0</v>
      </c>
      <c r="AI63" s="25">
        <f t="shared" si="9"/>
        <v>0</v>
      </c>
      <c r="AJ63" s="25">
        <f t="shared" si="10"/>
        <v>0</v>
      </c>
      <c r="AK63" s="25">
        <f t="shared" si="11"/>
        <v>0</v>
      </c>
      <c r="AL63" s="25">
        <f t="shared" si="12"/>
        <v>0</v>
      </c>
      <c r="AM63" s="25">
        <f t="shared" si="13"/>
        <v>0</v>
      </c>
    </row>
    <row r="64" spans="1:39" x14ac:dyDescent="0.25">
      <c r="A64" s="17">
        <f t="shared" si="14"/>
        <v>63</v>
      </c>
      <c r="B64" s="27" t="str">
        <f>IF('Structure Inputs'!C67="","",'Structure Inputs'!C67)</f>
        <v/>
      </c>
      <c r="D64" s="42">
        <f>'Structure Inputs'!$D67</f>
        <v>0</v>
      </c>
      <c r="F64" s="18" t="str">
        <f>IF('Structure Inputs'!F67="","No","Yes")</f>
        <v>No</v>
      </c>
      <c r="H64" s="24">
        <f>IF('Structure Inputs'!I67&gt;3,'Debris Cost Calcs'!K64,IF($F64="Yes",'Structure Inputs'!$F67,SUMIFS('General Assumptions_Back End'!$C:$C,'General Assumptions_Back End'!$A:$A,$B64,'General Assumptions_Back End'!$B:$B,H$1)))</f>
        <v>0</v>
      </c>
      <c r="J64" s="44">
        <f>SUMIFS('General Assumptions_Back End'!$C:$C,'General Assumptions_Back End'!$A:$A,$B64,'General Assumptions_Back End'!$B:$B,J$1)</f>
        <v>0</v>
      </c>
      <c r="K64" s="44">
        <f>SUMIFS('General Assumptions_Back End'!$C:$C,'General Assumptions_Back End'!$A:$A,$B64,'General Assumptions_Back End'!$B:$B,K$1)</f>
        <v>0</v>
      </c>
      <c r="L64" s="44">
        <f>'Structure Inputs'!M67</f>
        <v>0</v>
      </c>
      <c r="M64" s="18">
        <f>'Structure Inputs'!Q67</f>
        <v>0</v>
      </c>
      <c r="O64" s="42">
        <f>IF(ISNUMBER('Structure Inputs'!R67), IF('Structure Inputs'!R67&gt;='Displacement Days Lookup'!$A$15,'Displacement Days Lookup'!$B$15,IF('Structure Inputs'!R67&lt;='Displacement Days Lookup'!$A$3,'Displacement Days Lookup'!$B$3,SUMIFS('Displacement Days Lookup'!$B:$B,'Displacement Days Lookup'!$A:$A,'Structure Inputs'!R67))), 0)</f>
        <v>0</v>
      </c>
      <c r="P64" s="42">
        <f>IF(ISNUMBER('Structure Inputs'!S67), IF('Structure Inputs'!S67&gt;='Displacement Days Lookup'!$A$15,'Displacement Days Lookup'!$B$15,IF('Structure Inputs'!S67&lt;='Displacement Days Lookup'!$A$3,'Displacement Days Lookup'!$B$3,SUMIFS('Displacement Days Lookup'!$B:$B,'Displacement Days Lookup'!$A:$A,'Structure Inputs'!S67))), 0)</f>
        <v>0</v>
      </c>
      <c r="Q64" s="42">
        <f>IF(ISNUMBER('Structure Inputs'!T67), IF('Structure Inputs'!T67&gt;='Displacement Days Lookup'!$A$15,'Displacement Days Lookup'!$B$15,IF('Structure Inputs'!T67&lt;='Displacement Days Lookup'!$A$3,'Displacement Days Lookup'!$B$3,SUMIFS('Displacement Days Lookup'!$B:$B,'Displacement Days Lookup'!$A:$A,'Structure Inputs'!T67))), 0)</f>
        <v>0</v>
      </c>
      <c r="R64" s="42">
        <f>IF(ISNUMBER('Structure Inputs'!U67), IF('Structure Inputs'!U67&gt;='Displacement Days Lookup'!$A$15,'Displacement Days Lookup'!$B$15,IF('Structure Inputs'!U67&lt;='Displacement Days Lookup'!$A$3,'Displacement Days Lookup'!$B$3,SUMIFS('Displacement Days Lookup'!$B:$B,'Displacement Days Lookup'!$A:$A,'Structure Inputs'!U67))), 0)</f>
        <v>0</v>
      </c>
      <c r="S64" s="42">
        <f>IF(ISNUMBER('Structure Inputs'!V67), IF('Structure Inputs'!V67&gt;='Displacement Days Lookup'!$A$15,'Displacement Days Lookup'!$B$15,IF('Structure Inputs'!V67&lt;='Displacement Days Lookup'!$A$3,'Displacement Days Lookup'!$B$3,SUMIFS('Displacement Days Lookup'!$B:$B,'Displacement Days Lookup'!$A:$A,'Structure Inputs'!V67))), 0)</f>
        <v>0</v>
      </c>
      <c r="T64" s="42">
        <f>IF(ISNUMBER('Structure Inputs'!W67), IF('Structure Inputs'!W67&gt;='Displacement Days Lookup'!$A$15,'Displacement Days Lookup'!$B$15,IF('Structure Inputs'!W67&lt;='Displacement Days Lookup'!$A$3,'Displacement Days Lookup'!$B$3,SUMIFS('Displacement Days Lookup'!$B:$B,'Displacement Days Lookup'!$A:$A,'Structure Inputs'!W67))), 0)</f>
        <v>0</v>
      </c>
      <c r="U64" s="42">
        <f>IF(ISNUMBER('Structure Inputs'!X67), IF('Structure Inputs'!X67&gt;='Displacement Days Lookup'!$A$15,'Displacement Days Lookup'!$B$15,IF('Structure Inputs'!X67&lt;='Displacement Days Lookup'!$A$3,'Displacement Days Lookup'!$B$3,SUMIFS('Displacement Days Lookup'!$B:$B,'Displacement Days Lookup'!$A:$A,'Structure Inputs'!X67))), 0)</f>
        <v>0</v>
      </c>
      <c r="V64" s="42">
        <f>IF(ISNUMBER('Structure Inputs'!Y67), IF('Structure Inputs'!Y67&gt;='Displacement Days Lookup'!$A$15,'Displacement Days Lookup'!$B$15,IF('Structure Inputs'!Y67&lt;='Displacement Days Lookup'!$A$3,'Displacement Days Lookup'!$B$3,SUMIFS('Displacement Days Lookup'!$B:$B,'Displacement Days Lookup'!$A:$A,'Structure Inputs'!Y67))), 0)</f>
        <v>0</v>
      </c>
      <c r="W64" s="42">
        <f>IF(ISNUMBER('Structure Inputs'!Z67), IF('Structure Inputs'!Z67&gt;='Displacement Days Lookup'!$A$15,'Displacement Days Lookup'!$B$15,IF('Structure Inputs'!Z67&lt;='Displacement Days Lookup'!$A$3,'Displacement Days Lookup'!$B$3,SUMIFS('Displacement Days Lookup'!$B:$B,'Displacement Days Lookup'!$A:$A,'Structure Inputs'!Z67))), 0)</f>
        <v>0</v>
      </c>
      <c r="X64" s="42">
        <f>IF(ISNUMBER('Structure Inputs'!AA67), IF('Structure Inputs'!AA67&gt;='Displacement Days Lookup'!$A$15,'Displacement Days Lookup'!$B$15,IF('Structure Inputs'!AA67&lt;='Displacement Days Lookup'!$A$3,'Displacement Days Lookup'!$B$3,SUMIFS('Displacement Days Lookup'!$B:$B,'Displacement Days Lookup'!$A:$A,'Structure Inputs'!AA67))), 0)</f>
        <v>0</v>
      </c>
      <c r="Y64" s="42">
        <f>IF(ISNUMBER('Structure Inputs'!AB67), IF('Structure Inputs'!AB67&gt;='Displacement Days Lookup'!$A$15,'Displacement Days Lookup'!$B$15,IF('Structure Inputs'!AB67&lt;='Displacement Days Lookup'!$A$3,'Displacement Days Lookup'!$B$3,SUMIFS('Displacement Days Lookup'!$B:$B,'Displacement Days Lookup'!$A:$A,'Structure Inputs'!AB67))), 0)</f>
        <v>0</v>
      </c>
      <c r="Z64" s="42">
        <f>IF(ISNUMBER('Structure Inputs'!AC67), IF('Structure Inputs'!AC67&gt;='Displacement Days Lookup'!$A$15,'Displacement Days Lookup'!$B$15,IF('Structure Inputs'!AC67&lt;='Displacement Days Lookup'!$A$3,'Displacement Days Lookup'!$B$3,SUMIFS('Displacement Days Lookup'!$B:$B,'Displacement Days Lookup'!$A:$A,'Structure Inputs'!AC67))), 0)</f>
        <v>0</v>
      </c>
      <c r="AB64" s="25">
        <f t="shared" si="2"/>
        <v>0</v>
      </c>
      <c r="AC64" s="25">
        <f t="shared" si="3"/>
        <v>0</v>
      </c>
      <c r="AD64" s="25">
        <f t="shared" si="4"/>
        <v>0</v>
      </c>
      <c r="AE64" s="25">
        <f t="shared" si="5"/>
        <v>0</v>
      </c>
      <c r="AF64" s="25">
        <f t="shared" si="6"/>
        <v>0</v>
      </c>
      <c r="AG64" s="25">
        <f t="shared" si="7"/>
        <v>0</v>
      </c>
      <c r="AH64" s="25">
        <f t="shared" si="8"/>
        <v>0</v>
      </c>
      <c r="AI64" s="25">
        <f t="shared" si="9"/>
        <v>0</v>
      </c>
      <c r="AJ64" s="25">
        <f t="shared" si="10"/>
        <v>0</v>
      </c>
      <c r="AK64" s="25">
        <f t="shared" si="11"/>
        <v>0</v>
      </c>
      <c r="AL64" s="25">
        <f t="shared" si="12"/>
        <v>0</v>
      </c>
      <c r="AM64" s="25">
        <f t="shared" si="13"/>
        <v>0</v>
      </c>
    </row>
    <row r="65" spans="1:39" x14ac:dyDescent="0.25">
      <c r="A65" s="17">
        <f t="shared" si="14"/>
        <v>64</v>
      </c>
      <c r="B65" s="27" t="str">
        <f>IF('Structure Inputs'!C68="","",'Structure Inputs'!C68)</f>
        <v/>
      </c>
      <c r="D65" s="42">
        <f>'Structure Inputs'!$D68</f>
        <v>0</v>
      </c>
      <c r="F65" s="18" t="str">
        <f>IF('Structure Inputs'!F68="","No","Yes")</f>
        <v>No</v>
      </c>
      <c r="H65" s="24">
        <f>IF('Structure Inputs'!I68&gt;3,'Debris Cost Calcs'!K65,IF($F65="Yes",'Structure Inputs'!$F68,SUMIFS('General Assumptions_Back End'!$C:$C,'General Assumptions_Back End'!$A:$A,$B65,'General Assumptions_Back End'!$B:$B,H$1)))</f>
        <v>0</v>
      </c>
      <c r="J65" s="44">
        <f>SUMIFS('General Assumptions_Back End'!$C:$C,'General Assumptions_Back End'!$A:$A,$B65,'General Assumptions_Back End'!$B:$B,J$1)</f>
        <v>0</v>
      </c>
      <c r="K65" s="44">
        <f>SUMIFS('General Assumptions_Back End'!$C:$C,'General Assumptions_Back End'!$A:$A,$B65,'General Assumptions_Back End'!$B:$B,K$1)</f>
        <v>0</v>
      </c>
      <c r="L65" s="44">
        <f>'Structure Inputs'!M68</f>
        <v>0</v>
      </c>
      <c r="M65" s="18">
        <f>'Structure Inputs'!Q68</f>
        <v>0</v>
      </c>
      <c r="O65" s="42">
        <f>IF(ISNUMBER('Structure Inputs'!R68), IF('Structure Inputs'!R68&gt;='Displacement Days Lookup'!$A$15,'Displacement Days Lookup'!$B$15,IF('Structure Inputs'!R68&lt;='Displacement Days Lookup'!$A$3,'Displacement Days Lookup'!$B$3,SUMIFS('Displacement Days Lookup'!$B:$B,'Displacement Days Lookup'!$A:$A,'Structure Inputs'!R68))), 0)</f>
        <v>0</v>
      </c>
      <c r="P65" s="42">
        <f>IF(ISNUMBER('Structure Inputs'!S68), IF('Structure Inputs'!S68&gt;='Displacement Days Lookup'!$A$15,'Displacement Days Lookup'!$B$15,IF('Structure Inputs'!S68&lt;='Displacement Days Lookup'!$A$3,'Displacement Days Lookup'!$B$3,SUMIFS('Displacement Days Lookup'!$B:$B,'Displacement Days Lookup'!$A:$A,'Structure Inputs'!S68))), 0)</f>
        <v>0</v>
      </c>
      <c r="Q65" s="42">
        <f>IF(ISNUMBER('Structure Inputs'!T68), IF('Structure Inputs'!T68&gt;='Displacement Days Lookup'!$A$15,'Displacement Days Lookup'!$B$15,IF('Structure Inputs'!T68&lt;='Displacement Days Lookup'!$A$3,'Displacement Days Lookup'!$B$3,SUMIFS('Displacement Days Lookup'!$B:$B,'Displacement Days Lookup'!$A:$A,'Structure Inputs'!T68))), 0)</f>
        <v>0</v>
      </c>
      <c r="R65" s="42">
        <f>IF(ISNUMBER('Structure Inputs'!U68), IF('Structure Inputs'!U68&gt;='Displacement Days Lookup'!$A$15,'Displacement Days Lookup'!$B$15,IF('Structure Inputs'!U68&lt;='Displacement Days Lookup'!$A$3,'Displacement Days Lookup'!$B$3,SUMIFS('Displacement Days Lookup'!$B:$B,'Displacement Days Lookup'!$A:$A,'Structure Inputs'!U68))), 0)</f>
        <v>0</v>
      </c>
      <c r="S65" s="42">
        <f>IF(ISNUMBER('Structure Inputs'!V68), IF('Structure Inputs'!V68&gt;='Displacement Days Lookup'!$A$15,'Displacement Days Lookup'!$B$15,IF('Structure Inputs'!V68&lt;='Displacement Days Lookup'!$A$3,'Displacement Days Lookup'!$B$3,SUMIFS('Displacement Days Lookup'!$B:$B,'Displacement Days Lookup'!$A:$A,'Structure Inputs'!V68))), 0)</f>
        <v>0</v>
      </c>
      <c r="T65" s="42">
        <f>IF(ISNUMBER('Structure Inputs'!W68), IF('Structure Inputs'!W68&gt;='Displacement Days Lookup'!$A$15,'Displacement Days Lookup'!$B$15,IF('Structure Inputs'!W68&lt;='Displacement Days Lookup'!$A$3,'Displacement Days Lookup'!$B$3,SUMIFS('Displacement Days Lookup'!$B:$B,'Displacement Days Lookup'!$A:$A,'Structure Inputs'!W68))), 0)</f>
        <v>0</v>
      </c>
      <c r="U65" s="42">
        <f>IF(ISNUMBER('Structure Inputs'!X68), IF('Structure Inputs'!X68&gt;='Displacement Days Lookup'!$A$15,'Displacement Days Lookup'!$B$15,IF('Structure Inputs'!X68&lt;='Displacement Days Lookup'!$A$3,'Displacement Days Lookup'!$B$3,SUMIFS('Displacement Days Lookup'!$B:$B,'Displacement Days Lookup'!$A:$A,'Structure Inputs'!X68))), 0)</f>
        <v>0</v>
      </c>
      <c r="V65" s="42">
        <f>IF(ISNUMBER('Structure Inputs'!Y68), IF('Structure Inputs'!Y68&gt;='Displacement Days Lookup'!$A$15,'Displacement Days Lookup'!$B$15,IF('Structure Inputs'!Y68&lt;='Displacement Days Lookup'!$A$3,'Displacement Days Lookup'!$B$3,SUMIFS('Displacement Days Lookup'!$B:$B,'Displacement Days Lookup'!$A:$A,'Structure Inputs'!Y68))), 0)</f>
        <v>0</v>
      </c>
      <c r="W65" s="42">
        <f>IF(ISNUMBER('Structure Inputs'!Z68), IF('Structure Inputs'!Z68&gt;='Displacement Days Lookup'!$A$15,'Displacement Days Lookup'!$B$15,IF('Structure Inputs'!Z68&lt;='Displacement Days Lookup'!$A$3,'Displacement Days Lookup'!$B$3,SUMIFS('Displacement Days Lookup'!$B:$B,'Displacement Days Lookup'!$A:$A,'Structure Inputs'!Z68))), 0)</f>
        <v>0</v>
      </c>
      <c r="X65" s="42">
        <f>IF(ISNUMBER('Structure Inputs'!AA68), IF('Structure Inputs'!AA68&gt;='Displacement Days Lookup'!$A$15,'Displacement Days Lookup'!$B$15,IF('Structure Inputs'!AA68&lt;='Displacement Days Lookup'!$A$3,'Displacement Days Lookup'!$B$3,SUMIFS('Displacement Days Lookup'!$B:$B,'Displacement Days Lookup'!$A:$A,'Structure Inputs'!AA68))), 0)</f>
        <v>0</v>
      </c>
      <c r="Y65" s="42">
        <f>IF(ISNUMBER('Structure Inputs'!AB68), IF('Structure Inputs'!AB68&gt;='Displacement Days Lookup'!$A$15,'Displacement Days Lookup'!$B$15,IF('Structure Inputs'!AB68&lt;='Displacement Days Lookup'!$A$3,'Displacement Days Lookup'!$B$3,SUMIFS('Displacement Days Lookup'!$B:$B,'Displacement Days Lookup'!$A:$A,'Structure Inputs'!AB68))), 0)</f>
        <v>0</v>
      </c>
      <c r="Z65" s="42">
        <f>IF(ISNUMBER('Structure Inputs'!AC68), IF('Structure Inputs'!AC68&gt;='Displacement Days Lookup'!$A$15,'Displacement Days Lookup'!$B$15,IF('Structure Inputs'!AC68&lt;='Displacement Days Lookup'!$A$3,'Displacement Days Lookup'!$B$3,SUMIFS('Displacement Days Lookup'!$B:$B,'Displacement Days Lookup'!$A:$A,'Structure Inputs'!AC68))), 0)</f>
        <v>0</v>
      </c>
      <c r="AB65" s="25">
        <f t="shared" si="2"/>
        <v>0</v>
      </c>
      <c r="AC65" s="25">
        <f t="shared" si="3"/>
        <v>0</v>
      </c>
      <c r="AD65" s="25">
        <f t="shared" si="4"/>
        <v>0</v>
      </c>
      <c r="AE65" s="25">
        <f t="shared" si="5"/>
        <v>0</v>
      </c>
      <c r="AF65" s="25">
        <f t="shared" si="6"/>
        <v>0</v>
      </c>
      <c r="AG65" s="25">
        <f t="shared" si="7"/>
        <v>0</v>
      </c>
      <c r="AH65" s="25">
        <f t="shared" si="8"/>
        <v>0</v>
      </c>
      <c r="AI65" s="25">
        <f t="shared" si="9"/>
        <v>0</v>
      </c>
      <c r="AJ65" s="25">
        <f t="shared" si="10"/>
        <v>0</v>
      </c>
      <c r="AK65" s="25">
        <f t="shared" si="11"/>
        <v>0</v>
      </c>
      <c r="AL65" s="25">
        <f t="shared" si="12"/>
        <v>0</v>
      </c>
      <c r="AM65" s="25">
        <f t="shared" si="13"/>
        <v>0</v>
      </c>
    </row>
    <row r="66" spans="1:39" x14ac:dyDescent="0.25">
      <c r="A66" s="17">
        <f t="shared" si="14"/>
        <v>65</v>
      </c>
      <c r="B66" s="27" t="str">
        <f>IF('Structure Inputs'!C69="","",'Structure Inputs'!C69)</f>
        <v/>
      </c>
      <c r="D66" s="42">
        <f>'Structure Inputs'!$D69</f>
        <v>0</v>
      </c>
      <c r="F66" s="18" t="str">
        <f>IF('Structure Inputs'!F69="","No","Yes")</f>
        <v>No</v>
      </c>
      <c r="H66" s="24">
        <f>IF('Structure Inputs'!I69&gt;3,'Debris Cost Calcs'!K66,IF($F66="Yes",'Structure Inputs'!$F69,SUMIFS('General Assumptions_Back End'!$C:$C,'General Assumptions_Back End'!$A:$A,$B66,'General Assumptions_Back End'!$B:$B,H$1)))</f>
        <v>0</v>
      </c>
      <c r="J66" s="44">
        <f>SUMIFS('General Assumptions_Back End'!$C:$C,'General Assumptions_Back End'!$A:$A,$B66,'General Assumptions_Back End'!$B:$B,J$1)</f>
        <v>0</v>
      </c>
      <c r="K66" s="44">
        <f>SUMIFS('General Assumptions_Back End'!$C:$C,'General Assumptions_Back End'!$A:$A,$B66,'General Assumptions_Back End'!$B:$B,K$1)</f>
        <v>0</v>
      </c>
      <c r="L66" s="44">
        <f>'Structure Inputs'!M69</f>
        <v>0</v>
      </c>
      <c r="M66" s="18">
        <f>'Structure Inputs'!Q69</f>
        <v>0</v>
      </c>
      <c r="O66" s="42">
        <f>IF(ISNUMBER('Structure Inputs'!R69), IF('Structure Inputs'!R69&gt;='Displacement Days Lookup'!$A$15,'Displacement Days Lookup'!$B$15,IF('Structure Inputs'!R69&lt;='Displacement Days Lookup'!$A$3,'Displacement Days Lookup'!$B$3,SUMIFS('Displacement Days Lookup'!$B:$B,'Displacement Days Lookup'!$A:$A,'Structure Inputs'!R69))), 0)</f>
        <v>0</v>
      </c>
      <c r="P66" s="42">
        <f>IF(ISNUMBER('Structure Inputs'!S69), IF('Structure Inputs'!S69&gt;='Displacement Days Lookup'!$A$15,'Displacement Days Lookup'!$B$15,IF('Structure Inputs'!S69&lt;='Displacement Days Lookup'!$A$3,'Displacement Days Lookup'!$B$3,SUMIFS('Displacement Days Lookup'!$B:$B,'Displacement Days Lookup'!$A:$A,'Structure Inputs'!S69))), 0)</f>
        <v>0</v>
      </c>
      <c r="Q66" s="42">
        <f>IF(ISNUMBER('Structure Inputs'!T69), IF('Structure Inputs'!T69&gt;='Displacement Days Lookup'!$A$15,'Displacement Days Lookup'!$B$15,IF('Structure Inputs'!T69&lt;='Displacement Days Lookup'!$A$3,'Displacement Days Lookup'!$B$3,SUMIFS('Displacement Days Lookup'!$B:$B,'Displacement Days Lookup'!$A:$A,'Structure Inputs'!T69))), 0)</f>
        <v>0</v>
      </c>
      <c r="R66" s="42">
        <f>IF(ISNUMBER('Structure Inputs'!U69), IF('Structure Inputs'!U69&gt;='Displacement Days Lookup'!$A$15,'Displacement Days Lookup'!$B$15,IF('Structure Inputs'!U69&lt;='Displacement Days Lookup'!$A$3,'Displacement Days Lookup'!$B$3,SUMIFS('Displacement Days Lookup'!$B:$B,'Displacement Days Lookup'!$A:$A,'Structure Inputs'!U69))), 0)</f>
        <v>0</v>
      </c>
      <c r="S66" s="42">
        <f>IF(ISNUMBER('Structure Inputs'!V69), IF('Structure Inputs'!V69&gt;='Displacement Days Lookup'!$A$15,'Displacement Days Lookup'!$B$15,IF('Structure Inputs'!V69&lt;='Displacement Days Lookup'!$A$3,'Displacement Days Lookup'!$B$3,SUMIFS('Displacement Days Lookup'!$B:$B,'Displacement Days Lookup'!$A:$A,'Structure Inputs'!V69))), 0)</f>
        <v>0</v>
      </c>
      <c r="T66" s="42">
        <f>IF(ISNUMBER('Structure Inputs'!W69), IF('Structure Inputs'!W69&gt;='Displacement Days Lookup'!$A$15,'Displacement Days Lookup'!$B$15,IF('Structure Inputs'!W69&lt;='Displacement Days Lookup'!$A$3,'Displacement Days Lookup'!$B$3,SUMIFS('Displacement Days Lookup'!$B:$B,'Displacement Days Lookup'!$A:$A,'Structure Inputs'!W69))), 0)</f>
        <v>0</v>
      </c>
      <c r="U66" s="42">
        <f>IF(ISNUMBER('Structure Inputs'!X69), IF('Structure Inputs'!X69&gt;='Displacement Days Lookup'!$A$15,'Displacement Days Lookup'!$B$15,IF('Structure Inputs'!X69&lt;='Displacement Days Lookup'!$A$3,'Displacement Days Lookup'!$B$3,SUMIFS('Displacement Days Lookup'!$B:$B,'Displacement Days Lookup'!$A:$A,'Structure Inputs'!X69))), 0)</f>
        <v>0</v>
      </c>
      <c r="V66" s="42">
        <f>IF(ISNUMBER('Structure Inputs'!Y69), IF('Structure Inputs'!Y69&gt;='Displacement Days Lookup'!$A$15,'Displacement Days Lookup'!$B$15,IF('Structure Inputs'!Y69&lt;='Displacement Days Lookup'!$A$3,'Displacement Days Lookup'!$B$3,SUMIFS('Displacement Days Lookup'!$B:$B,'Displacement Days Lookup'!$A:$A,'Structure Inputs'!Y69))), 0)</f>
        <v>0</v>
      </c>
      <c r="W66" s="42">
        <f>IF(ISNUMBER('Structure Inputs'!Z69), IF('Structure Inputs'!Z69&gt;='Displacement Days Lookup'!$A$15,'Displacement Days Lookup'!$B$15,IF('Structure Inputs'!Z69&lt;='Displacement Days Lookup'!$A$3,'Displacement Days Lookup'!$B$3,SUMIFS('Displacement Days Lookup'!$B:$B,'Displacement Days Lookup'!$A:$A,'Structure Inputs'!Z69))), 0)</f>
        <v>0</v>
      </c>
      <c r="X66" s="42">
        <f>IF(ISNUMBER('Structure Inputs'!AA69), IF('Structure Inputs'!AA69&gt;='Displacement Days Lookup'!$A$15,'Displacement Days Lookup'!$B$15,IF('Structure Inputs'!AA69&lt;='Displacement Days Lookup'!$A$3,'Displacement Days Lookup'!$B$3,SUMIFS('Displacement Days Lookup'!$B:$B,'Displacement Days Lookup'!$A:$A,'Structure Inputs'!AA69))), 0)</f>
        <v>0</v>
      </c>
      <c r="Y66" s="42">
        <f>IF(ISNUMBER('Structure Inputs'!AB69), IF('Structure Inputs'!AB69&gt;='Displacement Days Lookup'!$A$15,'Displacement Days Lookup'!$B$15,IF('Structure Inputs'!AB69&lt;='Displacement Days Lookup'!$A$3,'Displacement Days Lookup'!$B$3,SUMIFS('Displacement Days Lookup'!$B:$B,'Displacement Days Lookup'!$A:$A,'Structure Inputs'!AB69))), 0)</f>
        <v>0</v>
      </c>
      <c r="Z66" s="42">
        <f>IF(ISNUMBER('Structure Inputs'!AC69), IF('Structure Inputs'!AC69&gt;='Displacement Days Lookup'!$A$15,'Displacement Days Lookup'!$B$15,IF('Structure Inputs'!AC69&lt;='Displacement Days Lookup'!$A$3,'Displacement Days Lookup'!$B$3,SUMIFS('Displacement Days Lookup'!$B:$B,'Displacement Days Lookup'!$A:$A,'Structure Inputs'!AC69))), 0)</f>
        <v>0</v>
      </c>
      <c r="AB66" s="25">
        <f t="shared" si="2"/>
        <v>0</v>
      </c>
      <c r="AC66" s="25">
        <f t="shared" si="3"/>
        <v>0</v>
      </c>
      <c r="AD66" s="25">
        <f t="shared" si="4"/>
        <v>0</v>
      </c>
      <c r="AE66" s="25">
        <f t="shared" si="5"/>
        <v>0</v>
      </c>
      <c r="AF66" s="25">
        <f t="shared" si="6"/>
        <v>0</v>
      </c>
      <c r="AG66" s="25">
        <f t="shared" si="7"/>
        <v>0</v>
      </c>
      <c r="AH66" s="25">
        <f t="shared" si="8"/>
        <v>0</v>
      </c>
      <c r="AI66" s="25">
        <f t="shared" si="9"/>
        <v>0</v>
      </c>
      <c r="AJ66" s="25">
        <f t="shared" si="10"/>
        <v>0</v>
      </c>
      <c r="AK66" s="25">
        <f t="shared" si="11"/>
        <v>0</v>
      </c>
      <c r="AL66" s="25">
        <f t="shared" si="12"/>
        <v>0</v>
      </c>
      <c r="AM66" s="25">
        <f t="shared" si="13"/>
        <v>0</v>
      </c>
    </row>
    <row r="67" spans="1:39" x14ac:dyDescent="0.25">
      <c r="A67" s="17">
        <f t="shared" ref="A67:A101" si="15">A66+1</f>
        <v>66</v>
      </c>
      <c r="B67" s="27" t="str">
        <f>IF('Structure Inputs'!C70="","",'Structure Inputs'!C70)</f>
        <v/>
      </c>
      <c r="D67" s="42">
        <f>'Structure Inputs'!$D70</f>
        <v>0</v>
      </c>
      <c r="F67" s="18" t="str">
        <f>IF('Structure Inputs'!F70="","No","Yes")</f>
        <v>No</v>
      </c>
      <c r="H67" s="24">
        <f>IF('Structure Inputs'!I70&gt;3,'Debris Cost Calcs'!K67,IF($F67="Yes",'Structure Inputs'!$F70,SUMIFS('General Assumptions_Back End'!$C:$C,'General Assumptions_Back End'!$A:$A,$B67,'General Assumptions_Back End'!$B:$B,H$1)))</f>
        <v>0</v>
      </c>
      <c r="J67" s="44">
        <f>SUMIFS('General Assumptions_Back End'!$C:$C,'General Assumptions_Back End'!$A:$A,$B67,'General Assumptions_Back End'!$B:$B,J$1)</f>
        <v>0</v>
      </c>
      <c r="K67" s="44">
        <f>SUMIFS('General Assumptions_Back End'!$C:$C,'General Assumptions_Back End'!$A:$A,$B67,'General Assumptions_Back End'!$B:$B,K$1)</f>
        <v>0</v>
      </c>
      <c r="L67" s="44">
        <f>'Structure Inputs'!M70</f>
        <v>0</v>
      </c>
      <c r="M67" s="18">
        <f>'Structure Inputs'!Q70</f>
        <v>0</v>
      </c>
      <c r="O67" s="42">
        <f>IF(ISNUMBER('Structure Inputs'!R70), IF('Structure Inputs'!R70&gt;='Displacement Days Lookup'!$A$15,'Displacement Days Lookup'!$B$15,IF('Structure Inputs'!R70&lt;='Displacement Days Lookup'!$A$3,'Displacement Days Lookup'!$B$3,SUMIFS('Displacement Days Lookup'!$B:$B,'Displacement Days Lookup'!$A:$A,'Structure Inputs'!R70))), 0)</f>
        <v>0</v>
      </c>
      <c r="P67" s="42">
        <f>IF(ISNUMBER('Structure Inputs'!S70), IF('Structure Inputs'!S70&gt;='Displacement Days Lookup'!$A$15,'Displacement Days Lookup'!$B$15,IF('Structure Inputs'!S70&lt;='Displacement Days Lookup'!$A$3,'Displacement Days Lookup'!$B$3,SUMIFS('Displacement Days Lookup'!$B:$B,'Displacement Days Lookup'!$A:$A,'Structure Inputs'!S70))), 0)</f>
        <v>0</v>
      </c>
      <c r="Q67" s="42">
        <f>IF(ISNUMBER('Structure Inputs'!T70), IF('Structure Inputs'!T70&gt;='Displacement Days Lookup'!$A$15,'Displacement Days Lookup'!$B$15,IF('Structure Inputs'!T70&lt;='Displacement Days Lookup'!$A$3,'Displacement Days Lookup'!$B$3,SUMIFS('Displacement Days Lookup'!$B:$B,'Displacement Days Lookup'!$A:$A,'Structure Inputs'!T70))), 0)</f>
        <v>0</v>
      </c>
      <c r="R67" s="42">
        <f>IF(ISNUMBER('Structure Inputs'!U70), IF('Structure Inputs'!U70&gt;='Displacement Days Lookup'!$A$15,'Displacement Days Lookup'!$B$15,IF('Structure Inputs'!U70&lt;='Displacement Days Lookup'!$A$3,'Displacement Days Lookup'!$B$3,SUMIFS('Displacement Days Lookup'!$B:$B,'Displacement Days Lookup'!$A:$A,'Structure Inputs'!U70))), 0)</f>
        <v>0</v>
      </c>
      <c r="S67" s="42">
        <f>IF(ISNUMBER('Structure Inputs'!V70), IF('Structure Inputs'!V70&gt;='Displacement Days Lookup'!$A$15,'Displacement Days Lookup'!$B$15,IF('Structure Inputs'!V70&lt;='Displacement Days Lookup'!$A$3,'Displacement Days Lookup'!$B$3,SUMIFS('Displacement Days Lookup'!$B:$B,'Displacement Days Lookup'!$A:$A,'Structure Inputs'!V70))), 0)</f>
        <v>0</v>
      </c>
      <c r="T67" s="42">
        <f>IF(ISNUMBER('Structure Inputs'!W70), IF('Structure Inputs'!W70&gt;='Displacement Days Lookup'!$A$15,'Displacement Days Lookup'!$B$15,IF('Structure Inputs'!W70&lt;='Displacement Days Lookup'!$A$3,'Displacement Days Lookup'!$B$3,SUMIFS('Displacement Days Lookup'!$B:$B,'Displacement Days Lookup'!$A:$A,'Structure Inputs'!W70))), 0)</f>
        <v>0</v>
      </c>
      <c r="U67" s="42">
        <f>IF(ISNUMBER('Structure Inputs'!X70), IF('Structure Inputs'!X70&gt;='Displacement Days Lookup'!$A$15,'Displacement Days Lookup'!$B$15,IF('Structure Inputs'!X70&lt;='Displacement Days Lookup'!$A$3,'Displacement Days Lookup'!$B$3,SUMIFS('Displacement Days Lookup'!$B:$B,'Displacement Days Lookup'!$A:$A,'Structure Inputs'!X70))), 0)</f>
        <v>0</v>
      </c>
      <c r="V67" s="42">
        <f>IF(ISNUMBER('Structure Inputs'!Y70), IF('Structure Inputs'!Y70&gt;='Displacement Days Lookup'!$A$15,'Displacement Days Lookup'!$B$15,IF('Structure Inputs'!Y70&lt;='Displacement Days Lookup'!$A$3,'Displacement Days Lookup'!$B$3,SUMIFS('Displacement Days Lookup'!$B:$B,'Displacement Days Lookup'!$A:$A,'Structure Inputs'!Y70))), 0)</f>
        <v>0</v>
      </c>
      <c r="W67" s="42">
        <f>IF(ISNUMBER('Structure Inputs'!Z70), IF('Structure Inputs'!Z70&gt;='Displacement Days Lookup'!$A$15,'Displacement Days Lookup'!$B$15,IF('Structure Inputs'!Z70&lt;='Displacement Days Lookup'!$A$3,'Displacement Days Lookup'!$B$3,SUMIFS('Displacement Days Lookup'!$B:$B,'Displacement Days Lookup'!$A:$A,'Structure Inputs'!Z70))), 0)</f>
        <v>0</v>
      </c>
      <c r="X67" s="42">
        <f>IF(ISNUMBER('Structure Inputs'!AA70), IF('Structure Inputs'!AA70&gt;='Displacement Days Lookup'!$A$15,'Displacement Days Lookup'!$B$15,IF('Structure Inputs'!AA70&lt;='Displacement Days Lookup'!$A$3,'Displacement Days Lookup'!$B$3,SUMIFS('Displacement Days Lookup'!$B:$B,'Displacement Days Lookup'!$A:$A,'Structure Inputs'!AA70))), 0)</f>
        <v>0</v>
      </c>
      <c r="Y67" s="42">
        <f>IF(ISNUMBER('Structure Inputs'!AB70), IF('Structure Inputs'!AB70&gt;='Displacement Days Lookup'!$A$15,'Displacement Days Lookup'!$B$15,IF('Structure Inputs'!AB70&lt;='Displacement Days Lookup'!$A$3,'Displacement Days Lookup'!$B$3,SUMIFS('Displacement Days Lookup'!$B:$B,'Displacement Days Lookup'!$A:$A,'Structure Inputs'!AB70))), 0)</f>
        <v>0</v>
      </c>
      <c r="Z67" s="42">
        <f>IF(ISNUMBER('Structure Inputs'!AC70), IF('Structure Inputs'!AC70&gt;='Displacement Days Lookup'!$A$15,'Displacement Days Lookup'!$B$15,IF('Structure Inputs'!AC70&lt;='Displacement Days Lookup'!$A$3,'Displacement Days Lookup'!$B$3,SUMIFS('Displacement Days Lookup'!$B:$B,'Displacement Days Lookup'!$A:$A,'Structure Inputs'!AC70))), 0)</f>
        <v>0</v>
      </c>
      <c r="AB67" s="25">
        <f t="shared" ref="AB67:AB101" si="16">IF(O67=0,,$D67*(($H67*$J67*O67/30.44)+($H67*$K67)+($L67/365*(1-$M67)*$H67*O67)))</f>
        <v>0</v>
      </c>
      <c r="AC67" s="25">
        <f t="shared" ref="AC67:AC101" si="17">IF(P67=0,,$D67*(($H67*$J67*P67/30.44)+($H67*$K67)+($L67/365*(1-$M67)*$H67*P67)))</f>
        <v>0</v>
      </c>
      <c r="AD67" s="25">
        <f t="shared" ref="AD67:AD101" si="18">IF(Q67=0,,$D67*(($H67*$J67*Q67/30.44)+($H67*$K67)+($L67/365*(1-$M67)*$H67*Q67)))</f>
        <v>0</v>
      </c>
      <c r="AE67" s="25">
        <f t="shared" ref="AE67:AE101" si="19">IF(R67=0,,$D67*(($H67*$J67*R67/30.44)+($H67*$K67)+($L67/365*(1-$M67)*$H67*R67)))</f>
        <v>0</v>
      </c>
      <c r="AF67" s="25">
        <f t="shared" ref="AF67:AF101" si="20">IF(S67=0,,$D67*(($H67*$J67*S67/30.44)+($H67*$K67)+($L67/365*(1-$M67)*$H67*S67)))</f>
        <v>0</v>
      </c>
      <c r="AG67" s="25">
        <f t="shared" ref="AG67:AG101" si="21">IF(T67=0,,$D67*(($H67*$J67*T67/30.44)+($H67*$K67)+($L67/365*(1-$M67)*$H67*T67)))</f>
        <v>0</v>
      </c>
      <c r="AH67" s="25">
        <f t="shared" ref="AH67:AH101" si="22">IF(U67=0,,$D67*(($H67*$J67*U67/30.44)+($H67*$K67)+($L67/365*(1-$M67)*$H67*U67)))</f>
        <v>0</v>
      </c>
      <c r="AI67" s="25">
        <f t="shared" ref="AI67:AI101" si="23">IF(V67=0,,$D67*(($H67*$J67*V67/30.44)+($H67*$K67)+($L67/365*(1-$M67)*$H67*V67)))</f>
        <v>0</v>
      </c>
      <c r="AJ67" s="25">
        <f t="shared" ref="AJ67:AJ101" si="24">IF(W67=0,,$D67*(($H67*$J67*W67/30.44)+($H67*$K67)+($L67/365*(1-$M67)*$H67*W67)))</f>
        <v>0</v>
      </c>
      <c r="AK67" s="25">
        <f t="shared" ref="AK67:AK101" si="25">IF(X67=0,,$D67*(($H67*$J67*X67/30.44)+($H67*$K67)+($L67/365*(1-$M67)*$H67*X67)))</f>
        <v>0</v>
      </c>
      <c r="AL67" s="25">
        <f t="shared" ref="AL67:AL101" si="26">IF(Y67=0,,$D67*(($H67*$J67*Y67/30.44)+($H67*$K67)+($L67/365*(1-$M67)*$H67*Y67)))</f>
        <v>0</v>
      </c>
      <c r="AM67" s="25">
        <f t="shared" ref="AM67:AM101" si="27">IF(Z67=0,,$D67*(($H67*$J67*Z67/30.44)+($H67*$K67)+($L67/365*(1-$M67)*$H67*Z67)))</f>
        <v>0</v>
      </c>
    </row>
    <row r="68" spans="1:39" x14ac:dyDescent="0.25">
      <c r="A68" s="17">
        <f t="shared" si="15"/>
        <v>67</v>
      </c>
      <c r="B68" s="27" t="str">
        <f>IF('Structure Inputs'!C71="","",'Structure Inputs'!C71)</f>
        <v/>
      </c>
      <c r="D68" s="42">
        <f>'Structure Inputs'!$D71</f>
        <v>0</v>
      </c>
      <c r="F68" s="18" t="str">
        <f>IF('Structure Inputs'!F71="","No","Yes")</f>
        <v>No</v>
      </c>
      <c r="H68" s="24">
        <f>IF('Structure Inputs'!I71&gt;3,'Debris Cost Calcs'!K68,IF($F68="Yes",'Structure Inputs'!$F71,SUMIFS('General Assumptions_Back End'!$C:$C,'General Assumptions_Back End'!$A:$A,$B68,'General Assumptions_Back End'!$B:$B,H$1)))</f>
        <v>0</v>
      </c>
      <c r="J68" s="44">
        <f>SUMIFS('General Assumptions_Back End'!$C:$C,'General Assumptions_Back End'!$A:$A,$B68,'General Assumptions_Back End'!$B:$B,J$1)</f>
        <v>0</v>
      </c>
      <c r="K68" s="44">
        <f>SUMIFS('General Assumptions_Back End'!$C:$C,'General Assumptions_Back End'!$A:$A,$B68,'General Assumptions_Back End'!$B:$B,K$1)</f>
        <v>0</v>
      </c>
      <c r="L68" s="44">
        <f>'Structure Inputs'!M71</f>
        <v>0</v>
      </c>
      <c r="M68" s="18">
        <f>'Structure Inputs'!Q71</f>
        <v>0</v>
      </c>
      <c r="O68" s="42">
        <f>IF(ISNUMBER('Structure Inputs'!R71), IF('Structure Inputs'!R71&gt;='Displacement Days Lookup'!$A$15,'Displacement Days Lookup'!$B$15,IF('Structure Inputs'!R71&lt;='Displacement Days Lookup'!$A$3,'Displacement Days Lookup'!$B$3,SUMIFS('Displacement Days Lookup'!$B:$B,'Displacement Days Lookup'!$A:$A,'Structure Inputs'!R71))), 0)</f>
        <v>0</v>
      </c>
      <c r="P68" s="42">
        <f>IF(ISNUMBER('Structure Inputs'!S71), IF('Structure Inputs'!S71&gt;='Displacement Days Lookup'!$A$15,'Displacement Days Lookup'!$B$15,IF('Structure Inputs'!S71&lt;='Displacement Days Lookup'!$A$3,'Displacement Days Lookup'!$B$3,SUMIFS('Displacement Days Lookup'!$B:$B,'Displacement Days Lookup'!$A:$A,'Structure Inputs'!S71))), 0)</f>
        <v>0</v>
      </c>
      <c r="Q68" s="42">
        <f>IF(ISNUMBER('Structure Inputs'!T71), IF('Structure Inputs'!T71&gt;='Displacement Days Lookup'!$A$15,'Displacement Days Lookup'!$B$15,IF('Structure Inputs'!T71&lt;='Displacement Days Lookup'!$A$3,'Displacement Days Lookup'!$B$3,SUMIFS('Displacement Days Lookup'!$B:$B,'Displacement Days Lookup'!$A:$A,'Structure Inputs'!T71))), 0)</f>
        <v>0</v>
      </c>
      <c r="R68" s="42">
        <f>IF(ISNUMBER('Structure Inputs'!U71), IF('Structure Inputs'!U71&gt;='Displacement Days Lookup'!$A$15,'Displacement Days Lookup'!$B$15,IF('Structure Inputs'!U71&lt;='Displacement Days Lookup'!$A$3,'Displacement Days Lookup'!$B$3,SUMIFS('Displacement Days Lookup'!$B:$B,'Displacement Days Lookup'!$A:$A,'Structure Inputs'!U71))), 0)</f>
        <v>0</v>
      </c>
      <c r="S68" s="42">
        <f>IF(ISNUMBER('Structure Inputs'!V71), IF('Structure Inputs'!V71&gt;='Displacement Days Lookup'!$A$15,'Displacement Days Lookup'!$B$15,IF('Structure Inputs'!V71&lt;='Displacement Days Lookup'!$A$3,'Displacement Days Lookup'!$B$3,SUMIFS('Displacement Days Lookup'!$B:$B,'Displacement Days Lookup'!$A:$A,'Structure Inputs'!V71))), 0)</f>
        <v>0</v>
      </c>
      <c r="T68" s="42">
        <f>IF(ISNUMBER('Structure Inputs'!W71), IF('Structure Inputs'!W71&gt;='Displacement Days Lookup'!$A$15,'Displacement Days Lookup'!$B$15,IF('Structure Inputs'!W71&lt;='Displacement Days Lookup'!$A$3,'Displacement Days Lookup'!$B$3,SUMIFS('Displacement Days Lookup'!$B:$B,'Displacement Days Lookup'!$A:$A,'Structure Inputs'!W71))), 0)</f>
        <v>0</v>
      </c>
      <c r="U68" s="42">
        <f>IF(ISNUMBER('Structure Inputs'!X71), IF('Structure Inputs'!X71&gt;='Displacement Days Lookup'!$A$15,'Displacement Days Lookup'!$B$15,IF('Structure Inputs'!X71&lt;='Displacement Days Lookup'!$A$3,'Displacement Days Lookup'!$B$3,SUMIFS('Displacement Days Lookup'!$B:$B,'Displacement Days Lookup'!$A:$A,'Structure Inputs'!X71))), 0)</f>
        <v>0</v>
      </c>
      <c r="V68" s="42">
        <f>IF(ISNUMBER('Structure Inputs'!Y71), IF('Structure Inputs'!Y71&gt;='Displacement Days Lookup'!$A$15,'Displacement Days Lookup'!$B$15,IF('Structure Inputs'!Y71&lt;='Displacement Days Lookup'!$A$3,'Displacement Days Lookup'!$B$3,SUMIFS('Displacement Days Lookup'!$B:$B,'Displacement Days Lookup'!$A:$A,'Structure Inputs'!Y71))), 0)</f>
        <v>0</v>
      </c>
      <c r="W68" s="42">
        <f>IF(ISNUMBER('Structure Inputs'!Z71), IF('Structure Inputs'!Z71&gt;='Displacement Days Lookup'!$A$15,'Displacement Days Lookup'!$B$15,IF('Structure Inputs'!Z71&lt;='Displacement Days Lookup'!$A$3,'Displacement Days Lookup'!$B$3,SUMIFS('Displacement Days Lookup'!$B:$B,'Displacement Days Lookup'!$A:$A,'Structure Inputs'!Z71))), 0)</f>
        <v>0</v>
      </c>
      <c r="X68" s="42">
        <f>IF(ISNUMBER('Structure Inputs'!AA71), IF('Structure Inputs'!AA71&gt;='Displacement Days Lookup'!$A$15,'Displacement Days Lookup'!$B$15,IF('Structure Inputs'!AA71&lt;='Displacement Days Lookup'!$A$3,'Displacement Days Lookup'!$B$3,SUMIFS('Displacement Days Lookup'!$B:$B,'Displacement Days Lookup'!$A:$A,'Structure Inputs'!AA71))), 0)</f>
        <v>0</v>
      </c>
      <c r="Y68" s="42">
        <f>IF(ISNUMBER('Structure Inputs'!AB71), IF('Structure Inputs'!AB71&gt;='Displacement Days Lookup'!$A$15,'Displacement Days Lookup'!$B$15,IF('Structure Inputs'!AB71&lt;='Displacement Days Lookup'!$A$3,'Displacement Days Lookup'!$B$3,SUMIFS('Displacement Days Lookup'!$B:$B,'Displacement Days Lookup'!$A:$A,'Structure Inputs'!AB71))), 0)</f>
        <v>0</v>
      </c>
      <c r="Z68" s="42">
        <f>IF(ISNUMBER('Structure Inputs'!AC71), IF('Structure Inputs'!AC71&gt;='Displacement Days Lookup'!$A$15,'Displacement Days Lookup'!$B$15,IF('Structure Inputs'!AC71&lt;='Displacement Days Lookup'!$A$3,'Displacement Days Lookup'!$B$3,SUMIFS('Displacement Days Lookup'!$B:$B,'Displacement Days Lookup'!$A:$A,'Structure Inputs'!AC71))), 0)</f>
        <v>0</v>
      </c>
      <c r="AB68" s="25">
        <f t="shared" si="16"/>
        <v>0</v>
      </c>
      <c r="AC68" s="25">
        <f t="shared" si="17"/>
        <v>0</v>
      </c>
      <c r="AD68" s="25">
        <f t="shared" si="18"/>
        <v>0</v>
      </c>
      <c r="AE68" s="25">
        <f t="shared" si="19"/>
        <v>0</v>
      </c>
      <c r="AF68" s="25">
        <f t="shared" si="20"/>
        <v>0</v>
      </c>
      <c r="AG68" s="25">
        <f t="shared" si="21"/>
        <v>0</v>
      </c>
      <c r="AH68" s="25">
        <f t="shared" si="22"/>
        <v>0</v>
      </c>
      <c r="AI68" s="25">
        <f t="shared" si="23"/>
        <v>0</v>
      </c>
      <c r="AJ68" s="25">
        <f t="shared" si="24"/>
        <v>0</v>
      </c>
      <c r="AK68" s="25">
        <f t="shared" si="25"/>
        <v>0</v>
      </c>
      <c r="AL68" s="25">
        <f t="shared" si="26"/>
        <v>0</v>
      </c>
      <c r="AM68" s="25">
        <f t="shared" si="27"/>
        <v>0</v>
      </c>
    </row>
    <row r="69" spans="1:39" x14ac:dyDescent="0.25">
      <c r="A69" s="17">
        <f t="shared" si="15"/>
        <v>68</v>
      </c>
      <c r="B69" s="27" t="str">
        <f>IF('Structure Inputs'!C72="","",'Structure Inputs'!C72)</f>
        <v/>
      </c>
      <c r="D69" s="42">
        <f>'Structure Inputs'!$D72</f>
        <v>0</v>
      </c>
      <c r="F69" s="18" t="str">
        <f>IF('Structure Inputs'!F72="","No","Yes")</f>
        <v>No</v>
      </c>
      <c r="H69" s="24">
        <f>IF('Structure Inputs'!I72&gt;3,'Debris Cost Calcs'!K69,IF($F69="Yes",'Structure Inputs'!$F72,SUMIFS('General Assumptions_Back End'!$C:$C,'General Assumptions_Back End'!$A:$A,$B69,'General Assumptions_Back End'!$B:$B,H$1)))</f>
        <v>0</v>
      </c>
      <c r="J69" s="44">
        <f>SUMIFS('General Assumptions_Back End'!$C:$C,'General Assumptions_Back End'!$A:$A,$B69,'General Assumptions_Back End'!$B:$B,J$1)</f>
        <v>0</v>
      </c>
      <c r="K69" s="44">
        <f>SUMIFS('General Assumptions_Back End'!$C:$C,'General Assumptions_Back End'!$A:$A,$B69,'General Assumptions_Back End'!$B:$B,K$1)</f>
        <v>0</v>
      </c>
      <c r="L69" s="44">
        <f>'Structure Inputs'!M72</f>
        <v>0</v>
      </c>
      <c r="M69" s="18">
        <f>'Structure Inputs'!Q72</f>
        <v>0</v>
      </c>
      <c r="O69" s="42">
        <f>IF(ISNUMBER('Structure Inputs'!R72), IF('Structure Inputs'!R72&gt;='Displacement Days Lookup'!$A$15,'Displacement Days Lookup'!$B$15,IF('Structure Inputs'!R72&lt;='Displacement Days Lookup'!$A$3,'Displacement Days Lookup'!$B$3,SUMIFS('Displacement Days Lookup'!$B:$B,'Displacement Days Lookup'!$A:$A,'Structure Inputs'!R72))), 0)</f>
        <v>0</v>
      </c>
      <c r="P69" s="42">
        <f>IF(ISNUMBER('Structure Inputs'!S72), IF('Structure Inputs'!S72&gt;='Displacement Days Lookup'!$A$15,'Displacement Days Lookup'!$B$15,IF('Structure Inputs'!S72&lt;='Displacement Days Lookup'!$A$3,'Displacement Days Lookup'!$B$3,SUMIFS('Displacement Days Lookup'!$B:$B,'Displacement Days Lookup'!$A:$A,'Structure Inputs'!S72))), 0)</f>
        <v>0</v>
      </c>
      <c r="Q69" s="42">
        <f>IF(ISNUMBER('Structure Inputs'!T72), IF('Structure Inputs'!T72&gt;='Displacement Days Lookup'!$A$15,'Displacement Days Lookup'!$B$15,IF('Structure Inputs'!T72&lt;='Displacement Days Lookup'!$A$3,'Displacement Days Lookup'!$B$3,SUMIFS('Displacement Days Lookup'!$B:$B,'Displacement Days Lookup'!$A:$A,'Structure Inputs'!T72))), 0)</f>
        <v>0</v>
      </c>
      <c r="R69" s="42">
        <f>IF(ISNUMBER('Structure Inputs'!U72), IF('Structure Inputs'!U72&gt;='Displacement Days Lookup'!$A$15,'Displacement Days Lookup'!$B$15,IF('Structure Inputs'!U72&lt;='Displacement Days Lookup'!$A$3,'Displacement Days Lookup'!$B$3,SUMIFS('Displacement Days Lookup'!$B:$B,'Displacement Days Lookup'!$A:$A,'Structure Inputs'!U72))), 0)</f>
        <v>0</v>
      </c>
      <c r="S69" s="42">
        <f>IF(ISNUMBER('Structure Inputs'!V72), IF('Structure Inputs'!V72&gt;='Displacement Days Lookup'!$A$15,'Displacement Days Lookup'!$B$15,IF('Structure Inputs'!V72&lt;='Displacement Days Lookup'!$A$3,'Displacement Days Lookup'!$B$3,SUMIFS('Displacement Days Lookup'!$B:$B,'Displacement Days Lookup'!$A:$A,'Structure Inputs'!V72))), 0)</f>
        <v>0</v>
      </c>
      <c r="T69" s="42">
        <f>IF(ISNUMBER('Structure Inputs'!W72), IF('Structure Inputs'!W72&gt;='Displacement Days Lookup'!$A$15,'Displacement Days Lookup'!$B$15,IF('Structure Inputs'!W72&lt;='Displacement Days Lookup'!$A$3,'Displacement Days Lookup'!$B$3,SUMIFS('Displacement Days Lookup'!$B:$B,'Displacement Days Lookup'!$A:$A,'Structure Inputs'!W72))), 0)</f>
        <v>0</v>
      </c>
      <c r="U69" s="42">
        <f>IF(ISNUMBER('Structure Inputs'!X72), IF('Structure Inputs'!X72&gt;='Displacement Days Lookup'!$A$15,'Displacement Days Lookup'!$B$15,IF('Structure Inputs'!X72&lt;='Displacement Days Lookup'!$A$3,'Displacement Days Lookup'!$B$3,SUMIFS('Displacement Days Lookup'!$B:$B,'Displacement Days Lookup'!$A:$A,'Structure Inputs'!X72))), 0)</f>
        <v>0</v>
      </c>
      <c r="V69" s="42">
        <f>IF(ISNUMBER('Structure Inputs'!Y72), IF('Structure Inputs'!Y72&gt;='Displacement Days Lookup'!$A$15,'Displacement Days Lookup'!$B$15,IF('Structure Inputs'!Y72&lt;='Displacement Days Lookup'!$A$3,'Displacement Days Lookup'!$B$3,SUMIFS('Displacement Days Lookup'!$B:$B,'Displacement Days Lookup'!$A:$A,'Structure Inputs'!Y72))), 0)</f>
        <v>0</v>
      </c>
      <c r="W69" s="42">
        <f>IF(ISNUMBER('Structure Inputs'!Z72), IF('Structure Inputs'!Z72&gt;='Displacement Days Lookup'!$A$15,'Displacement Days Lookup'!$B$15,IF('Structure Inputs'!Z72&lt;='Displacement Days Lookup'!$A$3,'Displacement Days Lookup'!$B$3,SUMIFS('Displacement Days Lookup'!$B:$B,'Displacement Days Lookup'!$A:$A,'Structure Inputs'!Z72))), 0)</f>
        <v>0</v>
      </c>
      <c r="X69" s="42">
        <f>IF(ISNUMBER('Structure Inputs'!AA72), IF('Structure Inputs'!AA72&gt;='Displacement Days Lookup'!$A$15,'Displacement Days Lookup'!$B$15,IF('Structure Inputs'!AA72&lt;='Displacement Days Lookup'!$A$3,'Displacement Days Lookup'!$B$3,SUMIFS('Displacement Days Lookup'!$B:$B,'Displacement Days Lookup'!$A:$A,'Structure Inputs'!AA72))), 0)</f>
        <v>0</v>
      </c>
      <c r="Y69" s="42">
        <f>IF(ISNUMBER('Structure Inputs'!AB72), IF('Structure Inputs'!AB72&gt;='Displacement Days Lookup'!$A$15,'Displacement Days Lookup'!$B$15,IF('Structure Inputs'!AB72&lt;='Displacement Days Lookup'!$A$3,'Displacement Days Lookup'!$B$3,SUMIFS('Displacement Days Lookup'!$B:$B,'Displacement Days Lookup'!$A:$A,'Structure Inputs'!AB72))), 0)</f>
        <v>0</v>
      </c>
      <c r="Z69" s="42">
        <f>IF(ISNUMBER('Structure Inputs'!AC72), IF('Structure Inputs'!AC72&gt;='Displacement Days Lookup'!$A$15,'Displacement Days Lookup'!$B$15,IF('Structure Inputs'!AC72&lt;='Displacement Days Lookup'!$A$3,'Displacement Days Lookup'!$B$3,SUMIFS('Displacement Days Lookup'!$B:$B,'Displacement Days Lookup'!$A:$A,'Structure Inputs'!AC72))), 0)</f>
        <v>0</v>
      </c>
      <c r="AB69" s="25">
        <f t="shared" si="16"/>
        <v>0</v>
      </c>
      <c r="AC69" s="25">
        <f t="shared" si="17"/>
        <v>0</v>
      </c>
      <c r="AD69" s="25">
        <f t="shared" si="18"/>
        <v>0</v>
      </c>
      <c r="AE69" s="25">
        <f t="shared" si="19"/>
        <v>0</v>
      </c>
      <c r="AF69" s="25">
        <f t="shared" si="20"/>
        <v>0</v>
      </c>
      <c r="AG69" s="25">
        <f t="shared" si="21"/>
        <v>0</v>
      </c>
      <c r="AH69" s="25">
        <f t="shared" si="22"/>
        <v>0</v>
      </c>
      <c r="AI69" s="25">
        <f t="shared" si="23"/>
        <v>0</v>
      </c>
      <c r="AJ69" s="25">
        <f t="shared" si="24"/>
        <v>0</v>
      </c>
      <c r="AK69" s="25">
        <f t="shared" si="25"/>
        <v>0</v>
      </c>
      <c r="AL69" s="25">
        <f t="shared" si="26"/>
        <v>0</v>
      </c>
      <c r="AM69" s="25">
        <f t="shared" si="27"/>
        <v>0</v>
      </c>
    </row>
    <row r="70" spans="1:39" x14ac:dyDescent="0.25">
      <c r="A70" s="17">
        <f t="shared" si="15"/>
        <v>69</v>
      </c>
      <c r="B70" s="27" t="str">
        <f>IF('Structure Inputs'!C73="","",'Structure Inputs'!C73)</f>
        <v/>
      </c>
      <c r="D70" s="42">
        <f>'Structure Inputs'!$D73</f>
        <v>0</v>
      </c>
      <c r="F70" s="18" t="str">
        <f>IF('Structure Inputs'!F73="","No","Yes")</f>
        <v>No</v>
      </c>
      <c r="H70" s="24">
        <f>IF('Structure Inputs'!I73&gt;3,'Debris Cost Calcs'!K70,IF($F70="Yes",'Structure Inputs'!$F73,SUMIFS('General Assumptions_Back End'!$C:$C,'General Assumptions_Back End'!$A:$A,$B70,'General Assumptions_Back End'!$B:$B,H$1)))</f>
        <v>0</v>
      </c>
      <c r="J70" s="44">
        <f>SUMIFS('General Assumptions_Back End'!$C:$C,'General Assumptions_Back End'!$A:$A,$B70,'General Assumptions_Back End'!$B:$B,J$1)</f>
        <v>0</v>
      </c>
      <c r="K70" s="44">
        <f>SUMIFS('General Assumptions_Back End'!$C:$C,'General Assumptions_Back End'!$A:$A,$B70,'General Assumptions_Back End'!$B:$B,K$1)</f>
        <v>0</v>
      </c>
      <c r="L70" s="44">
        <f>'Structure Inputs'!M73</f>
        <v>0</v>
      </c>
      <c r="M70" s="18">
        <f>'Structure Inputs'!Q73</f>
        <v>0</v>
      </c>
      <c r="O70" s="42">
        <f>IF(ISNUMBER('Structure Inputs'!R73), IF('Structure Inputs'!R73&gt;='Displacement Days Lookup'!$A$15,'Displacement Days Lookup'!$B$15,IF('Structure Inputs'!R73&lt;='Displacement Days Lookup'!$A$3,'Displacement Days Lookup'!$B$3,SUMIFS('Displacement Days Lookup'!$B:$B,'Displacement Days Lookup'!$A:$A,'Structure Inputs'!R73))), 0)</f>
        <v>0</v>
      </c>
      <c r="P70" s="42">
        <f>IF(ISNUMBER('Structure Inputs'!S73), IF('Structure Inputs'!S73&gt;='Displacement Days Lookup'!$A$15,'Displacement Days Lookup'!$B$15,IF('Structure Inputs'!S73&lt;='Displacement Days Lookup'!$A$3,'Displacement Days Lookup'!$B$3,SUMIFS('Displacement Days Lookup'!$B:$B,'Displacement Days Lookup'!$A:$A,'Structure Inputs'!S73))), 0)</f>
        <v>0</v>
      </c>
      <c r="Q70" s="42">
        <f>IF(ISNUMBER('Structure Inputs'!T73), IF('Structure Inputs'!T73&gt;='Displacement Days Lookup'!$A$15,'Displacement Days Lookup'!$B$15,IF('Structure Inputs'!T73&lt;='Displacement Days Lookup'!$A$3,'Displacement Days Lookup'!$B$3,SUMIFS('Displacement Days Lookup'!$B:$B,'Displacement Days Lookup'!$A:$A,'Structure Inputs'!T73))), 0)</f>
        <v>0</v>
      </c>
      <c r="R70" s="42">
        <f>IF(ISNUMBER('Structure Inputs'!U73), IF('Structure Inputs'!U73&gt;='Displacement Days Lookup'!$A$15,'Displacement Days Lookup'!$B$15,IF('Structure Inputs'!U73&lt;='Displacement Days Lookup'!$A$3,'Displacement Days Lookup'!$B$3,SUMIFS('Displacement Days Lookup'!$B:$B,'Displacement Days Lookup'!$A:$A,'Structure Inputs'!U73))), 0)</f>
        <v>0</v>
      </c>
      <c r="S70" s="42">
        <f>IF(ISNUMBER('Structure Inputs'!V73), IF('Structure Inputs'!V73&gt;='Displacement Days Lookup'!$A$15,'Displacement Days Lookup'!$B$15,IF('Structure Inputs'!V73&lt;='Displacement Days Lookup'!$A$3,'Displacement Days Lookup'!$B$3,SUMIFS('Displacement Days Lookup'!$B:$B,'Displacement Days Lookup'!$A:$A,'Structure Inputs'!V73))), 0)</f>
        <v>0</v>
      </c>
      <c r="T70" s="42">
        <f>IF(ISNUMBER('Structure Inputs'!W73), IF('Structure Inputs'!W73&gt;='Displacement Days Lookup'!$A$15,'Displacement Days Lookup'!$B$15,IF('Structure Inputs'!W73&lt;='Displacement Days Lookup'!$A$3,'Displacement Days Lookup'!$B$3,SUMIFS('Displacement Days Lookup'!$B:$B,'Displacement Days Lookup'!$A:$A,'Structure Inputs'!W73))), 0)</f>
        <v>0</v>
      </c>
      <c r="U70" s="42">
        <f>IF(ISNUMBER('Structure Inputs'!X73), IF('Structure Inputs'!X73&gt;='Displacement Days Lookup'!$A$15,'Displacement Days Lookup'!$B$15,IF('Structure Inputs'!X73&lt;='Displacement Days Lookup'!$A$3,'Displacement Days Lookup'!$B$3,SUMIFS('Displacement Days Lookup'!$B:$B,'Displacement Days Lookup'!$A:$A,'Structure Inputs'!X73))), 0)</f>
        <v>0</v>
      </c>
      <c r="V70" s="42">
        <f>IF(ISNUMBER('Structure Inputs'!Y73), IF('Structure Inputs'!Y73&gt;='Displacement Days Lookup'!$A$15,'Displacement Days Lookup'!$B$15,IF('Structure Inputs'!Y73&lt;='Displacement Days Lookup'!$A$3,'Displacement Days Lookup'!$B$3,SUMIFS('Displacement Days Lookup'!$B:$B,'Displacement Days Lookup'!$A:$A,'Structure Inputs'!Y73))), 0)</f>
        <v>0</v>
      </c>
      <c r="W70" s="42">
        <f>IF(ISNUMBER('Structure Inputs'!Z73), IF('Structure Inputs'!Z73&gt;='Displacement Days Lookup'!$A$15,'Displacement Days Lookup'!$B$15,IF('Structure Inputs'!Z73&lt;='Displacement Days Lookup'!$A$3,'Displacement Days Lookup'!$B$3,SUMIFS('Displacement Days Lookup'!$B:$B,'Displacement Days Lookup'!$A:$A,'Structure Inputs'!Z73))), 0)</f>
        <v>0</v>
      </c>
      <c r="X70" s="42">
        <f>IF(ISNUMBER('Structure Inputs'!AA73), IF('Structure Inputs'!AA73&gt;='Displacement Days Lookup'!$A$15,'Displacement Days Lookup'!$B$15,IF('Structure Inputs'!AA73&lt;='Displacement Days Lookup'!$A$3,'Displacement Days Lookup'!$B$3,SUMIFS('Displacement Days Lookup'!$B:$B,'Displacement Days Lookup'!$A:$A,'Structure Inputs'!AA73))), 0)</f>
        <v>0</v>
      </c>
      <c r="Y70" s="42">
        <f>IF(ISNUMBER('Structure Inputs'!AB73), IF('Structure Inputs'!AB73&gt;='Displacement Days Lookup'!$A$15,'Displacement Days Lookup'!$B$15,IF('Structure Inputs'!AB73&lt;='Displacement Days Lookup'!$A$3,'Displacement Days Lookup'!$B$3,SUMIFS('Displacement Days Lookup'!$B:$B,'Displacement Days Lookup'!$A:$A,'Structure Inputs'!AB73))), 0)</f>
        <v>0</v>
      </c>
      <c r="Z70" s="42">
        <f>IF(ISNUMBER('Structure Inputs'!AC73), IF('Structure Inputs'!AC73&gt;='Displacement Days Lookup'!$A$15,'Displacement Days Lookup'!$B$15,IF('Structure Inputs'!AC73&lt;='Displacement Days Lookup'!$A$3,'Displacement Days Lookup'!$B$3,SUMIFS('Displacement Days Lookup'!$B:$B,'Displacement Days Lookup'!$A:$A,'Structure Inputs'!AC73))), 0)</f>
        <v>0</v>
      </c>
      <c r="AB70" s="25">
        <f t="shared" si="16"/>
        <v>0</v>
      </c>
      <c r="AC70" s="25">
        <f t="shared" si="17"/>
        <v>0</v>
      </c>
      <c r="AD70" s="25">
        <f t="shared" si="18"/>
        <v>0</v>
      </c>
      <c r="AE70" s="25">
        <f t="shared" si="19"/>
        <v>0</v>
      </c>
      <c r="AF70" s="25">
        <f t="shared" si="20"/>
        <v>0</v>
      </c>
      <c r="AG70" s="25">
        <f t="shared" si="21"/>
        <v>0</v>
      </c>
      <c r="AH70" s="25">
        <f t="shared" si="22"/>
        <v>0</v>
      </c>
      <c r="AI70" s="25">
        <f t="shared" si="23"/>
        <v>0</v>
      </c>
      <c r="AJ70" s="25">
        <f t="shared" si="24"/>
        <v>0</v>
      </c>
      <c r="AK70" s="25">
        <f t="shared" si="25"/>
        <v>0</v>
      </c>
      <c r="AL70" s="25">
        <f t="shared" si="26"/>
        <v>0</v>
      </c>
      <c r="AM70" s="25">
        <f t="shared" si="27"/>
        <v>0</v>
      </c>
    </row>
    <row r="71" spans="1:39" x14ac:dyDescent="0.25">
      <c r="A71" s="17">
        <f t="shared" si="15"/>
        <v>70</v>
      </c>
      <c r="B71" s="27" t="str">
        <f>IF('Structure Inputs'!C74="","",'Structure Inputs'!C74)</f>
        <v/>
      </c>
      <c r="D71" s="42">
        <f>'Structure Inputs'!$D74</f>
        <v>0</v>
      </c>
      <c r="F71" s="18" t="str">
        <f>IF('Structure Inputs'!F74="","No","Yes")</f>
        <v>No</v>
      </c>
      <c r="H71" s="24">
        <f>IF('Structure Inputs'!I74&gt;3,'Debris Cost Calcs'!K71,IF($F71="Yes",'Structure Inputs'!$F74,SUMIFS('General Assumptions_Back End'!$C:$C,'General Assumptions_Back End'!$A:$A,$B71,'General Assumptions_Back End'!$B:$B,H$1)))</f>
        <v>0</v>
      </c>
      <c r="J71" s="44">
        <f>SUMIFS('General Assumptions_Back End'!$C:$C,'General Assumptions_Back End'!$A:$A,$B71,'General Assumptions_Back End'!$B:$B,J$1)</f>
        <v>0</v>
      </c>
      <c r="K71" s="44">
        <f>SUMIFS('General Assumptions_Back End'!$C:$C,'General Assumptions_Back End'!$A:$A,$B71,'General Assumptions_Back End'!$B:$B,K$1)</f>
        <v>0</v>
      </c>
      <c r="L71" s="44">
        <f>'Structure Inputs'!M74</f>
        <v>0</v>
      </c>
      <c r="M71" s="18">
        <f>'Structure Inputs'!Q74</f>
        <v>0</v>
      </c>
      <c r="O71" s="42">
        <f>IF(ISNUMBER('Structure Inputs'!R74), IF('Structure Inputs'!R74&gt;='Displacement Days Lookup'!$A$15,'Displacement Days Lookup'!$B$15,IF('Structure Inputs'!R74&lt;='Displacement Days Lookup'!$A$3,'Displacement Days Lookup'!$B$3,SUMIFS('Displacement Days Lookup'!$B:$B,'Displacement Days Lookup'!$A:$A,'Structure Inputs'!R74))), 0)</f>
        <v>0</v>
      </c>
      <c r="P71" s="42">
        <f>IF(ISNUMBER('Structure Inputs'!S74), IF('Structure Inputs'!S74&gt;='Displacement Days Lookup'!$A$15,'Displacement Days Lookup'!$B$15,IF('Structure Inputs'!S74&lt;='Displacement Days Lookup'!$A$3,'Displacement Days Lookup'!$B$3,SUMIFS('Displacement Days Lookup'!$B:$B,'Displacement Days Lookup'!$A:$A,'Structure Inputs'!S74))), 0)</f>
        <v>0</v>
      </c>
      <c r="Q71" s="42">
        <f>IF(ISNUMBER('Structure Inputs'!T74), IF('Structure Inputs'!T74&gt;='Displacement Days Lookup'!$A$15,'Displacement Days Lookup'!$B$15,IF('Structure Inputs'!T74&lt;='Displacement Days Lookup'!$A$3,'Displacement Days Lookup'!$B$3,SUMIFS('Displacement Days Lookup'!$B:$B,'Displacement Days Lookup'!$A:$A,'Structure Inputs'!T74))), 0)</f>
        <v>0</v>
      </c>
      <c r="R71" s="42">
        <f>IF(ISNUMBER('Structure Inputs'!U74), IF('Structure Inputs'!U74&gt;='Displacement Days Lookup'!$A$15,'Displacement Days Lookup'!$B$15,IF('Structure Inputs'!U74&lt;='Displacement Days Lookup'!$A$3,'Displacement Days Lookup'!$B$3,SUMIFS('Displacement Days Lookup'!$B:$B,'Displacement Days Lookup'!$A:$A,'Structure Inputs'!U74))), 0)</f>
        <v>0</v>
      </c>
      <c r="S71" s="42">
        <f>IF(ISNUMBER('Structure Inputs'!V74), IF('Structure Inputs'!V74&gt;='Displacement Days Lookup'!$A$15,'Displacement Days Lookup'!$B$15,IF('Structure Inputs'!V74&lt;='Displacement Days Lookup'!$A$3,'Displacement Days Lookup'!$B$3,SUMIFS('Displacement Days Lookup'!$B:$B,'Displacement Days Lookup'!$A:$A,'Structure Inputs'!V74))), 0)</f>
        <v>0</v>
      </c>
      <c r="T71" s="42">
        <f>IF(ISNUMBER('Structure Inputs'!W74), IF('Structure Inputs'!W74&gt;='Displacement Days Lookup'!$A$15,'Displacement Days Lookup'!$B$15,IF('Structure Inputs'!W74&lt;='Displacement Days Lookup'!$A$3,'Displacement Days Lookup'!$B$3,SUMIFS('Displacement Days Lookup'!$B:$B,'Displacement Days Lookup'!$A:$A,'Structure Inputs'!W74))), 0)</f>
        <v>0</v>
      </c>
      <c r="U71" s="42">
        <f>IF(ISNUMBER('Structure Inputs'!X74), IF('Structure Inputs'!X74&gt;='Displacement Days Lookup'!$A$15,'Displacement Days Lookup'!$B$15,IF('Structure Inputs'!X74&lt;='Displacement Days Lookup'!$A$3,'Displacement Days Lookup'!$B$3,SUMIFS('Displacement Days Lookup'!$B:$B,'Displacement Days Lookup'!$A:$A,'Structure Inputs'!X74))), 0)</f>
        <v>0</v>
      </c>
      <c r="V71" s="42">
        <f>IF(ISNUMBER('Structure Inputs'!Y74), IF('Structure Inputs'!Y74&gt;='Displacement Days Lookup'!$A$15,'Displacement Days Lookup'!$B$15,IF('Structure Inputs'!Y74&lt;='Displacement Days Lookup'!$A$3,'Displacement Days Lookup'!$B$3,SUMIFS('Displacement Days Lookup'!$B:$B,'Displacement Days Lookup'!$A:$A,'Structure Inputs'!Y74))), 0)</f>
        <v>0</v>
      </c>
      <c r="W71" s="42">
        <f>IF(ISNUMBER('Structure Inputs'!Z74), IF('Structure Inputs'!Z74&gt;='Displacement Days Lookup'!$A$15,'Displacement Days Lookup'!$B$15,IF('Structure Inputs'!Z74&lt;='Displacement Days Lookup'!$A$3,'Displacement Days Lookup'!$B$3,SUMIFS('Displacement Days Lookup'!$B:$B,'Displacement Days Lookup'!$A:$A,'Structure Inputs'!Z74))), 0)</f>
        <v>0</v>
      </c>
      <c r="X71" s="42">
        <f>IF(ISNUMBER('Structure Inputs'!AA74), IF('Structure Inputs'!AA74&gt;='Displacement Days Lookup'!$A$15,'Displacement Days Lookup'!$B$15,IF('Structure Inputs'!AA74&lt;='Displacement Days Lookup'!$A$3,'Displacement Days Lookup'!$B$3,SUMIFS('Displacement Days Lookup'!$B:$B,'Displacement Days Lookup'!$A:$A,'Structure Inputs'!AA74))), 0)</f>
        <v>0</v>
      </c>
      <c r="Y71" s="42">
        <f>IF(ISNUMBER('Structure Inputs'!AB74), IF('Structure Inputs'!AB74&gt;='Displacement Days Lookup'!$A$15,'Displacement Days Lookup'!$B$15,IF('Structure Inputs'!AB74&lt;='Displacement Days Lookup'!$A$3,'Displacement Days Lookup'!$B$3,SUMIFS('Displacement Days Lookup'!$B:$B,'Displacement Days Lookup'!$A:$A,'Structure Inputs'!AB74))), 0)</f>
        <v>0</v>
      </c>
      <c r="Z71" s="42">
        <f>IF(ISNUMBER('Structure Inputs'!AC74), IF('Structure Inputs'!AC74&gt;='Displacement Days Lookup'!$A$15,'Displacement Days Lookup'!$B$15,IF('Structure Inputs'!AC74&lt;='Displacement Days Lookup'!$A$3,'Displacement Days Lookup'!$B$3,SUMIFS('Displacement Days Lookup'!$B:$B,'Displacement Days Lookup'!$A:$A,'Structure Inputs'!AC74))), 0)</f>
        <v>0</v>
      </c>
      <c r="AB71" s="25">
        <f t="shared" si="16"/>
        <v>0</v>
      </c>
      <c r="AC71" s="25">
        <f t="shared" si="17"/>
        <v>0</v>
      </c>
      <c r="AD71" s="25">
        <f t="shared" si="18"/>
        <v>0</v>
      </c>
      <c r="AE71" s="25">
        <f t="shared" si="19"/>
        <v>0</v>
      </c>
      <c r="AF71" s="25">
        <f t="shared" si="20"/>
        <v>0</v>
      </c>
      <c r="AG71" s="25">
        <f t="shared" si="21"/>
        <v>0</v>
      </c>
      <c r="AH71" s="25">
        <f t="shared" si="22"/>
        <v>0</v>
      </c>
      <c r="AI71" s="25">
        <f t="shared" si="23"/>
        <v>0</v>
      </c>
      <c r="AJ71" s="25">
        <f t="shared" si="24"/>
        <v>0</v>
      </c>
      <c r="AK71" s="25">
        <f t="shared" si="25"/>
        <v>0</v>
      </c>
      <c r="AL71" s="25">
        <f t="shared" si="26"/>
        <v>0</v>
      </c>
      <c r="AM71" s="25">
        <f t="shared" si="27"/>
        <v>0</v>
      </c>
    </row>
    <row r="72" spans="1:39" x14ac:dyDescent="0.25">
      <c r="A72" s="17">
        <f t="shared" si="15"/>
        <v>71</v>
      </c>
      <c r="B72" s="27" t="str">
        <f>IF('Structure Inputs'!C75="","",'Structure Inputs'!C75)</f>
        <v/>
      </c>
      <c r="D72" s="42">
        <f>'Structure Inputs'!$D75</f>
        <v>0</v>
      </c>
      <c r="F72" s="18" t="str">
        <f>IF('Structure Inputs'!F75="","No","Yes")</f>
        <v>No</v>
      </c>
      <c r="H72" s="24">
        <f>IF('Structure Inputs'!I75&gt;3,'Debris Cost Calcs'!K72,IF($F72="Yes",'Structure Inputs'!$F75,SUMIFS('General Assumptions_Back End'!$C:$C,'General Assumptions_Back End'!$A:$A,$B72,'General Assumptions_Back End'!$B:$B,H$1)))</f>
        <v>0</v>
      </c>
      <c r="J72" s="44">
        <f>SUMIFS('General Assumptions_Back End'!$C:$C,'General Assumptions_Back End'!$A:$A,$B72,'General Assumptions_Back End'!$B:$B,J$1)</f>
        <v>0</v>
      </c>
      <c r="K72" s="44">
        <f>SUMIFS('General Assumptions_Back End'!$C:$C,'General Assumptions_Back End'!$A:$A,$B72,'General Assumptions_Back End'!$B:$B,K$1)</f>
        <v>0</v>
      </c>
      <c r="L72" s="44">
        <f>'Structure Inputs'!M75</f>
        <v>0</v>
      </c>
      <c r="M72" s="18">
        <f>'Structure Inputs'!Q75</f>
        <v>0</v>
      </c>
      <c r="O72" s="42">
        <f>IF(ISNUMBER('Structure Inputs'!R75), IF('Structure Inputs'!R75&gt;='Displacement Days Lookup'!$A$15,'Displacement Days Lookup'!$B$15,IF('Structure Inputs'!R75&lt;='Displacement Days Lookup'!$A$3,'Displacement Days Lookup'!$B$3,SUMIFS('Displacement Days Lookup'!$B:$B,'Displacement Days Lookup'!$A:$A,'Structure Inputs'!R75))), 0)</f>
        <v>0</v>
      </c>
      <c r="P72" s="42">
        <f>IF(ISNUMBER('Structure Inputs'!S75), IF('Structure Inputs'!S75&gt;='Displacement Days Lookup'!$A$15,'Displacement Days Lookup'!$B$15,IF('Structure Inputs'!S75&lt;='Displacement Days Lookup'!$A$3,'Displacement Days Lookup'!$B$3,SUMIFS('Displacement Days Lookup'!$B:$B,'Displacement Days Lookup'!$A:$A,'Structure Inputs'!S75))), 0)</f>
        <v>0</v>
      </c>
      <c r="Q72" s="42">
        <f>IF(ISNUMBER('Structure Inputs'!T75), IF('Structure Inputs'!T75&gt;='Displacement Days Lookup'!$A$15,'Displacement Days Lookup'!$B$15,IF('Structure Inputs'!T75&lt;='Displacement Days Lookup'!$A$3,'Displacement Days Lookup'!$B$3,SUMIFS('Displacement Days Lookup'!$B:$B,'Displacement Days Lookup'!$A:$A,'Structure Inputs'!T75))), 0)</f>
        <v>0</v>
      </c>
      <c r="R72" s="42">
        <f>IF(ISNUMBER('Structure Inputs'!U75), IF('Structure Inputs'!U75&gt;='Displacement Days Lookup'!$A$15,'Displacement Days Lookup'!$B$15,IF('Structure Inputs'!U75&lt;='Displacement Days Lookup'!$A$3,'Displacement Days Lookup'!$B$3,SUMIFS('Displacement Days Lookup'!$B:$B,'Displacement Days Lookup'!$A:$A,'Structure Inputs'!U75))), 0)</f>
        <v>0</v>
      </c>
      <c r="S72" s="42">
        <f>IF(ISNUMBER('Structure Inputs'!V75), IF('Structure Inputs'!V75&gt;='Displacement Days Lookup'!$A$15,'Displacement Days Lookup'!$B$15,IF('Structure Inputs'!V75&lt;='Displacement Days Lookup'!$A$3,'Displacement Days Lookup'!$B$3,SUMIFS('Displacement Days Lookup'!$B:$B,'Displacement Days Lookup'!$A:$A,'Structure Inputs'!V75))), 0)</f>
        <v>0</v>
      </c>
      <c r="T72" s="42">
        <f>IF(ISNUMBER('Structure Inputs'!W75), IF('Structure Inputs'!W75&gt;='Displacement Days Lookup'!$A$15,'Displacement Days Lookup'!$B$15,IF('Structure Inputs'!W75&lt;='Displacement Days Lookup'!$A$3,'Displacement Days Lookup'!$B$3,SUMIFS('Displacement Days Lookup'!$B:$B,'Displacement Days Lookup'!$A:$A,'Structure Inputs'!W75))), 0)</f>
        <v>0</v>
      </c>
      <c r="U72" s="42">
        <f>IF(ISNUMBER('Structure Inputs'!X75), IF('Structure Inputs'!X75&gt;='Displacement Days Lookup'!$A$15,'Displacement Days Lookup'!$B$15,IF('Structure Inputs'!X75&lt;='Displacement Days Lookup'!$A$3,'Displacement Days Lookup'!$B$3,SUMIFS('Displacement Days Lookup'!$B:$B,'Displacement Days Lookup'!$A:$A,'Structure Inputs'!X75))), 0)</f>
        <v>0</v>
      </c>
      <c r="V72" s="42">
        <f>IF(ISNUMBER('Structure Inputs'!Y75), IF('Structure Inputs'!Y75&gt;='Displacement Days Lookup'!$A$15,'Displacement Days Lookup'!$B$15,IF('Structure Inputs'!Y75&lt;='Displacement Days Lookup'!$A$3,'Displacement Days Lookup'!$B$3,SUMIFS('Displacement Days Lookup'!$B:$B,'Displacement Days Lookup'!$A:$A,'Structure Inputs'!Y75))), 0)</f>
        <v>0</v>
      </c>
      <c r="W72" s="42">
        <f>IF(ISNUMBER('Structure Inputs'!Z75), IF('Structure Inputs'!Z75&gt;='Displacement Days Lookup'!$A$15,'Displacement Days Lookup'!$B$15,IF('Structure Inputs'!Z75&lt;='Displacement Days Lookup'!$A$3,'Displacement Days Lookup'!$B$3,SUMIFS('Displacement Days Lookup'!$B:$B,'Displacement Days Lookup'!$A:$A,'Structure Inputs'!Z75))), 0)</f>
        <v>0</v>
      </c>
      <c r="X72" s="42">
        <f>IF(ISNUMBER('Structure Inputs'!AA75), IF('Structure Inputs'!AA75&gt;='Displacement Days Lookup'!$A$15,'Displacement Days Lookup'!$B$15,IF('Structure Inputs'!AA75&lt;='Displacement Days Lookup'!$A$3,'Displacement Days Lookup'!$B$3,SUMIFS('Displacement Days Lookup'!$B:$B,'Displacement Days Lookup'!$A:$A,'Structure Inputs'!AA75))), 0)</f>
        <v>0</v>
      </c>
      <c r="Y72" s="42">
        <f>IF(ISNUMBER('Structure Inputs'!AB75), IF('Structure Inputs'!AB75&gt;='Displacement Days Lookup'!$A$15,'Displacement Days Lookup'!$B$15,IF('Structure Inputs'!AB75&lt;='Displacement Days Lookup'!$A$3,'Displacement Days Lookup'!$B$3,SUMIFS('Displacement Days Lookup'!$B:$B,'Displacement Days Lookup'!$A:$A,'Structure Inputs'!AB75))), 0)</f>
        <v>0</v>
      </c>
      <c r="Z72" s="42">
        <f>IF(ISNUMBER('Structure Inputs'!AC75), IF('Structure Inputs'!AC75&gt;='Displacement Days Lookup'!$A$15,'Displacement Days Lookup'!$B$15,IF('Structure Inputs'!AC75&lt;='Displacement Days Lookup'!$A$3,'Displacement Days Lookup'!$B$3,SUMIFS('Displacement Days Lookup'!$B:$B,'Displacement Days Lookup'!$A:$A,'Structure Inputs'!AC75))), 0)</f>
        <v>0</v>
      </c>
      <c r="AB72" s="25">
        <f t="shared" si="16"/>
        <v>0</v>
      </c>
      <c r="AC72" s="25">
        <f t="shared" si="17"/>
        <v>0</v>
      </c>
      <c r="AD72" s="25">
        <f t="shared" si="18"/>
        <v>0</v>
      </c>
      <c r="AE72" s="25">
        <f t="shared" si="19"/>
        <v>0</v>
      </c>
      <c r="AF72" s="25">
        <f t="shared" si="20"/>
        <v>0</v>
      </c>
      <c r="AG72" s="25">
        <f t="shared" si="21"/>
        <v>0</v>
      </c>
      <c r="AH72" s="25">
        <f t="shared" si="22"/>
        <v>0</v>
      </c>
      <c r="AI72" s="25">
        <f t="shared" si="23"/>
        <v>0</v>
      </c>
      <c r="AJ72" s="25">
        <f t="shared" si="24"/>
        <v>0</v>
      </c>
      <c r="AK72" s="25">
        <f t="shared" si="25"/>
        <v>0</v>
      </c>
      <c r="AL72" s="25">
        <f t="shared" si="26"/>
        <v>0</v>
      </c>
      <c r="AM72" s="25">
        <f t="shared" si="27"/>
        <v>0</v>
      </c>
    </row>
    <row r="73" spans="1:39" x14ac:dyDescent="0.25">
      <c r="A73" s="17">
        <f t="shared" si="15"/>
        <v>72</v>
      </c>
      <c r="B73" s="27" t="str">
        <f>IF('Structure Inputs'!C76="","",'Structure Inputs'!C76)</f>
        <v/>
      </c>
      <c r="D73" s="42">
        <f>'Structure Inputs'!$D76</f>
        <v>0</v>
      </c>
      <c r="F73" s="18" t="str">
        <f>IF('Structure Inputs'!F76="","No","Yes")</f>
        <v>No</v>
      </c>
      <c r="H73" s="24">
        <f>IF('Structure Inputs'!I76&gt;3,'Debris Cost Calcs'!K73,IF($F73="Yes",'Structure Inputs'!$F76,SUMIFS('General Assumptions_Back End'!$C:$C,'General Assumptions_Back End'!$A:$A,$B73,'General Assumptions_Back End'!$B:$B,H$1)))</f>
        <v>0</v>
      </c>
      <c r="J73" s="44">
        <f>SUMIFS('General Assumptions_Back End'!$C:$C,'General Assumptions_Back End'!$A:$A,$B73,'General Assumptions_Back End'!$B:$B,J$1)</f>
        <v>0</v>
      </c>
      <c r="K73" s="44">
        <f>SUMIFS('General Assumptions_Back End'!$C:$C,'General Assumptions_Back End'!$A:$A,$B73,'General Assumptions_Back End'!$B:$B,K$1)</f>
        <v>0</v>
      </c>
      <c r="L73" s="44">
        <f>'Structure Inputs'!M76</f>
        <v>0</v>
      </c>
      <c r="M73" s="18">
        <f>'Structure Inputs'!Q76</f>
        <v>0</v>
      </c>
      <c r="O73" s="42">
        <f>IF(ISNUMBER('Structure Inputs'!R76), IF('Structure Inputs'!R76&gt;='Displacement Days Lookup'!$A$15,'Displacement Days Lookup'!$B$15,IF('Structure Inputs'!R76&lt;='Displacement Days Lookup'!$A$3,'Displacement Days Lookup'!$B$3,SUMIFS('Displacement Days Lookup'!$B:$B,'Displacement Days Lookup'!$A:$A,'Structure Inputs'!R76))), 0)</f>
        <v>0</v>
      </c>
      <c r="P73" s="42">
        <f>IF(ISNUMBER('Structure Inputs'!S76), IF('Structure Inputs'!S76&gt;='Displacement Days Lookup'!$A$15,'Displacement Days Lookup'!$B$15,IF('Structure Inputs'!S76&lt;='Displacement Days Lookup'!$A$3,'Displacement Days Lookup'!$B$3,SUMIFS('Displacement Days Lookup'!$B:$B,'Displacement Days Lookup'!$A:$A,'Structure Inputs'!S76))), 0)</f>
        <v>0</v>
      </c>
      <c r="Q73" s="42">
        <f>IF(ISNUMBER('Structure Inputs'!T76), IF('Structure Inputs'!T76&gt;='Displacement Days Lookup'!$A$15,'Displacement Days Lookup'!$B$15,IF('Structure Inputs'!T76&lt;='Displacement Days Lookup'!$A$3,'Displacement Days Lookup'!$B$3,SUMIFS('Displacement Days Lookup'!$B:$B,'Displacement Days Lookup'!$A:$A,'Structure Inputs'!T76))), 0)</f>
        <v>0</v>
      </c>
      <c r="R73" s="42">
        <f>IF(ISNUMBER('Structure Inputs'!U76), IF('Structure Inputs'!U76&gt;='Displacement Days Lookup'!$A$15,'Displacement Days Lookup'!$B$15,IF('Structure Inputs'!U76&lt;='Displacement Days Lookup'!$A$3,'Displacement Days Lookup'!$B$3,SUMIFS('Displacement Days Lookup'!$B:$B,'Displacement Days Lookup'!$A:$A,'Structure Inputs'!U76))), 0)</f>
        <v>0</v>
      </c>
      <c r="S73" s="42">
        <f>IF(ISNUMBER('Structure Inputs'!V76), IF('Structure Inputs'!V76&gt;='Displacement Days Lookup'!$A$15,'Displacement Days Lookup'!$B$15,IF('Structure Inputs'!V76&lt;='Displacement Days Lookup'!$A$3,'Displacement Days Lookup'!$B$3,SUMIFS('Displacement Days Lookup'!$B:$B,'Displacement Days Lookup'!$A:$A,'Structure Inputs'!V76))), 0)</f>
        <v>0</v>
      </c>
      <c r="T73" s="42">
        <f>IF(ISNUMBER('Structure Inputs'!W76), IF('Structure Inputs'!W76&gt;='Displacement Days Lookup'!$A$15,'Displacement Days Lookup'!$B$15,IF('Structure Inputs'!W76&lt;='Displacement Days Lookup'!$A$3,'Displacement Days Lookup'!$B$3,SUMIFS('Displacement Days Lookup'!$B:$B,'Displacement Days Lookup'!$A:$A,'Structure Inputs'!W76))), 0)</f>
        <v>0</v>
      </c>
      <c r="U73" s="42">
        <f>IF(ISNUMBER('Structure Inputs'!X76), IF('Structure Inputs'!X76&gt;='Displacement Days Lookup'!$A$15,'Displacement Days Lookup'!$B$15,IF('Structure Inputs'!X76&lt;='Displacement Days Lookup'!$A$3,'Displacement Days Lookup'!$B$3,SUMIFS('Displacement Days Lookup'!$B:$B,'Displacement Days Lookup'!$A:$A,'Structure Inputs'!X76))), 0)</f>
        <v>0</v>
      </c>
      <c r="V73" s="42">
        <f>IF(ISNUMBER('Structure Inputs'!Y76), IF('Structure Inputs'!Y76&gt;='Displacement Days Lookup'!$A$15,'Displacement Days Lookup'!$B$15,IF('Structure Inputs'!Y76&lt;='Displacement Days Lookup'!$A$3,'Displacement Days Lookup'!$B$3,SUMIFS('Displacement Days Lookup'!$B:$B,'Displacement Days Lookup'!$A:$A,'Structure Inputs'!Y76))), 0)</f>
        <v>0</v>
      </c>
      <c r="W73" s="42">
        <f>IF(ISNUMBER('Structure Inputs'!Z76), IF('Structure Inputs'!Z76&gt;='Displacement Days Lookup'!$A$15,'Displacement Days Lookup'!$B$15,IF('Structure Inputs'!Z76&lt;='Displacement Days Lookup'!$A$3,'Displacement Days Lookup'!$B$3,SUMIFS('Displacement Days Lookup'!$B:$B,'Displacement Days Lookup'!$A:$A,'Structure Inputs'!Z76))), 0)</f>
        <v>0</v>
      </c>
      <c r="X73" s="42">
        <f>IF(ISNUMBER('Structure Inputs'!AA76), IF('Structure Inputs'!AA76&gt;='Displacement Days Lookup'!$A$15,'Displacement Days Lookup'!$B$15,IF('Structure Inputs'!AA76&lt;='Displacement Days Lookup'!$A$3,'Displacement Days Lookup'!$B$3,SUMIFS('Displacement Days Lookup'!$B:$B,'Displacement Days Lookup'!$A:$A,'Structure Inputs'!AA76))), 0)</f>
        <v>0</v>
      </c>
      <c r="Y73" s="42">
        <f>IF(ISNUMBER('Structure Inputs'!AB76), IF('Structure Inputs'!AB76&gt;='Displacement Days Lookup'!$A$15,'Displacement Days Lookup'!$B$15,IF('Structure Inputs'!AB76&lt;='Displacement Days Lookup'!$A$3,'Displacement Days Lookup'!$B$3,SUMIFS('Displacement Days Lookup'!$B:$B,'Displacement Days Lookup'!$A:$A,'Structure Inputs'!AB76))), 0)</f>
        <v>0</v>
      </c>
      <c r="Z73" s="42">
        <f>IF(ISNUMBER('Structure Inputs'!AC76), IF('Structure Inputs'!AC76&gt;='Displacement Days Lookup'!$A$15,'Displacement Days Lookup'!$B$15,IF('Structure Inputs'!AC76&lt;='Displacement Days Lookup'!$A$3,'Displacement Days Lookup'!$B$3,SUMIFS('Displacement Days Lookup'!$B:$B,'Displacement Days Lookup'!$A:$A,'Structure Inputs'!AC76))), 0)</f>
        <v>0</v>
      </c>
      <c r="AB73" s="25">
        <f t="shared" si="16"/>
        <v>0</v>
      </c>
      <c r="AC73" s="25">
        <f t="shared" si="17"/>
        <v>0</v>
      </c>
      <c r="AD73" s="25">
        <f t="shared" si="18"/>
        <v>0</v>
      </c>
      <c r="AE73" s="25">
        <f t="shared" si="19"/>
        <v>0</v>
      </c>
      <c r="AF73" s="25">
        <f t="shared" si="20"/>
        <v>0</v>
      </c>
      <c r="AG73" s="25">
        <f t="shared" si="21"/>
        <v>0</v>
      </c>
      <c r="AH73" s="25">
        <f t="shared" si="22"/>
        <v>0</v>
      </c>
      <c r="AI73" s="25">
        <f t="shared" si="23"/>
        <v>0</v>
      </c>
      <c r="AJ73" s="25">
        <f t="shared" si="24"/>
        <v>0</v>
      </c>
      <c r="AK73" s="25">
        <f t="shared" si="25"/>
        <v>0</v>
      </c>
      <c r="AL73" s="25">
        <f t="shared" si="26"/>
        <v>0</v>
      </c>
      <c r="AM73" s="25">
        <f t="shared" si="27"/>
        <v>0</v>
      </c>
    </row>
    <row r="74" spans="1:39" x14ac:dyDescent="0.25">
      <c r="A74" s="17">
        <f t="shared" si="15"/>
        <v>73</v>
      </c>
      <c r="B74" s="27" t="str">
        <f>IF('Structure Inputs'!C77="","",'Structure Inputs'!C77)</f>
        <v/>
      </c>
      <c r="D74" s="42">
        <f>'Structure Inputs'!$D77</f>
        <v>0</v>
      </c>
      <c r="F74" s="18" t="str">
        <f>IF('Structure Inputs'!F77="","No","Yes")</f>
        <v>No</v>
      </c>
      <c r="H74" s="24">
        <f>IF('Structure Inputs'!I77&gt;3,'Debris Cost Calcs'!K74,IF($F74="Yes",'Structure Inputs'!$F77,SUMIFS('General Assumptions_Back End'!$C:$C,'General Assumptions_Back End'!$A:$A,$B74,'General Assumptions_Back End'!$B:$B,H$1)))</f>
        <v>0</v>
      </c>
      <c r="J74" s="44">
        <f>SUMIFS('General Assumptions_Back End'!$C:$C,'General Assumptions_Back End'!$A:$A,$B74,'General Assumptions_Back End'!$B:$B,J$1)</f>
        <v>0</v>
      </c>
      <c r="K74" s="44">
        <f>SUMIFS('General Assumptions_Back End'!$C:$C,'General Assumptions_Back End'!$A:$A,$B74,'General Assumptions_Back End'!$B:$B,K$1)</f>
        <v>0</v>
      </c>
      <c r="L74" s="44">
        <f>'Structure Inputs'!M77</f>
        <v>0</v>
      </c>
      <c r="M74" s="18">
        <f>'Structure Inputs'!Q77</f>
        <v>0</v>
      </c>
      <c r="O74" s="42">
        <f>IF(ISNUMBER('Structure Inputs'!R77), IF('Structure Inputs'!R77&gt;='Displacement Days Lookup'!$A$15,'Displacement Days Lookup'!$B$15,IF('Structure Inputs'!R77&lt;='Displacement Days Lookup'!$A$3,'Displacement Days Lookup'!$B$3,SUMIFS('Displacement Days Lookup'!$B:$B,'Displacement Days Lookup'!$A:$A,'Structure Inputs'!R77))), 0)</f>
        <v>0</v>
      </c>
      <c r="P74" s="42">
        <f>IF(ISNUMBER('Structure Inputs'!S77), IF('Structure Inputs'!S77&gt;='Displacement Days Lookup'!$A$15,'Displacement Days Lookup'!$B$15,IF('Structure Inputs'!S77&lt;='Displacement Days Lookup'!$A$3,'Displacement Days Lookup'!$B$3,SUMIFS('Displacement Days Lookup'!$B:$B,'Displacement Days Lookup'!$A:$A,'Structure Inputs'!S77))), 0)</f>
        <v>0</v>
      </c>
      <c r="Q74" s="42">
        <f>IF(ISNUMBER('Structure Inputs'!T77), IF('Structure Inputs'!T77&gt;='Displacement Days Lookup'!$A$15,'Displacement Days Lookup'!$B$15,IF('Structure Inputs'!T77&lt;='Displacement Days Lookup'!$A$3,'Displacement Days Lookup'!$B$3,SUMIFS('Displacement Days Lookup'!$B:$B,'Displacement Days Lookup'!$A:$A,'Structure Inputs'!T77))), 0)</f>
        <v>0</v>
      </c>
      <c r="R74" s="42">
        <f>IF(ISNUMBER('Structure Inputs'!U77), IF('Structure Inputs'!U77&gt;='Displacement Days Lookup'!$A$15,'Displacement Days Lookup'!$B$15,IF('Structure Inputs'!U77&lt;='Displacement Days Lookup'!$A$3,'Displacement Days Lookup'!$B$3,SUMIFS('Displacement Days Lookup'!$B:$B,'Displacement Days Lookup'!$A:$A,'Structure Inputs'!U77))), 0)</f>
        <v>0</v>
      </c>
      <c r="S74" s="42">
        <f>IF(ISNUMBER('Structure Inputs'!V77), IF('Structure Inputs'!V77&gt;='Displacement Days Lookup'!$A$15,'Displacement Days Lookup'!$B$15,IF('Structure Inputs'!V77&lt;='Displacement Days Lookup'!$A$3,'Displacement Days Lookup'!$B$3,SUMIFS('Displacement Days Lookup'!$B:$B,'Displacement Days Lookup'!$A:$A,'Structure Inputs'!V77))), 0)</f>
        <v>0</v>
      </c>
      <c r="T74" s="42">
        <f>IF(ISNUMBER('Structure Inputs'!W77), IF('Structure Inputs'!W77&gt;='Displacement Days Lookup'!$A$15,'Displacement Days Lookup'!$B$15,IF('Structure Inputs'!W77&lt;='Displacement Days Lookup'!$A$3,'Displacement Days Lookup'!$B$3,SUMIFS('Displacement Days Lookup'!$B:$B,'Displacement Days Lookup'!$A:$A,'Structure Inputs'!W77))), 0)</f>
        <v>0</v>
      </c>
      <c r="U74" s="42">
        <f>IF(ISNUMBER('Structure Inputs'!X77), IF('Structure Inputs'!X77&gt;='Displacement Days Lookup'!$A$15,'Displacement Days Lookup'!$B$15,IF('Structure Inputs'!X77&lt;='Displacement Days Lookup'!$A$3,'Displacement Days Lookup'!$B$3,SUMIFS('Displacement Days Lookup'!$B:$B,'Displacement Days Lookup'!$A:$A,'Structure Inputs'!X77))), 0)</f>
        <v>0</v>
      </c>
      <c r="V74" s="42">
        <f>IF(ISNUMBER('Structure Inputs'!Y77), IF('Structure Inputs'!Y77&gt;='Displacement Days Lookup'!$A$15,'Displacement Days Lookup'!$B$15,IF('Structure Inputs'!Y77&lt;='Displacement Days Lookup'!$A$3,'Displacement Days Lookup'!$B$3,SUMIFS('Displacement Days Lookup'!$B:$B,'Displacement Days Lookup'!$A:$A,'Structure Inputs'!Y77))), 0)</f>
        <v>0</v>
      </c>
      <c r="W74" s="42">
        <f>IF(ISNUMBER('Structure Inputs'!Z77), IF('Structure Inputs'!Z77&gt;='Displacement Days Lookup'!$A$15,'Displacement Days Lookup'!$B$15,IF('Structure Inputs'!Z77&lt;='Displacement Days Lookup'!$A$3,'Displacement Days Lookup'!$B$3,SUMIFS('Displacement Days Lookup'!$B:$B,'Displacement Days Lookup'!$A:$A,'Structure Inputs'!Z77))), 0)</f>
        <v>0</v>
      </c>
      <c r="X74" s="42">
        <f>IF(ISNUMBER('Structure Inputs'!AA77), IF('Structure Inputs'!AA77&gt;='Displacement Days Lookup'!$A$15,'Displacement Days Lookup'!$B$15,IF('Structure Inputs'!AA77&lt;='Displacement Days Lookup'!$A$3,'Displacement Days Lookup'!$B$3,SUMIFS('Displacement Days Lookup'!$B:$B,'Displacement Days Lookup'!$A:$A,'Structure Inputs'!AA77))), 0)</f>
        <v>0</v>
      </c>
      <c r="Y74" s="42">
        <f>IF(ISNUMBER('Structure Inputs'!AB77), IF('Structure Inputs'!AB77&gt;='Displacement Days Lookup'!$A$15,'Displacement Days Lookup'!$B$15,IF('Structure Inputs'!AB77&lt;='Displacement Days Lookup'!$A$3,'Displacement Days Lookup'!$B$3,SUMIFS('Displacement Days Lookup'!$B:$B,'Displacement Days Lookup'!$A:$A,'Structure Inputs'!AB77))), 0)</f>
        <v>0</v>
      </c>
      <c r="Z74" s="42">
        <f>IF(ISNUMBER('Structure Inputs'!AC77), IF('Structure Inputs'!AC77&gt;='Displacement Days Lookup'!$A$15,'Displacement Days Lookup'!$B$15,IF('Structure Inputs'!AC77&lt;='Displacement Days Lookup'!$A$3,'Displacement Days Lookup'!$B$3,SUMIFS('Displacement Days Lookup'!$B:$B,'Displacement Days Lookup'!$A:$A,'Structure Inputs'!AC77))), 0)</f>
        <v>0</v>
      </c>
      <c r="AB74" s="25">
        <f t="shared" si="16"/>
        <v>0</v>
      </c>
      <c r="AC74" s="25">
        <f t="shared" si="17"/>
        <v>0</v>
      </c>
      <c r="AD74" s="25">
        <f t="shared" si="18"/>
        <v>0</v>
      </c>
      <c r="AE74" s="25">
        <f t="shared" si="19"/>
        <v>0</v>
      </c>
      <c r="AF74" s="25">
        <f t="shared" si="20"/>
        <v>0</v>
      </c>
      <c r="AG74" s="25">
        <f t="shared" si="21"/>
        <v>0</v>
      </c>
      <c r="AH74" s="25">
        <f t="shared" si="22"/>
        <v>0</v>
      </c>
      <c r="AI74" s="25">
        <f t="shared" si="23"/>
        <v>0</v>
      </c>
      <c r="AJ74" s="25">
        <f t="shared" si="24"/>
        <v>0</v>
      </c>
      <c r="AK74" s="25">
        <f t="shared" si="25"/>
        <v>0</v>
      </c>
      <c r="AL74" s="25">
        <f t="shared" si="26"/>
        <v>0</v>
      </c>
      <c r="AM74" s="25">
        <f t="shared" si="27"/>
        <v>0</v>
      </c>
    </row>
    <row r="75" spans="1:39" x14ac:dyDescent="0.25">
      <c r="A75" s="17">
        <f t="shared" si="15"/>
        <v>74</v>
      </c>
      <c r="B75" s="27" t="str">
        <f>IF('Structure Inputs'!C78="","",'Structure Inputs'!C78)</f>
        <v/>
      </c>
      <c r="D75" s="42">
        <f>'Structure Inputs'!$D78</f>
        <v>0</v>
      </c>
      <c r="F75" s="18" t="str">
        <f>IF('Structure Inputs'!F78="","No","Yes")</f>
        <v>No</v>
      </c>
      <c r="H75" s="24">
        <f>IF('Structure Inputs'!I78&gt;3,'Debris Cost Calcs'!K75,IF($F75="Yes",'Structure Inputs'!$F78,SUMIFS('General Assumptions_Back End'!$C:$C,'General Assumptions_Back End'!$A:$A,$B75,'General Assumptions_Back End'!$B:$B,H$1)))</f>
        <v>0</v>
      </c>
      <c r="J75" s="44">
        <f>SUMIFS('General Assumptions_Back End'!$C:$C,'General Assumptions_Back End'!$A:$A,$B75,'General Assumptions_Back End'!$B:$B,J$1)</f>
        <v>0</v>
      </c>
      <c r="K75" s="44">
        <f>SUMIFS('General Assumptions_Back End'!$C:$C,'General Assumptions_Back End'!$A:$A,$B75,'General Assumptions_Back End'!$B:$B,K$1)</f>
        <v>0</v>
      </c>
      <c r="L75" s="44">
        <f>'Structure Inputs'!M78</f>
        <v>0</v>
      </c>
      <c r="M75" s="18">
        <f>'Structure Inputs'!Q78</f>
        <v>0</v>
      </c>
      <c r="O75" s="42">
        <f>IF(ISNUMBER('Structure Inputs'!R78), IF('Structure Inputs'!R78&gt;='Displacement Days Lookup'!$A$15,'Displacement Days Lookup'!$B$15,IF('Structure Inputs'!R78&lt;='Displacement Days Lookup'!$A$3,'Displacement Days Lookup'!$B$3,SUMIFS('Displacement Days Lookup'!$B:$B,'Displacement Days Lookup'!$A:$A,'Structure Inputs'!R78))), 0)</f>
        <v>0</v>
      </c>
      <c r="P75" s="42">
        <f>IF(ISNUMBER('Structure Inputs'!S78), IF('Structure Inputs'!S78&gt;='Displacement Days Lookup'!$A$15,'Displacement Days Lookup'!$B$15,IF('Structure Inputs'!S78&lt;='Displacement Days Lookup'!$A$3,'Displacement Days Lookup'!$B$3,SUMIFS('Displacement Days Lookup'!$B:$B,'Displacement Days Lookup'!$A:$A,'Structure Inputs'!S78))), 0)</f>
        <v>0</v>
      </c>
      <c r="Q75" s="42">
        <f>IF(ISNUMBER('Structure Inputs'!T78), IF('Structure Inputs'!T78&gt;='Displacement Days Lookup'!$A$15,'Displacement Days Lookup'!$B$15,IF('Structure Inputs'!T78&lt;='Displacement Days Lookup'!$A$3,'Displacement Days Lookup'!$B$3,SUMIFS('Displacement Days Lookup'!$B:$B,'Displacement Days Lookup'!$A:$A,'Structure Inputs'!T78))), 0)</f>
        <v>0</v>
      </c>
      <c r="R75" s="42">
        <f>IF(ISNUMBER('Structure Inputs'!U78), IF('Structure Inputs'!U78&gt;='Displacement Days Lookup'!$A$15,'Displacement Days Lookup'!$B$15,IF('Structure Inputs'!U78&lt;='Displacement Days Lookup'!$A$3,'Displacement Days Lookup'!$B$3,SUMIFS('Displacement Days Lookup'!$B:$B,'Displacement Days Lookup'!$A:$A,'Structure Inputs'!U78))), 0)</f>
        <v>0</v>
      </c>
      <c r="S75" s="42">
        <f>IF(ISNUMBER('Structure Inputs'!V78), IF('Structure Inputs'!V78&gt;='Displacement Days Lookup'!$A$15,'Displacement Days Lookup'!$B$15,IF('Structure Inputs'!V78&lt;='Displacement Days Lookup'!$A$3,'Displacement Days Lookup'!$B$3,SUMIFS('Displacement Days Lookup'!$B:$B,'Displacement Days Lookup'!$A:$A,'Structure Inputs'!V78))), 0)</f>
        <v>0</v>
      </c>
      <c r="T75" s="42">
        <f>IF(ISNUMBER('Structure Inputs'!W78), IF('Structure Inputs'!W78&gt;='Displacement Days Lookup'!$A$15,'Displacement Days Lookup'!$B$15,IF('Structure Inputs'!W78&lt;='Displacement Days Lookup'!$A$3,'Displacement Days Lookup'!$B$3,SUMIFS('Displacement Days Lookup'!$B:$B,'Displacement Days Lookup'!$A:$A,'Structure Inputs'!W78))), 0)</f>
        <v>0</v>
      </c>
      <c r="U75" s="42">
        <f>IF(ISNUMBER('Structure Inputs'!X78), IF('Structure Inputs'!X78&gt;='Displacement Days Lookup'!$A$15,'Displacement Days Lookup'!$B$15,IF('Structure Inputs'!X78&lt;='Displacement Days Lookup'!$A$3,'Displacement Days Lookup'!$B$3,SUMIFS('Displacement Days Lookup'!$B:$B,'Displacement Days Lookup'!$A:$A,'Structure Inputs'!X78))), 0)</f>
        <v>0</v>
      </c>
      <c r="V75" s="42">
        <f>IF(ISNUMBER('Structure Inputs'!Y78), IF('Structure Inputs'!Y78&gt;='Displacement Days Lookup'!$A$15,'Displacement Days Lookup'!$B$15,IF('Structure Inputs'!Y78&lt;='Displacement Days Lookup'!$A$3,'Displacement Days Lookup'!$B$3,SUMIFS('Displacement Days Lookup'!$B:$B,'Displacement Days Lookup'!$A:$A,'Structure Inputs'!Y78))), 0)</f>
        <v>0</v>
      </c>
      <c r="W75" s="42">
        <f>IF(ISNUMBER('Structure Inputs'!Z78), IF('Structure Inputs'!Z78&gt;='Displacement Days Lookup'!$A$15,'Displacement Days Lookup'!$B$15,IF('Structure Inputs'!Z78&lt;='Displacement Days Lookup'!$A$3,'Displacement Days Lookup'!$B$3,SUMIFS('Displacement Days Lookup'!$B:$B,'Displacement Days Lookup'!$A:$A,'Structure Inputs'!Z78))), 0)</f>
        <v>0</v>
      </c>
      <c r="X75" s="42">
        <f>IF(ISNUMBER('Structure Inputs'!AA78), IF('Structure Inputs'!AA78&gt;='Displacement Days Lookup'!$A$15,'Displacement Days Lookup'!$B$15,IF('Structure Inputs'!AA78&lt;='Displacement Days Lookup'!$A$3,'Displacement Days Lookup'!$B$3,SUMIFS('Displacement Days Lookup'!$B:$B,'Displacement Days Lookup'!$A:$A,'Structure Inputs'!AA78))), 0)</f>
        <v>0</v>
      </c>
      <c r="Y75" s="42">
        <f>IF(ISNUMBER('Structure Inputs'!AB78), IF('Structure Inputs'!AB78&gt;='Displacement Days Lookup'!$A$15,'Displacement Days Lookup'!$B$15,IF('Structure Inputs'!AB78&lt;='Displacement Days Lookup'!$A$3,'Displacement Days Lookup'!$B$3,SUMIFS('Displacement Days Lookup'!$B:$B,'Displacement Days Lookup'!$A:$A,'Structure Inputs'!AB78))), 0)</f>
        <v>0</v>
      </c>
      <c r="Z75" s="42">
        <f>IF(ISNUMBER('Structure Inputs'!AC78), IF('Structure Inputs'!AC78&gt;='Displacement Days Lookup'!$A$15,'Displacement Days Lookup'!$B$15,IF('Structure Inputs'!AC78&lt;='Displacement Days Lookup'!$A$3,'Displacement Days Lookup'!$B$3,SUMIFS('Displacement Days Lookup'!$B:$B,'Displacement Days Lookup'!$A:$A,'Structure Inputs'!AC78))), 0)</f>
        <v>0</v>
      </c>
      <c r="AB75" s="25">
        <f t="shared" si="16"/>
        <v>0</v>
      </c>
      <c r="AC75" s="25">
        <f t="shared" si="17"/>
        <v>0</v>
      </c>
      <c r="AD75" s="25">
        <f t="shared" si="18"/>
        <v>0</v>
      </c>
      <c r="AE75" s="25">
        <f t="shared" si="19"/>
        <v>0</v>
      </c>
      <c r="AF75" s="25">
        <f t="shared" si="20"/>
        <v>0</v>
      </c>
      <c r="AG75" s="25">
        <f t="shared" si="21"/>
        <v>0</v>
      </c>
      <c r="AH75" s="25">
        <f t="shared" si="22"/>
        <v>0</v>
      </c>
      <c r="AI75" s="25">
        <f t="shared" si="23"/>
        <v>0</v>
      </c>
      <c r="AJ75" s="25">
        <f t="shared" si="24"/>
        <v>0</v>
      </c>
      <c r="AK75" s="25">
        <f t="shared" si="25"/>
        <v>0</v>
      </c>
      <c r="AL75" s="25">
        <f t="shared" si="26"/>
        <v>0</v>
      </c>
      <c r="AM75" s="25">
        <f t="shared" si="27"/>
        <v>0</v>
      </c>
    </row>
    <row r="76" spans="1:39" x14ac:dyDescent="0.25">
      <c r="A76" s="17">
        <f t="shared" si="15"/>
        <v>75</v>
      </c>
      <c r="B76" s="27" t="str">
        <f>IF('Structure Inputs'!C79="","",'Structure Inputs'!C79)</f>
        <v/>
      </c>
      <c r="D76" s="42">
        <f>'Structure Inputs'!$D79</f>
        <v>0</v>
      </c>
      <c r="F76" s="18" t="str">
        <f>IF('Structure Inputs'!F79="","No","Yes")</f>
        <v>No</v>
      </c>
      <c r="H76" s="24">
        <f>IF('Structure Inputs'!I79&gt;3,'Debris Cost Calcs'!K76,IF($F76="Yes",'Structure Inputs'!$F79,SUMIFS('General Assumptions_Back End'!$C:$C,'General Assumptions_Back End'!$A:$A,$B76,'General Assumptions_Back End'!$B:$B,H$1)))</f>
        <v>0</v>
      </c>
      <c r="J76" s="44">
        <f>SUMIFS('General Assumptions_Back End'!$C:$C,'General Assumptions_Back End'!$A:$A,$B76,'General Assumptions_Back End'!$B:$B,J$1)</f>
        <v>0</v>
      </c>
      <c r="K76" s="44">
        <f>SUMIFS('General Assumptions_Back End'!$C:$C,'General Assumptions_Back End'!$A:$A,$B76,'General Assumptions_Back End'!$B:$B,K$1)</f>
        <v>0</v>
      </c>
      <c r="L76" s="44">
        <f>'Structure Inputs'!M79</f>
        <v>0</v>
      </c>
      <c r="M76" s="18">
        <f>'Structure Inputs'!Q79</f>
        <v>0</v>
      </c>
      <c r="O76" s="42">
        <f>IF(ISNUMBER('Structure Inputs'!R79), IF('Structure Inputs'!R79&gt;='Displacement Days Lookup'!$A$15,'Displacement Days Lookup'!$B$15,IF('Structure Inputs'!R79&lt;='Displacement Days Lookup'!$A$3,'Displacement Days Lookup'!$B$3,SUMIFS('Displacement Days Lookup'!$B:$B,'Displacement Days Lookup'!$A:$A,'Structure Inputs'!R79))), 0)</f>
        <v>0</v>
      </c>
      <c r="P76" s="42">
        <f>IF(ISNUMBER('Structure Inputs'!S79), IF('Structure Inputs'!S79&gt;='Displacement Days Lookup'!$A$15,'Displacement Days Lookup'!$B$15,IF('Structure Inputs'!S79&lt;='Displacement Days Lookup'!$A$3,'Displacement Days Lookup'!$B$3,SUMIFS('Displacement Days Lookup'!$B:$B,'Displacement Days Lookup'!$A:$A,'Structure Inputs'!S79))), 0)</f>
        <v>0</v>
      </c>
      <c r="Q76" s="42">
        <f>IF(ISNUMBER('Structure Inputs'!T79), IF('Structure Inputs'!T79&gt;='Displacement Days Lookup'!$A$15,'Displacement Days Lookup'!$B$15,IF('Structure Inputs'!T79&lt;='Displacement Days Lookup'!$A$3,'Displacement Days Lookup'!$B$3,SUMIFS('Displacement Days Lookup'!$B:$B,'Displacement Days Lookup'!$A:$A,'Structure Inputs'!T79))), 0)</f>
        <v>0</v>
      </c>
      <c r="R76" s="42">
        <f>IF(ISNUMBER('Structure Inputs'!U79), IF('Structure Inputs'!U79&gt;='Displacement Days Lookup'!$A$15,'Displacement Days Lookup'!$B$15,IF('Structure Inputs'!U79&lt;='Displacement Days Lookup'!$A$3,'Displacement Days Lookup'!$B$3,SUMIFS('Displacement Days Lookup'!$B:$B,'Displacement Days Lookup'!$A:$A,'Structure Inputs'!U79))), 0)</f>
        <v>0</v>
      </c>
      <c r="S76" s="42">
        <f>IF(ISNUMBER('Structure Inputs'!V79), IF('Structure Inputs'!V79&gt;='Displacement Days Lookup'!$A$15,'Displacement Days Lookup'!$B$15,IF('Structure Inputs'!V79&lt;='Displacement Days Lookup'!$A$3,'Displacement Days Lookup'!$B$3,SUMIFS('Displacement Days Lookup'!$B:$B,'Displacement Days Lookup'!$A:$A,'Structure Inputs'!V79))), 0)</f>
        <v>0</v>
      </c>
      <c r="T76" s="42">
        <f>IF(ISNUMBER('Structure Inputs'!W79), IF('Structure Inputs'!W79&gt;='Displacement Days Lookup'!$A$15,'Displacement Days Lookup'!$B$15,IF('Structure Inputs'!W79&lt;='Displacement Days Lookup'!$A$3,'Displacement Days Lookup'!$B$3,SUMIFS('Displacement Days Lookup'!$B:$B,'Displacement Days Lookup'!$A:$A,'Structure Inputs'!W79))), 0)</f>
        <v>0</v>
      </c>
      <c r="U76" s="42">
        <f>IF(ISNUMBER('Structure Inputs'!X79), IF('Structure Inputs'!X79&gt;='Displacement Days Lookup'!$A$15,'Displacement Days Lookup'!$B$15,IF('Structure Inputs'!X79&lt;='Displacement Days Lookup'!$A$3,'Displacement Days Lookup'!$B$3,SUMIFS('Displacement Days Lookup'!$B:$B,'Displacement Days Lookup'!$A:$A,'Structure Inputs'!X79))), 0)</f>
        <v>0</v>
      </c>
      <c r="V76" s="42">
        <f>IF(ISNUMBER('Structure Inputs'!Y79), IF('Structure Inputs'!Y79&gt;='Displacement Days Lookup'!$A$15,'Displacement Days Lookup'!$B$15,IF('Structure Inputs'!Y79&lt;='Displacement Days Lookup'!$A$3,'Displacement Days Lookup'!$B$3,SUMIFS('Displacement Days Lookup'!$B:$B,'Displacement Days Lookup'!$A:$A,'Structure Inputs'!Y79))), 0)</f>
        <v>0</v>
      </c>
      <c r="W76" s="42">
        <f>IF(ISNUMBER('Structure Inputs'!Z79), IF('Structure Inputs'!Z79&gt;='Displacement Days Lookup'!$A$15,'Displacement Days Lookup'!$B$15,IF('Structure Inputs'!Z79&lt;='Displacement Days Lookup'!$A$3,'Displacement Days Lookup'!$B$3,SUMIFS('Displacement Days Lookup'!$B:$B,'Displacement Days Lookup'!$A:$A,'Structure Inputs'!Z79))), 0)</f>
        <v>0</v>
      </c>
      <c r="X76" s="42">
        <f>IF(ISNUMBER('Structure Inputs'!AA79), IF('Structure Inputs'!AA79&gt;='Displacement Days Lookup'!$A$15,'Displacement Days Lookup'!$B$15,IF('Structure Inputs'!AA79&lt;='Displacement Days Lookup'!$A$3,'Displacement Days Lookup'!$B$3,SUMIFS('Displacement Days Lookup'!$B:$B,'Displacement Days Lookup'!$A:$A,'Structure Inputs'!AA79))), 0)</f>
        <v>0</v>
      </c>
      <c r="Y76" s="42">
        <f>IF(ISNUMBER('Structure Inputs'!AB79), IF('Structure Inputs'!AB79&gt;='Displacement Days Lookup'!$A$15,'Displacement Days Lookup'!$B$15,IF('Structure Inputs'!AB79&lt;='Displacement Days Lookup'!$A$3,'Displacement Days Lookup'!$B$3,SUMIFS('Displacement Days Lookup'!$B:$B,'Displacement Days Lookup'!$A:$A,'Structure Inputs'!AB79))), 0)</f>
        <v>0</v>
      </c>
      <c r="Z76" s="42">
        <f>IF(ISNUMBER('Structure Inputs'!AC79), IF('Structure Inputs'!AC79&gt;='Displacement Days Lookup'!$A$15,'Displacement Days Lookup'!$B$15,IF('Structure Inputs'!AC79&lt;='Displacement Days Lookup'!$A$3,'Displacement Days Lookup'!$B$3,SUMIFS('Displacement Days Lookup'!$B:$B,'Displacement Days Lookup'!$A:$A,'Structure Inputs'!AC79))), 0)</f>
        <v>0</v>
      </c>
      <c r="AB76" s="25">
        <f t="shared" si="16"/>
        <v>0</v>
      </c>
      <c r="AC76" s="25">
        <f t="shared" si="17"/>
        <v>0</v>
      </c>
      <c r="AD76" s="25">
        <f t="shared" si="18"/>
        <v>0</v>
      </c>
      <c r="AE76" s="25">
        <f t="shared" si="19"/>
        <v>0</v>
      </c>
      <c r="AF76" s="25">
        <f t="shared" si="20"/>
        <v>0</v>
      </c>
      <c r="AG76" s="25">
        <f t="shared" si="21"/>
        <v>0</v>
      </c>
      <c r="AH76" s="25">
        <f t="shared" si="22"/>
        <v>0</v>
      </c>
      <c r="AI76" s="25">
        <f t="shared" si="23"/>
        <v>0</v>
      </c>
      <c r="AJ76" s="25">
        <f t="shared" si="24"/>
        <v>0</v>
      </c>
      <c r="AK76" s="25">
        <f t="shared" si="25"/>
        <v>0</v>
      </c>
      <c r="AL76" s="25">
        <f t="shared" si="26"/>
        <v>0</v>
      </c>
      <c r="AM76" s="25">
        <f t="shared" si="27"/>
        <v>0</v>
      </c>
    </row>
    <row r="77" spans="1:39" x14ac:dyDescent="0.25">
      <c r="A77" s="17">
        <f t="shared" si="15"/>
        <v>76</v>
      </c>
      <c r="B77" s="27" t="str">
        <f>IF('Structure Inputs'!C80="","",'Structure Inputs'!C80)</f>
        <v/>
      </c>
      <c r="D77" s="42">
        <f>'Structure Inputs'!$D80</f>
        <v>0</v>
      </c>
      <c r="F77" s="18" t="str">
        <f>IF('Structure Inputs'!F80="","No","Yes")</f>
        <v>No</v>
      </c>
      <c r="H77" s="24">
        <f>IF('Structure Inputs'!I80&gt;3,'Debris Cost Calcs'!K77,IF($F77="Yes",'Structure Inputs'!$F80,SUMIFS('General Assumptions_Back End'!$C:$C,'General Assumptions_Back End'!$A:$A,$B77,'General Assumptions_Back End'!$B:$B,H$1)))</f>
        <v>0</v>
      </c>
      <c r="J77" s="44">
        <f>SUMIFS('General Assumptions_Back End'!$C:$C,'General Assumptions_Back End'!$A:$A,$B77,'General Assumptions_Back End'!$B:$B,J$1)</f>
        <v>0</v>
      </c>
      <c r="K77" s="44">
        <f>SUMIFS('General Assumptions_Back End'!$C:$C,'General Assumptions_Back End'!$A:$A,$B77,'General Assumptions_Back End'!$B:$B,K$1)</f>
        <v>0</v>
      </c>
      <c r="L77" s="44">
        <f>'Structure Inputs'!M80</f>
        <v>0</v>
      </c>
      <c r="M77" s="18">
        <f>'Structure Inputs'!Q80</f>
        <v>0</v>
      </c>
      <c r="O77" s="42">
        <f>IF(ISNUMBER('Structure Inputs'!R80), IF('Structure Inputs'!R80&gt;='Displacement Days Lookup'!$A$15,'Displacement Days Lookup'!$B$15,IF('Structure Inputs'!R80&lt;='Displacement Days Lookup'!$A$3,'Displacement Days Lookup'!$B$3,SUMIFS('Displacement Days Lookup'!$B:$B,'Displacement Days Lookup'!$A:$A,'Structure Inputs'!R80))), 0)</f>
        <v>0</v>
      </c>
      <c r="P77" s="42">
        <f>IF(ISNUMBER('Structure Inputs'!S80), IF('Structure Inputs'!S80&gt;='Displacement Days Lookup'!$A$15,'Displacement Days Lookup'!$B$15,IF('Structure Inputs'!S80&lt;='Displacement Days Lookup'!$A$3,'Displacement Days Lookup'!$B$3,SUMIFS('Displacement Days Lookup'!$B:$B,'Displacement Days Lookup'!$A:$A,'Structure Inputs'!S80))), 0)</f>
        <v>0</v>
      </c>
      <c r="Q77" s="42">
        <f>IF(ISNUMBER('Structure Inputs'!T80), IF('Structure Inputs'!T80&gt;='Displacement Days Lookup'!$A$15,'Displacement Days Lookup'!$B$15,IF('Structure Inputs'!T80&lt;='Displacement Days Lookup'!$A$3,'Displacement Days Lookup'!$B$3,SUMIFS('Displacement Days Lookup'!$B:$B,'Displacement Days Lookup'!$A:$A,'Structure Inputs'!T80))), 0)</f>
        <v>0</v>
      </c>
      <c r="R77" s="42">
        <f>IF(ISNUMBER('Structure Inputs'!U80), IF('Structure Inputs'!U80&gt;='Displacement Days Lookup'!$A$15,'Displacement Days Lookup'!$B$15,IF('Structure Inputs'!U80&lt;='Displacement Days Lookup'!$A$3,'Displacement Days Lookup'!$B$3,SUMIFS('Displacement Days Lookup'!$B:$B,'Displacement Days Lookup'!$A:$A,'Structure Inputs'!U80))), 0)</f>
        <v>0</v>
      </c>
      <c r="S77" s="42">
        <f>IF(ISNUMBER('Structure Inputs'!V80), IF('Structure Inputs'!V80&gt;='Displacement Days Lookup'!$A$15,'Displacement Days Lookup'!$B$15,IF('Structure Inputs'!V80&lt;='Displacement Days Lookup'!$A$3,'Displacement Days Lookup'!$B$3,SUMIFS('Displacement Days Lookup'!$B:$B,'Displacement Days Lookup'!$A:$A,'Structure Inputs'!V80))), 0)</f>
        <v>0</v>
      </c>
      <c r="T77" s="42">
        <f>IF(ISNUMBER('Structure Inputs'!W80), IF('Structure Inputs'!W80&gt;='Displacement Days Lookup'!$A$15,'Displacement Days Lookup'!$B$15,IF('Structure Inputs'!W80&lt;='Displacement Days Lookup'!$A$3,'Displacement Days Lookup'!$B$3,SUMIFS('Displacement Days Lookup'!$B:$B,'Displacement Days Lookup'!$A:$A,'Structure Inputs'!W80))), 0)</f>
        <v>0</v>
      </c>
      <c r="U77" s="42">
        <f>IF(ISNUMBER('Structure Inputs'!X80), IF('Structure Inputs'!X80&gt;='Displacement Days Lookup'!$A$15,'Displacement Days Lookup'!$B$15,IF('Structure Inputs'!X80&lt;='Displacement Days Lookup'!$A$3,'Displacement Days Lookup'!$B$3,SUMIFS('Displacement Days Lookup'!$B:$B,'Displacement Days Lookup'!$A:$A,'Structure Inputs'!X80))), 0)</f>
        <v>0</v>
      </c>
      <c r="V77" s="42">
        <f>IF(ISNUMBER('Structure Inputs'!Y80), IF('Structure Inputs'!Y80&gt;='Displacement Days Lookup'!$A$15,'Displacement Days Lookup'!$B$15,IF('Structure Inputs'!Y80&lt;='Displacement Days Lookup'!$A$3,'Displacement Days Lookup'!$B$3,SUMIFS('Displacement Days Lookup'!$B:$B,'Displacement Days Lookup'!$A:$A,'Structure Inputs'!Y80))), 0)</f>
        <v>0</v>
      </c>
      <c r="W77" s="42">
        <f>IF(ISNUMBER('Structure Inputs'!Z80), IF('Structure Inputs'!Z80&gt;='Displacement Days Lookup'!$A$15,'Displacement Days Lookup'!$B$15,IF('Structure Inputs'!Z80&lt;='Displacement Days Lookup'!$A$3,'Displacement Days Lookup'!$B$3,SUMIFS('Displacement Days Lookup'!$B:$B,'Displacement Days Lookup'!$A:$A,'Structure Inputs'!Z80))), 0)</f>
        <v>0</v>
      </c>
      <c r="X77" s="42">
        <f>IF(ISNUMBER('Structure Inputs'!AA80), IF('Structure Inputs'!AA80&gt;='Displacement Days Lookup'!$A$15,'Displacement Days Lookup'!$B$15,IF('Structure Inputs'!AA80&lt;='Displacement Days Lookup'!$A$3,'Displacement Days Lookup'!$B$3,SUMIFS('Displacement Days Lookup'!$B:$B,'Displacement Days Lookup'!$A:$A,'Structure Inputs'!AA80))), 0)</f>
        <v>0</v>
      </c>
      <c r="Y77" s="42">
        <f>IF(ISNUMBER('Structure Inputs'!AB80), IF('Structure Inputs'!AB80&gt;='Displacement Days Lookup'!$A$15,'Displacement Days Lookup'!$B$15,IF('Structure Inputs'!AB80&lt;='Displacement Days Lookup'!$A$3,'Displacement Days Lookup'!$B$3,SUMIFS('Displacement Days Lookup'!$B:$B,'Displacement Days Lookup'!$A:$A,'Structure Inputs'!AB80))), 0)</f>
        <v>0</v>
      </c>
      <c r="Z77" s="42">
        <f>IF(ISNUMBER('Structure Inputs'!AC80), IF('Structure Inputs'!AC80&gt;='Displacement Days Lookup'!$A$15,'Displacement Days Lookup'!$B$15,IF('Structure Inputs'!AC80&lt;='Displacement Days Lookup'!$A$3,'Displacement Days Lookup'!$B$3,SUMIFS('Displacement Days Lookup'!$B:$B,'Displacement Days Lookup'!$A:$A,'Structure Inputs'!AC80))), 0)</f>
        <v>0</v>
      </c>
      <c r="AB77" s="25">
        <f t="shared" si="16"/>
        <v>0</v>
      </c>
      <c r="AC77" s="25">
        <f t="shared" si="17"/>
        <v>0</v>
      </c>
      <c r="AD77" s="25">
        <f t="shared" si="18"/>
        <v>0</v>
      </c>
      <c r="AE77" s="25">
        <f t="shared" si="19"/>
        <v>0</v>
      </c>
      <c r="AF77" s="25">
        <f t="shared" si="20"/>
        <v>0</v>
      </c>
      <c r="AG77" s="25">
        <f t="shared" si="21"/>
        <v>0</v>
      </c>
      <c r="AH77" s="25">
        <f t="shared" si="22"/>
        <v>0</v>
      </c>
      <c r="AI77" s="25">
        <f t="shared" si="23"/>
        <v>0</v>
      </c>
      <c r="AJ77" s="25">
        <f t="shared" si="24"/>
        <v>0</v>
      </c>
      <c r="AK77" s="25">
        <f t="shared" si="25"/>
        <v>0</v>
      </c>
      <c r="AL77" s="25">
        <f t="shared" si="26"/>
        <v>0</v>
      </c>
      <c r="AM77" s="25">
        <f t="shared" si="27"/>
        <v>0</v>
      </c>
    </row>
    <row r="78" spans="1:39" x14ac:dyDescent="0.25">
      <c r="A78" s="17">
        <f t="shared" si="15"/>
        <v>77</v>
      </c>
      <c r="B78" s="27" t="str">
        <f>IF('Structure Inputs'!C81="","",'Structure Inputs'!C81)</f>
        <v/>
      </c>
      <c r="D78" s="42">
        <f>'Structure Inputs'!$D81</f>
        <v>0</v>
      </c>
      <c r="F78" s="18" t="str">
        <f>IF('Structure Inputs'!F81="","No","Yes")</f>
        <v>No</v>
      </c>
      <c r="H78" s="24">
        <f>IF('Structure Inputs'!I81&gt;3,'Debris Cost Calcs'!K78,IF($F78="Yes",'Structure Inputs'!$F81,SUMIFS('General Assumptions_Back End'!$C:$C,'General Assumptions_Back End'!$A:$A,$B78,'General Assumptions_Back End'!$B:$B,H$1)))</f>
        <v>0</v>
      </c>
      <c r="J78" s="44">
        <f>SUMIFS('General Assumptions_Back End'!$C:$C,'General Assumptions_Back End'!$A:$A,$B78,'General Assumptions_Back End'!$B:$B,J$1)</f>
        <v>0</v>
      </c>
      <c r="K78" s="44">
        <f>SUMIFS('General Assumptions_Back End'!$C:$C,'General Assumptions_Back End'!$A:$A,$B78,'General Assumptions_Back End'!$B:$B,K$1)</f>
        <v>0</v>
      </c>
      <c r="L78" s="44">
        <f>'Structure Inputs'!M81</f>
        <v>0</v>
      </c>
      <c r="M78" s="18">
        <f>'Structure Inputs'!Q81</f>
        <v>0</v>
      </c>
      <c r="O78" s="42">
        <f>IF(ISNUMBER('Structure Inputs'!R81), IF('Structure Inputs'!R81&gt;='Displacement Days Lookup'!$A$15,'Displacement Days Lookup'!$B$15,IF('Structure Inputs'!R81&lt;='Displacement Days Lookup'!$A$3,'Displacement Days Lookup'!$B$3,SUMIFS('Displacement Days Lookup'!$B:$B,'Displacement Days Lookup'!$A:$A,'Structure Inputs'!R81))), 0)</f>
        <v>0</v>
      </c>
      <c r="P78" s="42">
        <f>IF(ISNUMBER('Structure Inputs'!S81), IF('Structure Inputs'!S81&gt;='Displacement Days Lookup'!$A$15,'Displacement Days Lookup'!$B$15,IF('Structure Inputs'!S81&lt;='Displacement Days Lookup'!$A$3,'Displacement Days Lookup'!$B$3,SUMIFS('Displacement Days Lookup'!$B:$B,'Displacement Days Lookup'!$A:$A,'Structure Inputs'!S81))), 0)</f>
        <v>0</v>
      </c>
      <c r="Q78" s="42">
        <f>IF(ISNUMBER('Structure Inputs'!T81), IF('Structure Inputs'!T81&gt;='Displacement Days Lookup'!$A$15,'Displacement Days Lookup'!$B$15,IF('Structure Inputs'!T81&lt;='Displacement Days Lookup'!$A$3,'Displacement Days Lookup'!$B$3,SUMIFS('Displacement Days Lookup'!$B:$B,'Displacement Days Lookup'!$A:$A,'Structure Inputs'!T81))), 0)</f>
        <v>0</v>
      </c>
      <c r="R78" s="42">
        <f>IF(ISNUMBER('Structure Inputs'!U81), IF('Structure Inputs'!U81&gt;='Displacement Days Lookup'!$A$15,'Displacement Days Lookup'!$B$15,IF('Structure Inputs'!U81&lt;='Displacement Days Lookup'!$A$3,'Displacement Days Lookup'!$B$3,SUMIFS('Displacement Days Lookup'!$B:$B,'Displacement Days Lookup'!$A:$A,'Structure Inputs'!U81))), 0)</f>
        <v>0</v>
      </c>
      <c r="S78" s="42">
        <f>IF(ISNUMBER('Structure Inputs'!V81), IF('Structure Inputs'!V81&gt;='Displacement Days Lookup'!$A$15,'Displacement Days Lookup'!$B$15,IF('Structure Inputs'!V81&lt;='Displacement Days Lookup'!$A$3,'Displacement Days Lookup'!$B$3,SUMIFS('Displacement Days Lookup'!$B:$B,'Displacement Days Lookup'!$A:$A,'Structure Inputs'!V81))), 0)</f>
        <v>0</v>
      </c>
      <c r="T78" s="42">
        <f>IF(ISNUMBER('Structure Inputs'!W81), IF('Structure Inputs'!W81&gt;='Displacement Days Lookup'!$A$15,'Displacement Days Lookup'!$B$15,IF('Structure Inputs'!W81&lt;='Displacement Days Lookup'!$A$3,'Displacement Days Lookup'!$B$3,SUMIFS('Displacement Days Lookup'!$B:$B,'Displacement Days Lookup'!$A:$A,'Structure Inputs'!W81))), 0)</f>
        <v>0</v>
      </c>
      <c r="U78" s="42">
        <f>IF(ISNUMBER('Structure Inputs'!X81), IF('Structure Inputs'!X81&gt;='Displacement Days Lookup'!$A$15,'Displacement Days Lookup'!$B$15,IF('Structure Inputs'!X81&lt;='Displacement Days Lookup'!$A$3,'Displacement Days Lookup'!$B$3,SUMIFS('Displacement Days Lookup'!$B:$B,'Displacement Days Lookup'!$A:$A,'Structure Inputs'!X81))), 0)</f>
        <v>0</v>
      </c>
      <c r="V78" s="42">
        <f>IF(ISNUMBER('Structure Inputs'!Y81), IF('Structure Inputs'!Y81&gt;='Displacement Days Lookup'!$A$15,'Displacement Days Lookup'!$B$15,IF('Structure Inputs'!Y81&lt;='Displacement Days Lookup'!$A$3,'Displacement Days Lookup'!$B$3,SUMIFS('Displacement Days Lookup'!$B:$B,'Displacement Days Lookup'!$A:$A,'Structure Inputs'!Y81))), 0)</f>
        <v>0</v>
      </c>
      <c r="W78" s="42">
        <f>IF(ISNUMBER('Structure Inputs'!Z81), IF('Structure Inputs'!Z81&gt;='Displacement Days Lookup'!$A$15,'Displacement Days Lookup'!$B$15,IF('Structure Inputs'!Z81&lt;='Displacement Days Lookup'!$A$3,'Displacement Days Lookup'!$B$3,SUMIFS('Displacement Days Lookup'!$B:$B,'Displacement Days Lookup'!$A:$A,'Structure Inputs'!Z81))), 0)</f>
        <v>0</v>
      </c>
      <c r="X78" s="42">
        <f>IF(ISNUMBER('Structure Inputs'!AA81), IF('Structure Inputs'!AA81&gt;='Displacement Days Lookup'!$A$15,'Displacement Days Lookup'!$B$15,IF('Structure Inputs'!AA81&lt;='Displacement Days Lookup'!$A$3,'Displacement Days Lookup'!$B$3,SUMIFS('Displacement Days Lookup'!$B:$B,'Displacement Days Lookup'!$A:$A,'Structure Inputs'!AA81))), 0)</f>
        <v>0</v>
      </c>
      <c r="Y78" s="42">
        <f>IF(ISNUMBER('Structure Inputs'!AB81), IF('Structure Inputs'!AB81&gt;='Displacement Days Lookup'!$A$15,'Displacement Days Lookup'!$B$15,IF('Structure Inputs'!AB81&lt;='Displacement Days Lookup'!$A$3,'Displacement Days Lookup'!$B$3,SUMIFS('Displacement Days Lookup'!$B:$B,'Displacement Days Lookup'!$A:$A,'Structure Inputs'!AB81))), 0)</f>
        <v>0</v>
      </c>
      <c r="Z78" s="42">
        <f>IF(ISNUMBER('Structure Inputs'!AC81), IF('Structure Inputs'!AC81&gt;='Displacement Days Lookup'!$A$15,'Displacement Days Lookup'!$B$15,IF('Structure Inputs'!AC81&lt;='Displacement Days Lookup'!$A$3,'Displacement Days Lookup'!$B$3,SUMIFS('Displacement Days Lookup'!$B:$B,'Displacement Days Lookup'!$A:$A,'Structure Inputs'!AC81))), 0)</f>
        <v>0</v>
      </c>
      <c r="AB78" s="25">
        <f t="shared" si="16"/>
        <v>0</v>
      </c>
      <c r="AC78" s="25">
        <f t="shared" si="17"/>
        <v>0</v>
      </c>
      <c r="AD78" s="25">
        <f t="shared" si="18"/>
        <v>0</v>
      </c>
      <c r="AE78" s="25">
        <f t="shared" si="19"/>
        <v>0</v>
      </c>
      <c r="AF78" s="25">
        <f t="shared" si="20"/>
        <v>0</v>
      </c>
      <c r="AG78" s="25">
        <f t="shared" si="21"/>
        <v>0</v>
      </c>
      <c r="AH78" s="25">
        <f t="shared" si="22"/>
        <v>0</v>
      </c>
      <c r="AI78" s="25">
        <f t="shared" si="23"/>
        <v>0</v>
      </c>
      <c r="AJ78" s="25">
        <f t="shared" si="24"/>
        <v>0</v>
      </c>
      <c r="AK78" s="25">
        <f t="shared" si="25"/>
        <v>0</v>
      </c>
      <c r="AL78" s="25">
        <f t="shared" si="26"/>
        <v>0</v>
      </c>
      <c r="AM78" s="25">
        <f t="shared" si="27"/>
        <v>0</v>
      </c>
    </row>
    <row r="79" spans="1:39" x14ac:dyDescent="0.25">
      <c r="A79" s="17">
        <f t="shared" si="15"/>
        <v>78</v>
      </c>
      <c r="B79" s="27" t="str">
        <f>IF('Structure Inputs'!C82="","",'Structure Inputs'!C82)</f>
        <v/>
      </c>
      <c r="D79" s="42">
        <f>'Structure Inputs'!$D82</f>
        <v>0</v>
      </c>
      <c r="F79" s="18" t="str">
        <f>IF('Structure Inputs'!F82="","No","Yes")</f>
        <v>No</v>
      </c>
      <c r="H79" s="24">
        <f>IF('Structure Inputs'!I82&gt;3,'Debris Cost Calcs'!K79,IF($F79="Yes",'Structure Inputs'!$F82,SUMIFS('General Assumptions_Back End'!$C:$C,'General Assumptions_Back End'!$A:$A,$B79,'General Assumptions_Back End'!$B:$B,H$1)))</f>
        <v>0</v>
      </c>
      <c r="J79" s="44">
        <f>SUMIFS('General Assumptions_Back End'!$C:$C,'General Assumptions_Back End'!$A:$A,$B79,'General Assumptions_Back End'!$B:$B,J$1)</f>
        <v>0</v>
      </c>
      <c r="K79" s="44">
        <f>SUMIFS('General Assumptions_Back End'!$C:$C,'General Assumptions_Back End'!$A:$A,$B79,'General Assumptions_Back End'!$B:$B,K$1)</f>
        <v>0</v>
      </c>
      <c r="L79" s="44">
        <f>'Structure Inputs'!M82</f>
        <v>0</v>
      </c>
      <c r="M79" s="18">
        <f>'Structure Inputs'!Q82</f>
        <v>0</v>
      </c>
      <c r="O79" s="42">
        <f>IF(ISNUMBER('Structure Inputs'!R82), IF('Structure Inputs'!R82&gt;='Displacement Days Lookup'!$A$15,'Displacement Days Lookup'!$B$15,IF('Structure Inputs'!R82&lt;='Displacement Days Lookup'!$A$3,'Displacement Days Lookup'!$B$3,SUMIFS('Displacement Days Lookup'!$B:$B,'Displacement Days Lookup'!$A:$A,'Structure Inputs'!R82))), 0)</f>
        <v>0</v>
      </c>
      <c r="P79" s="42">
        <f>IF(ISNUMBER('Structure Inputs'!S82), IF('Structure Inputs'!S82&gt;='Displacement Days Lookup'!$A$15,'Displacement Days Lookup'!$B$15,IF('Structure Inputs'!S82&lt;='Displacement Days Lookup'!$A$3,'Displacement Days Lookup'!$B$3,SUMIFS('Displacement Days Lookup'!$B:$B,'Displacement Days Lookup'!$A:$A,'Structure Inputs'!S82))), 0)</f>
        <v>0</v>
      </c>
      <c r="Q79" s="42">
        <f>IF(ISNUMBER('Structure Inputs'!T82), IF('Structure Inputs'!T82&gt;='Displacement Days Lookup'!$A$15,'Displacement Days Lookup'!$B$15,IF('Structure Inputs'!T82&lt;='Displacement Days Lookup'!$A$3,'Displacement Days Lookup'!$B$3,SUMIFS('Displacement Days Lookup'!$B:$B,'Displacement Days Lookup'!$A:$A,'Structure Inputs'!T82))), 0)</f>
        <v>0</v>
      </c>
      <c r="R79" s="42">
        <f>IF(ISNUMBER('Structure Inputs'!U82), IF('Structure Inputs'!U82&gt;='Displacement Days Lookup'!$A$15,'Displacement Days Lookup'!$B$15,IF('Structure Inputs'!U82&lt;='Displacement Days Lookup'!$A$3,'Displacement Days Lookup'!$B$3,SUMIFS('Displacement Days Lookup'!$B:$B,'Displacement Days Lookup'!$A:$A,'Structure Inputs'!U82))), 0)</f>
        <v>0</v>
      </c>
      <c r="S79" s="42">
        <f>IF(ISNUMBER('Structure Inputs'!V82), IF('Structure Inputs'!V82&gt;='Displacement Days Lookup'!$A$15,'Displacement Days Lookup'!$B$15,IF('Structure Inputs'!V82&lt;='Displacement Days Lookup'!$A$3,'Displacement Days Lookup'!$B$3,SUMIFS('Displacement Days Lookup'!$B:$B,'Displacement Days Lookup'!$A:$A,'Structure Inputs'!V82))), 0)</f>
        <v>0</v>
      </c>
      <c r="T79" s="42">
        <f>IF(ISNUMBER('Structure Inputs'!W82), IF('Structure Inputs'!W82&gt;='Displacement Days Lookup'!$A$15,'Displacement Days Lookup'!$B$15,IF('Structure Inputs'!W82&lt;='Displacement Days Lookup'!$A$3,'Displacement Days Lookup'!$B$3,SUMIFS('Displacement Days Lookup'!$B:$B,'Displacement Days Lookup'!$A:$A,'Structure Inputs'!W82))), 0)</f>
        <v>0</v>
      </c>
      <c r="U79" s="42">
        <f>IF(ISNUMBER('Structure Inputs'!X82), IF('Structure Inputs'!X82&gt;='Displacement Days Lookup'!$A$15,'Displacement Days Lookup'!$B$15,IF('Structure Inputs'!X82&lt;='Displacement Days Lookup'!$A$3,'Displacement Days Lookup'!$B$3,SUMIFS('Displacement Days Lookup'!$B:$B,'Displacement Days Lookup'!$A:$A,'Structure Inputs'!X82))), 0)</f>
        <v>0</v>
      </c>
      <c r="V79" s="42">
        <f>IF(ISNUMBER('Structure Inputs'!Y82), IF('Structure Inputs'!Y82&gt;='Displacement Days Lookup'!$A$15,'Displacement Days Lookup'!$B$15,IF('Structure Inputs'!Y82&lt;='Displacement Days Lookup'!$A$3,'Displacement Days Lookup'!$B$3,SUMIFS('Displacement Days Lookup'!$B:$B,'Displacement Days Lookup'!$A:$A,'Structure Inputs'!Y82))), 0)</f>
        <v>0</v>
      </c>
      <c r="W79" s="42">
        <f>IF(ISNUMBER('Structure Inputs'!Z82), IF('Structure Inputs'!Z82&gt;='Displacement Days Lookup'!$A$15,'Displacement Days Lookup'!$B$15,IF('Structure Inputs'!Z82&lt;='Displacement Days Lookup'!$A$3,'Displacement Days Lookup'!$B$3,SUMIFS('Displacement Days Lookup'!$B:$B,'Displacement Days Lookup'!$A:$A,'Structure Inputs'!Z82))), 0)</f>
        <v>0</v>
      </c>
      <c r="X79" s="42">
        <f>IF(ISNUMBER('Structure Inputs'!AA82), IF('Structure Inputs'!AA82&gt;='Displacement Days Lookup'!$A$15,'Displacement Days Lookup'!$B$15,IF('Structure Inputs'!AA82&lt;='Displacement Days Lookup'!$A$3,'Displacement Days Lookup'!$B$3,SUMIFS('Displacement Days Lookup'!$B:$B,'Displacement Days Lookup'!$A:$A,'Structure Inputs'!AA82))), 0)</f>
        <v>0</v>
      </c>
      <c r="Y79" s="42">
        <f>IF(ISNUMBER('Structure Inputs'!AB82), IF('Structure Inputs'!AB82&gt;='Displacement Days Lookup'!$A$15,'Displacement Days Lookup'!$B$15,IF('Structure Inputs'!AB82&lt;='Displacement Days Lookup'!$A$3,'Displacement Days Lookup'!$B$3,SUMIFS('Displacement Days Lookup'!$B:$B,'Displacement Days Lookup'!$A:$A,'Structure Inputs'!AB82))), 0)</f>
        <v>0</v>
      </c>
      <c r="Z79" s="42">
        <f>IF(ISNUMBER('Structure Inputs'!AC82), IF('Structure Inputs'!AC82&gt;='Displacement Days Lookup'!$A$15,'Displacement Days Lookup'!$B$15,IF('Structure Inputs'!AC82&lt;='Displacement Days Lookup'!$A$3,'Displacement Days Lookup'!$B$3,SUMIFS('Displacement Days Lookup'!$B:$B,'Displacement Days Lookup'!$A:$A,'Structure Inputs'!AC82))), 0)</f>
        <v>0</v>
      </c>
      <c r="AB79" s="25">
        <f t="shared" si="16"/>
        <v>0</v>
      </c>
      <c r="AC79" s="25">
        <f t="shared" si="17"/>
        <v>0</v>
      </c>
      <c r="AD79" s="25">
        <f t="shared" si="18"/>
        <v>0</v>
      </c>
      <c r="AE79" s="25">
        <f t="shared" si="19"/>
        <v>0</v>
      </c>
      <c r="AF79" s="25">
        <f t="shared" si="20"/>
        <v>0</v>
      </c>
      <c r="AG79" s="25">
        <f t="shared" si="21"/>
        <v>0</v>
      </c>
      <c r="AH79" s="25">
        <f t="shared" si="22"/>
        <v>0</v>
      </c>
      <c r="AI79" s="25">
        <f t="shared" si="23"/>
        <v>0</v>
      </c>
      <c r="AJ79" s="25">
        <f t="shared" si="24"/>
        <v>0</v>
      </c>
      <c r="AK79" s="25">
        <f t="shared" si="25"/>
        <v>0</v>
      </c>
      <c r="AL79" s="25">
        <f t="shared" si="26"/>
        <v>0</v>
      </c>
      <c r="AM79" s="25">
        <f t="shared" si="27"/>
        <v>0</v>
      </c>
    </row>
    <row r="80" spans="1:39" x14ac:dyDescent="0.25">
      <c r="A80" s="17">
        <f t="shared" si="15"/>
        <v>79</v>
      </c>
      <c r="B80" s="27" t="str">
        <f>IF('Structure Inputs'!C83="","",'Structure Inputs'!C83)</f>
        <v/>
      </c>
      <c r="D80" s="42">
        <f>'Structure Inputs'!$D83</f>
        <v>0</v>
      </c>
      <c r="F80" s="18" t="str">
        <f>IF('Structure Inputs'!F83="","No","Yes")</f>
        <v>No</v>
      </c>
      <c r="H80" s="24">
        <f>IF('Structure Inputs'!I83&gt;3,'Debris Cost Calcs'!K80,IF($F80="Yes",'Structure Inputs'!$F83,SUMIFS('General Assumptions_Back End'!$C:$C,'General Assumptions_Back End'!$A:$A,$B80,'General Assumptions_Back End'!$B:$B,H$1)))</f>
        <v>0</v>
      </c>
      <c r="J80" s="44">
        <f>SUMIFS('General Assumptions_Back End'!$C:$C,'General Assumptions_Back End'!$A:$A,$B80,'General Assumptions_Back End'!$B:$B,J$1)</f>
        <v>0</v>
      </c>
      <c r="K80" s="44">
        <f>SUMIFS('General Assumptions_Back End'!$C:$C,'General Assumptions_Back End'!$A:$A,$B80,'General Assumptions_Back End'!$B:$B,K$1)</f>
        <v>0</v>
      </c>
      <c r="L80" s="44">
        <f>'Structure Inputs'!M83</f>
        <v>0</v>
      </c>
      <c r="M80" s="18">
        <f>'Structure Inputs'!Q83</f>
        <v>0</v>
      </c>
      <c r="O80" s="42">
        <f>IF(ISNUMBER('Structure Inputs'!R83), IF('Structure Inputs'!R83&gt;='Displacement Days Lookup'!$A$15,'Displacement Days Lookup'!$B$15,IF('Structure Inputs'!R83&lt;='Displacement Days Lookup'!$A$3,'Displacement Days Lookup'!$B$3,SUMIFS('Displacement Days Lookup'!$B:$B,'Displacement Days Lookup'!$A:$A,'Structure Inputs'!R83))), 0)</f>
        <v>0</v>
      </c>
      <c r="P80" s="42">
        <f>IF(ISNUMBER('Structure Inputs'!S83), IF('Structure Inputs'!S83&gt;='Displacement Days Lookup'!$A$15,'Displacement Days Lookup'!$B$15,IF('Structure Inputs'!S83&lt;='Displacement Days Lookup'!$A$3,'Displacement Days Lookup'!$B$3,SUMIFS('Displacement Days Lookup'!$B:$B,'Displacement Days Lookup'!$A:$A,'Structure Inputs'!S83))), 0)</f>
        <v>0</v>
      </c>
      <c r="Q80" s="42">
        <f>IF(ISNUMBER('Structure Inputs'!T83), IF('Structure Inputs'!T83&gt;='Displacement Days Lookup'!$A$15,'Displacement Days Lookup'!$B$15,IF('Structure Inputs'!T83&lt;='Displacement Days Lookup'!$A$3,'Displacement Days Lookup'!$B$3,SUMIFS('Displacement Days Lookup'!$B:$B,'Displacement Days Lookup'!$A:$A,'Structure Inputs'!T83))), 0)</f>
        <v>0</v>
      </c>
      <c r="R80" s="42">
        <f>IF(ISNUMBER('Structure Inputs'!U83), IF('Structure Inputs'!U83&gt;='Displacement Days Lookup'!$A$15,'Displacement Days Lookup'!$B$15,IF('Structure Inputs'!U83&lt;='Displacement Days Lookup'!$A$3,'Displacement Days Lookup'!$B$3,SUMIFS('Displacement Days Lookup'!$B:$B,'Displacement Days Lookup'!$A:$A,'Structure Inputs'!U83))), 0)</f>
        <v>0</v>
      </c>
      <c r="S80" s="42">
        <f>IF(ISNUMBER('Structure Inputs'!V83), IF('Structure Inputs'!V83&gt;='Displacement Days Lookup'!$A$15,'Displacement Days Lookup'!$B$15,IF('Structure Inputs'!V83&lt;='Displacement Days Lookup'!$A$3,'Displacement Days Lookup'!$B$3,SUMIFS('Displacement Days Lookup'!$B:$B,'Displacement Days Lookup'!$A:$A,'Structure Inputs'!V83))), 0)</f>
        <v>0</v>
      </c>
      <c r="T80" s="42">
        <f>IF(ISNUMBER('Structure Inputs'!W83), IF('Structure Inputs'!W83&gt;='Displacement Days Lookup'!$A$15,'Displacement Days Lookup'!$B$15,IF('Structure Inputs'!W83&lt;='Displacement Days Lookup'!$A$3,'Displacement Days Lookup'!$B$3,SUMIFS('Displacement Days Lookup'!$B:$B,'Displacement Days Lookup'!$A:$A,'Structure Inputs'!W83))), 0)</f>
        <v>0</v>
      </c>
      <c r="U80" s="42">
        <f>IF(ISNUMBER('Structure Inputs'!X83), IF('Structure Inputs'!X83&gt;='Displacement Days Lookup'!$A$15,'Displacement Days Lookup'!$B$15,IF('Structure Inputs'!X83&lt;='Displacement Days Lookup'!$A$3,'Displacement Days Lookup'!$B$3,SUMIFS('Displacement Days Lookup'!$B:$B,'Displacement Days Lookup'!$A:$A,'Structure Inputs'!X83))), 0)</f>
        <v>0</v>
      </c>
      <c r="V80" s="42">
        <f>IF(ISNUMBER('Structure Inputs'!Y83), IF('Structure Inputs'!Y83&gt;='Displacement Days Lookup'!$A$15,'Displacement Days Lookup'!$B$15,IF('Structure Inputs'!Y83&lt;='Displacement Days Lookup'!$A$3,'Displacement Days Lookup'!$B$3,SUMIFS('Displacement Days Lookup'!$B:$B,'Displacement Days Lookup'!$A:$A,'Structure Inputs'!Y83))), 0)</f>
        <v>0</v>
      </c>
      <c r="W80" s="42">
        <f>IF(ISNUMBER('Structure Inputs'!Z83), IF('Structure Inputs'!Z83&gt;='Displacement Days Lookup'!$A$15,'Displacement Days Lookup'!$B$15,IF('Structure Inputs'!Z83&lt;='Displacement Days Lookup'!$A$3,'Displacement Days Lookup'!$B$3,SUMIFS('Displacement Days Lookup'!$B:$B,'Displacement Days Lookup'!$A:$A,'Structure Inputs'!Z83))), 0)</f>
        <v>0</v>
      </c>
      <c r="X80" s="42">
        <f>IF(ISNUMBER('Structure Inputs'!AA83), IF('Structure Inputs'!AA83&gt;='Displacement Days Lookup'!$A$15,'Displacement Days Lookup'!$B$15,IF('Structure Inputs'!AA83&lt;='Displacement Days Lookup'!$A$3,'Displacement Days Lookup'!$B$3,SUMIFS('Displacement Days Lookup'!$B:$B,'Displacement Days Lookup'!$A:$A,'Structure Inputs'!AA83))), 0)</f>
        <v>0</v>
      </c>
      <c r="Y80" s="42">
        <f>IF(ISNUMBER('Structure Inputs'!AB83), IF('Structure Inputs'!AB83&gt;='Displacement Days Lookup'!$A$15,'Displacement Days Lookup'!$B$15,IF('Structure Inputs'!AB83&lt;='Displacement Days Lookup'!$A$3,'Displacement Days Lookup'!$B$3,SUMIFS('Displacement Days Lookup'!$B:$B,'Displacement Days Lookup'!$A:$A,'Structure Inputs'!AB83))), 0)</f>
        <v>0</v>
      </c>
      <c r="Z80" s="42">
        <f>IF(ISNUMBER('Structure Inputs'!AC83), IF('Structure Inputs'!AC83&gt;='Displacement Days Lookup'!$A$15,'Displacement Days Lookup'!$B$15,IF('Structure Inputs'!AC83&lt;='Displacement Days Lookup'!$A$3,'Displacement Days Lookup'!$B$3,SUMIFS('Displacement Days Lookup'!$B:$B,'Displacement Days Lookup'!$A:$A,'Structure Inputs'!AC83))), 0)</f>
        <v>0</v>
      </c>
      <c r="AB80" s="25">
        <f t="shared" si="16"/>
        <v>0</v>
      </c>
      <c r="AC80" s="25">
        <f t="shared" si="17"/>
        <v>0</v>
      </c>
      <c r="AD80" s="25">
        <f t="shared" si="18"/>
        <v>0</v>
      </c>
      <c r="AE80" s="25">
        <f t="shared" si="19"/>
        <v>0</v>
      </c>
      <c r="AF80" s="25">
        <f t="shared" si="20"/>
        <v>0</v>
      </c>
      <c r="AG80" s="25">
        <f t="shared" si="21"/>
        <v>0</v>
      </c>
      <c r="AH80" s="25">
        <f t="shared" si="22"/>
        <v>0</v>
      </c>
      <c r="AI80" s="25">
        <f t="shared" si="23"/>
        <v>0</v>
      </c>
      <c r="AJ80" s="25">
        <f t="shared" si="24"/>
        <v>0</v>
      </c>
      <c r="AK80" s="25">
        <f t="shared" si="25"/>
        <v>0</v>
      </c>
      <c r="AL80" s="25">
        <f t="shared" si="26"/>
        <v>0</v>
      </c>
      <c r="AM80" s="25">
        <f t="shared" si="27"/>
        <v>0</v>
      </c>
    </row>
    <row r="81" spans="1:39" x14ac:dyDescent="0.25">
      <c r="A81" s="17">
        <f t="shared" si="15"/>
        <v>80</v>
      </c>
      <c r="B81" s="27" t="str">
        <f>IF('Structure Inputs'!C84="","",'Structure Inputs'!C84)</f>
        <v/>
      </c>
      <c r="D81" s="42">
        <f>'Structure Inputs'!$D84</f>
        <v>0</v>
      </c>
      <c r="F81" s="18" t="str">
        <f>IF('Structure Inputs'!F84="","No","Yes")</f>
        <v>No</v>
      </c>
      <c r="H81" s="24">
        <f>IF('Structure Inputs'!I84&gt;3,'Debris Cost Calcs'!K81,IF($F81="Yes",'Structure Inputs'!$F84,SUMIFS('General Assumptions_Back End'!$C:$C,'General Assumptions_Back End'!$A:$A,$B81,'General Assumptions_Back End'!$B:$B,H$1)))</f>
        <v>0</v>
      </c>
      <c r="J81" s="44">
        <f>SUMIFS('General Assumptions_Back End'!$C:$C,'General Assumptions_Back End'!$A:$A,$B81,'General Assumptions_Back End'!$B:$B,J$1)</f>
        <v>0</v>
      </c>
      <c r="K81" s="44">
        <f>SUMIFS('General Assumptions_Back End'!$C:$C,'General Assumptions_Back End'!$A:$A,$B81,'General Assumptions_Back End'!$B:$B,K$1)</f>
        <v>0</v>
      </c>
      <c r="L81" s="44">
        <f>'Structure Inputs'!M84</f>
        <v>0</v>
      </c>
      <c r="M81" s="18">
        <f>'Structure Inputs'!Q84</f>
        <v>0</v>
      </c>
      <c r="O81" s="42">
        <f>IF(ISNUMBER('Structure Inputs'!R84), IF('Structure Inputs'!R84&gt;='Displacement Days Lookup'!$A$15,'Displacement Days Lookup'!$B$15,IF('Structure Inputs'!R84&lt;='Displacement Days Lookup'!$A$3,'Displacement Days Lookup'!$B$3,SUMIFS('Displacement Days Lookup'!$B:$B,'Displacement Days Lookup'!$A:$A,'Structure Inputs'!R84))), 0)</f>
        <v>0</v>
      </c>
      <c r="P81" s="42">
        <f>IF(ISNUMBER('Structure Inputs'!S84), IF('Structure Inputs'!S84&gt;='Displacement Days Lookup'!$A$15,'Displacement Days Lookup'!$B$15,IF('Structure Inputs'!S84&lt;='Displacement Days Lookup'!$A$3,'Displacement Days Lookup'!$B$3,SUMIFS('Displacement Days Lookup'!$B:$B,'Displacement Days Lookup'!$A:$A,'Structure Inputs'!S84))), 0)</f>
        <v>0</v>
      </c>
      <c r="Q81" s="42">
        <f>IF(ISNUMBER('Structure Inputs'!T84), IF('Structure Inputs'!T84&gt;='Displacement Days Lookup'!$A$15,'Displacement Days Lookup'!$B$15,IF('Structure Inputs'!T84&lt;='Displacement Days Lookup'!$A$3,'Displacement Days Lookup'!$B$3,SUMIFS('Displacement Days Lookup'!$B:$B,'Displacement Days Lookup'!$A:$A,'Structure Inputs'!T84))), 0)</f>
        <v>0</v>
      </c>
      <c r="R81" s="42">
        <f>IF(ISNUMBER('Structure Inputs'!U84), IF('Structure Inputs'!U84&gt;='Displacement Days Lookup'!$A$15,'Displacement Days Lookup'!$B$15,IF('Structure Inputs'!U84&lt;='Displacement Days Lookup'!$A$3,'Displacement Days Lookup'!$B$3,SUMIFS('Displacement Days Lookup'!$B:$B,'Displacement Days Lookup'!$A:$A,'Structure Inputs'!U84))), 0)</f>
        <v>0</v>
      </c>
      <c r="S81" s="42">
        <f>IF(ISNUMBER('Structure Inputs'!V84), IF('Structure Inputs'!V84&gt;='Displacement Days Lookup'!$A$15,'Displacement Days Lookup'!$B$15,IF('Structure Inputs'!V84&lt;='Displacement Days Lookup'!$A$3,'Displacement Days Lookup'!$B$3,SUMIFS('Displacement Days Lookup'!$B:$B,'Displacement Days Lookup'!$A:$A,'Structure Inputs'!V84))), 0)</f>
        <v>0</v>
      </c>
      <c r="T81" s="42">
        <f>IF(ISNUMBER('Structure Inputs'!W84), IF('Structure Inputs'!W84&gt;='Displacement Days Lookup'!$A$15,'Displacement Days Lookup'!$B$15,IF('Structure Inputs'!W84&lt;='Displacement Days Lookup'!$A$3,'Displacement Days Lookup'!$B$3,SUMIFS('Displacement Days Lookup'!$B:$B,'Displacement Days Lookup'!$A:$A,'Structure Inputs'!W84))), 0)</f>
        <v>0</v>
      </c>
      <c r="U81" s="42">
        <f>IF(ISNUMBER('Structure Inputs'!X84), IF('Structure Inputs'!X84&gt;='Displacement Days Lookup'!$A$15,'Displacement Days Lookup'!$B$15,IF('Structure Inputs'!X84&lt;='Displacement Days Lookup'!$A$3,'Displacement Days Lookup'!$B$3,SUMIFS('Displacement Days Lookup'!$B:$B,'Displacement Days Lookup'!$A:$A,'Structure Inputs'!X84))), 0)</f>
        <v>0</v>
      </c>
      <c r="V81" s="42">
        <f>IF(ISNUMBER('Structure Inputs'!Y84), IF('Structure Inputs'!Y84&gt;='Displacement Days Lookup'!$A$15,'Displacement Days Lookup'!$B$15,IF('Structure Inputs'!Y84&lt;='Displacement Days Lookup'!$A$3,'Displacement Days Lookup'!$B$3,SUMIFS('Displacement Days Lookup'!$B:$B,'Displacement Days Lookup'!$A:$A,'Structure Inputs'!Y84))), 0)</f>
        <v>0</v>
      </c>
      <c r="W81" s="42">
        <f>IF(ISNUMBER('Structure Inputs'!Z84), IF('Structure Inputs'!Z84&gt;='Displacement Days Lookup'!$A$15,'Displacement Days Lookup'!$B$15,IF('Structure Inputs'!Z84&lt;='Displacement Days Lookup'!$A$3,'Displacement Days Lookup'!$B$3,SUMIFS('Displacement Days Lookup'!$B:$B,'Displacement Days Lookup'!$A:$A,'Structure Inputs'!Z84))), 0)</f>
        <v>0</v>
      </c>
      <c r="X81" s="42">
        <f>IF(ISNUMBER('Structure Inputs'!AA84), IF('Structure Inputs'!AA84&gt;='Displacement Days Lookup'!$A$15,'Displacement Days Lookup'!$B$15,IF('Structure Inputs'!AA84&lt;='Displacement Days Lookup'!$A$3,'Displacement Days Lookup'!$B$3,SUMIFS('Displacement Days Lookup'!$B:$B,'Displacement Days Lookup'!$A:$A,'Structure Inputs'!AA84))), 0)</f>
        <v>0</v>
      </c>
      <c r="Y81" s="42">
        <f>IF(ISNUMBER('Structure Inputs'!AB84), IF('Structure Inputs'!AB84&gt;='Displacement Days Lookup'!$A$15,'Displacement Days Lookup'!$B$15,IF('Structure Inputs'!AB84&lt;='Displacement Days Lookup'!$A$3,'Displacement Days Lookup'!$B$3,SUMIFS('Displacement Days Lookup'!$B:$B,'Displacement Days Lookup'!$A:$A,'Structure Inputs'!AB84))), 0)</f>
        <v>0</v>
      </c>
      <c r="Z81" s="42">
        <f>IF(ISNUMBER('Structure Inputs'!AC84), IF('Structure Inputs'!AC84&gt;='Displacement Days Lookup'!$A$15,'Displacement Days Lookup'!$B$15,IF('Structure Inputs'!AC84&lt;='Displacement Days Lookup'!$A$3,'Displacement Days Lookup'!$B$3,SUMIFS('Displacement Days Lookup'!$B:$B,'Displacement Days Lookup'!$A:$A,'Structure Inputs'!AC84))), 0)</f>
        <v>0</v>
      </c>
      <c r="AB81" s="25">
        <f t="shared" si="16"/>
        <v>0</v>
      </c>
      <c r="AC81" s="25">
        <f t="shared" si="17"/>
        <v>0</v>
      </c>
      <c r="AD81" s="25">
        <f t="shared" si="18"/>
        <v>0</v>
      </c>
      <c r="AE81" s="25">
        <f t="shared" si="19"/>
        <v>0</v>
      </c>
      <c r="AF81" s="25">
        <f t="shared" si="20"/>
        <v>0</v>
      </c>
      <c r="AG81" s="25">
        <f t="shared" si="21"/>
        <v>0</v>
      </c>
      <c r="AH81" s="25">
        <f t="shared" si="22"/>
        <v>0</v>
      </c>
      <c r="AI81" s="25">
        <f t="shared" si="23"/>
        <v>0</v>
      </c>
      <c r="AJ81" s="25">
        <f t="shared" si="24"/>
        <v>0</v>
      </c>
      <c r="AK81" s="25">
        <f t="shared" si="25"/>
        <v>0</v>
      </c>
      <c r="AL81" s="25">
        <f t="shared" si="26"/>
        <v>0</v>
      </c>
      <c r="AM81" s="25">
        <f t="shared" si="27"/>
        <v>0</v>
      </c>
    </row>
    <row r="82" spans="1:39" x14ac:dyDescent="0.25">
      <c r="A82" s="17">
        <f t="shared" si="15"/>
        <v>81</v>
      </c>
      <c r="B82" s="27" t="str">
        <f>IF('Structure Inputs'!C85="","",'Structure Inputs'!C85)</f>
        <v/>
      </c>
      <c r="D82" s="42">
        <f>'Structure Inputs'!$D85</f>
        <v>0</v>
      </c>
      <c r="F82" s="18" t="str">
        <f>IF('Structure Inputs'!F85="","No","Yes")</f>
        <v>No</v>
      </c>
      <c r="H82" s="24">
        <f>IF('Structure Inputs'!I85&gt;3,'Debris Cost Calcs'!K82,IF($F82="Yes",'Structure Inputs'!$F85,SUMIFS('General Assumptions_Back End'!$C:$C,'General Assumptions_Back End'!$A:$A,$B82,'General Assumptions_Back End'!$B:$B,H$1)))</f>
        <v>0</v>
      </c>
      <c r="J82" s="44">
        <f>SUMIFS('General Assumptions_Back End'!$C:$C,'General Assumptions_Back End'!$A:$A,$B82,'General Assumptions_Back End'!$B:$B,J$1)</f>
        <v>0</v>
      </c>
      <c r="K82" s="44">
        <f>SUMIFS('General Assumptions_Back End'!$C:$C,'General Assumptions_Back End'!$A:$A,$B82,'General Assumptions_Back End'!$B:$B,K$1)</f>
        <v>0</v>
      </c>
      <c r="L82" s="44">
        <f>'Structure Inputs'!M85</f>
        <v>0</v>
      </c>
      <c r="M82" s="18">
        <f>'Structure Inputs'!Q85</f>
        <v>0</v>
      </c>
      <c r="O82" s="42">
        <f>IF(ISNUMBER('Structure Inputs'!R85), IF('Structure Inputs'!R85&gt;='Displacement Days Lookup'!$A$15,'Displacement Days Lookup'!$B$15,IF('Structure Inputs'!R85&lt;='Displacement Days Lookup'!$A$3,'Displacement Days Lookup'!$B$3,SUMIFS('Displacement Days Lookup'!$B:$B,'Displacement Days Lookup'!$A:$A,'Structure Inputs'!R85))), 0)</f>
        <v>0</v>
      </c>
      <c r="P82" s="42">
        <f>IF(ISNUMBER('Structure Inputs'!S85), IF('Structure Inputs'!S85&gt;='Displacement Days Lookup'!$A$15,'Displacement Days Lookup'!$B$15,IF('Structure Inputs'!S85&lt;='Displacement Days Lookup'!$A$3,'Displacement Days Lookup'!$B$3,SUMIFS('Displacement Days Lookup'!$B:$B,'Displacement Days Lookup'!$A:$A,'Structure Inputs'!S85))), 0)</f>
        <v>0</v>
      </c>
      <c r="Q82" s="42">
        <f>IF(ISNUMBER('Structure Inputs'!T85), IF('Structure Inputs'!T85&gt;='Displacement Days Lookup'!$A$15,'Displacement Days Lookup'!$B$15,IF('Structure Inputs'!T85&lt;='Displacement Days Lookup'!$A$3,'Displacement Days Lookup'!$B$3,SUMIFS('Displacement Days Lookup'!$B:$B,'Displacement Days Lookup'!$A:$A,'Structure Inputs'!T85))), 0)</f>
        <v>0</v>
      </c>
      <c r="R82" s="42">
        <f>IF(ISNUMBER('Structure Inputs'!U85), IF('Structure Inputs'!U85&gt;='Displacement Days Lookup'!$A$15,'Displacement Days Lookup'!$B$15,IF('Structure Inputs'!U85&lt;='Displacement Days Lookup'!$A$3,'Displacement Days Lookup'!$B$3,SUMIFS('Displacement Days Lookup'!$B:$B,'Displacement Days Lookup'!$A:$A,'Structure Inputs'!U85))), 0)</f>
        <v>0</v>
      </c>
      <c r="S82" s="42">
        <f>IF(ISNUMBER('Structure Inputs'!V85), IF('Structure Inputs'!V85&gt;='Displacement Days Lookup'!$A$15,'Displacement Days Lookup'!$B$15,IF('Structure Inputs'!V85&lt;='Displacement Days Lookup'!$A$3,'Displacement Days Lookup'!$B$3,SUMIFS('Displacement Days Lookup'!$B:$B,'Displacement Days Lookup'!$A:$A,'Structure Inputs'!V85))), 0)</f>
        <v>0</v>
      </c>
      <c r="T82" s="42">
        <f>IF(ISNUMBER('Structure Inputs'!W85), IF('Structure Inputs'!W85&gt;='Displacement Days Lookup'!$A$15,'Displacement Days Lookup'!$B$15,IF('Structure Inputs'!W85&lt;='Displacement Days Lookup'!$A$3,'Displacement Days Lookup'!$B$3,SUMIFS('Displacement Days Lookup'!$B:$B,'Displacement Days Lookup'!$A:$A,'Structure Inputs'!W85))), 0)</f>
        <v>0</v>
      </c>
      <c r="U82" s="42">
        <f>IF(ISNUMBER('Structure Inputs'!X85), IF('Structure Inputs'!X85&gt;='Displacement Days Lookup'!$A$15,'Displacement Days Lookup'!$B$15,IF('Structure Inputs'!X85&lt;='Displacement Days Lookup'!$A$3,'Displacement Days Lookup'!$B$3,SUMIFS('Displacement Days Lookup'!$B:$B,'Displacement Days Lookup'!$A:$A,'Structure Inputs'!X85))), 0)</f>
        <v>0</v>
      </c>
      <c r="V82" s="42">
        <f>IF(ISNUMBER('Structure Inputs'!Y85), IF('Structure Inputs'!Y85&gt;='Displacement Days Lookup'!$A$15,'Displacement Days Lookup'!$B$15,IF('Structure Inputs'!Y85&lt;='Displacement Days Lookup'!$A$3,'Displacement Days Lookup'!$B$3,SUMIFS('Displacement Days Lookup'!$B:$B,'Displacement Days Lookup'!$A:$A,'Structure Inputs'!Y85))), 0)</f>
        <v>0</v>
      </c>
      <c r="W82" s="42">
        <f>IF(ISNUMBER('Structure Inputs'!Z85), IF('Structure Inputs'!Z85&gt;='Displacement Days Lookup'!$A$15,'Displacement Days Lookup'!$B$15,IF('Structure Inputs'!Z85&lt;='Displacement Days Lookup'!$A$3,'Displacement Days Lookup'!$B$3,SUMIFS('Displacement Days Lookup'!$B:$B,'Displacement Days Lookup'!$A:$A,'Structure Inputs'!Z85))), 0)</f>
        <v>0</v>
      </c>
      <c r="X82" s="42">
        <f>IF(ISNUMBER('Structure Inputs'!AA85), IF('Structure Inputs'!AA85&gt;='Displacement Days Lookup'!$A$15,'Displacement Days Lookup'!$B$15,IF('Structure Inputs'!AA85&lt;='Displacement Days Lookup'!$A$3,'Displacement Days Lookup'!$B$3,SUMIFS('Displacement Days Lookup'!$B:$B,'Displacement Days Lookup'!$A:$A,'Structure Inputs'!AA85))), 0)</f>
        <v>0</v>
      </c>
      <c r="Y82" s="42">
        <f>IF(ISNUMBER('Structure Inputs'!AB85), IF('Structure Inputs'!AB85&gt;='Displacement Days Lookup'!$A$15,'Displacement Days Lookup'!$B$15,IF('Structure Inputs'!AB85&lt;='Displacement Days Lookup'!$A$3,'Displacement Days Lookup'!$B$3,SUMIFS('Displacement Days Lookup'!$B:$B,'Displacement Days Lookup'!$A:$A,'Structure Inputs'!AB85))), 0)</f>
        <v>0</v>
      </c>
      <c r="Z82" s="42">
        <f>IF(ISNUMBER('Structure Inputs'!AC85), IF('Structure Inputs'!AC85&gt;='Displacement Days Lookup'!$A$15,'Displacement Days Lookup'!$B$15,IF('Structure Inputs'!AC85&lt;='Displacement Days Lookup'!$A$3,'Displacement Days Lookup'!$B$3,SUMIFS('Displacement Days Lookup'!$B:$B,'Displacement Days Lookup'!$A:$A,'Structure Inputs'!AC85))), 0)</f>
        <v>0</v>
      </c>
      <c r="AB82" s="25">
        <f t="shared" si="16"/>
        <v>0</v>
      </c>
      <c r="AC82" s="25">
        <f t="shared" si="17"/>
        <v>0</v>
      </c>
      <c r="AD82" s="25">
        <f t="shared" si="18"/>
        <v>0</v>
      </c>
      <c r="AE82" s="25">
        <f t="shared" si="19"/>
        <v>0</v>
      </c>
      <c r="AF82" s="25">
        <f t="shared" si="20"/>
        <v>0</v>
      </c>
      <c r="AG82" s="25">
        <f t="shared" si="21"/>
        <v>0</v>
      </c>
      <c r="AH82" s="25">
        <f t="shared" si="22"/>
        <v>0</v>
      </c>
      <c r="AI82" s="25">
        <f t="shared" si="23"/>
        <v>0</v>
      </c>
      <c r="AJ82" s="25">
        <f t="shared" si="24"/>
        <v>0</v>
      </c>
      <c r="AK82" s="25">
        <f t="shared" si="25"/>
        <v>0</v>
      </c>
      <c r="AL82" s="25">
        <f t="shared" si="26"/>
        <v>0</v>
      </c>
      <c r="AM82" s="25">
        <f t="shared" si="27"/>
        <v>0</v>
      </c>
    </row>
    <row r="83" spans="1:39" x14ac:dyDescent="0.25">
      <c r="A83" s="17">
        <f t="shared" si="15"/>
        <v>82</v>
      </c>
      <c r="B83" s="27" t="str">
        <f>IF('Structure Inputs'!C86="","",'Structure Inputs'!C86)</f>
        <v/>
      </c>
      <c r="D83" s="42">
        <f>'Structure Inputs'!$D86</f>
        <v>0</v>
      </c>
      <c r="F83" s="18" t="str">
        <f>IF('Structure Inputs'!F86="","No","Yes")</f>
        <v>No</v>
      </c>
      <c r="H83" s="24">
        <f>IF('Structure Inputs'!I86&gt;3,'Debris Cost Calcs'!K83,IF($F83="Yes",'Structure Inputs'!$F86,SUMIFS('General Assumptions_Back End'!$C:$C,'General Assumptions_Back End'!$A:$A,$B83,'General Assumptions_Back End'!$B:$B,H$1)))</f>
        <v>0</v>
      </c>
      <c r="J83" s="44">
        <f>SUMIFS('General Assumptions_Back End'!$C:$C,'General Assumptions_Back End'!$A:$A,$B83,'General Assumptions_Back End'!$B:$B,J$1)</f>
        <v>0</v>
      </c>
      <c r="K83" s="44">
        <f>SUMIFS('General Assumptions_Back End'!$C:$C,'General Assumptions_Back End'!$A:$A,$B83,'General Assumptions_Back End'!$B:$B,K$1)</f>
        <v>0</v>
      </c>
      <c r="L83" s="44">
        <f>'Structure Inputs'!M86</f>
        <v>0</v>
      </c>
      <c r="M83" s="18">
        <f>'Structure Inputs'!Q86</f>
        <v>0</v>
      </c>
      <c r="O83" s="42">
        <f>IF(ISNUMBER('Structure Inputs'!R86), IF('Structure Inputs'!R86&gt;='Displacement Days Lookup'!$A$15,'Displacement Days Lookup'!$B$15,IF('Structure Inputs'!R86&lt;='Displacement Days Lookup'!$A$3,'Displacement Days Lookup'!$B$3,SUMIFS('Displacement Days Lookup'!$B:$B,'Displacement Days Lookup'!$A:$A,'Structure Inputs'!R86))), 0)</f>
        <v>0</v>
      </c>
      <c r="P83" s="42">
        <f>IF(ISNUMBER('Structure Inputs'!S86), IF('Structure Inputs'!S86&gt;='Displacement Days Lookup'!$A$15,'Displacement Days Lookup'!$B$15,IF('Structure Inputs'!S86&lt;='Displacement Days Lookup'!$A$3,'Displacement Days Lookup'!$B$3,SUMIFS('Displacement Days Lookup'!$B:$B,'Displacement Days Lookup'!$A:$A,'Structure Inputs'!S86))), 0)</f>
        <v>0</v>
      </c>
      <c r="Q83" s="42">
        <f>IF(ISNUMBER('Structure Inputs'!T86), IF('Structure Inputs'!T86&gt;='Displacement Days Lookup'!$A$15,'Displacement Days Lookup'!$B$15,IF('Structure Inputs'!T86&lt;='Displacement Days Lookup'!$A$3,'Displacement Days Lookup'!$B$3,SUMIFS('Displacement Days Lookup'!$B:$B,'Displacement Days Lookup'!$A:$A,'Structure Inputs'!T86))), 0)</f>
        <v>0</v>
      </c>
      <c r="R83" s="42">
        <f>IF(ISNUMBER('Structure Inputs'!U86), IF('Structure Inputs'!U86&gt;='Displacement Days Lookup'!$A$15,'Displacement Days Lookup'!$B$15,IF('Structure Inputs'!U86&lt;='Displacement Days Lookup'!$A$3,'Displacement Days Lookup'!$B$3,SUMIFS('Displacement Days Lookup'!$B:$B,'Displacement Days Lookup'!$A:$A,'Structure Inputs'!U86))), 0)</f>
        <v>0</v>
      </c>
      <c r="S83" s="42">
        <f>IF(ISNUMBER('Structure Inputs'!V86), IF('Structure Inputs'!V86&gt;='Displacement Days Lookup'!$A$15,'Displacement Days Lookup'!$B$15,IF('Structure Inputs'!V86&lt;='Displacement Days Lookup'!$A$3,'Displacement Days Lookup'!$B$3,SUMIFS('Displacement Days Lookup'!$B:$B,'Displacement Days Lookup'!$A:$A,'Structure Inputs'!V86))), 0)</f>
        <v>0</v>
      </c>
      <c r="T83" s="42">
        <f>IF(ISNUMBER('Structure Inputs'!W86), IF('Structure Inputs'!W86&gt;='Displacement Days Lookup'!$A$15,'Displacement Days Lookup'!$B$15,IF('Structure Inputs'!W86&lt;='Displacement Days Lookup'!$A$3,'Displacement Days Lookup'!$B$3,SUMIFS('Displacement Days Lookup'!$B:$B,'Displacement Days Lookup'!$A:$A,'Structure Inputs'!W86))), 0)</f>
        <v>0</v>
      </c>
      <c r="U83" s="42">
        <f>IF(ISNUMBER('Structure Inputs'!X86), IF('Structure Inputs'!X86&gt;='Displacement Days Lookup'!$A$15,'Displacement Days Lookup'!$B$15,IF('Structure Inputs'!X86&lt;='Displacement Days Lookup'!$A$3,'Displacement Days Lookup'!$B$3,SUMIFS('Displacement Days Lookup'!$B:$B,'Displacement Days Lookup'!$A:$A,'Structure Inputs'!X86))), 0)</f>
        <v>0</v>
      </c>
      <c r="V83" s="42">
        <f>IF(ISNUMBER('Structure Inputs'!Y86), IF('Structure Inputs'!Y86&gt;='Displacement Days Lookup'!$A$15,'Displacement Days Lookup'!$B$15,IF('Structure Inputs'!Y86&lt;='Displacement Days Lookup'!$A$3,'Displacement Days Lookup'!$B$3,SUMIFS('Displacement Days Lookup'!$B:$B,'Displacement Days Lookup'!$A:$A,'Structure Inputs'!Y86))), 0)</f>
        <v>0</v>
      </c>
      <c r="W83" s="42">
        <f>IF(ISNUMBER('Structure Inputs'!Z86), IF('Structure Inputs'!Z86&gt;='Displacement Days Lookup'!$A$15,'Displacement Days Lookup'!$B$15,IF('Structure Inputs'!Z86&lt;='Displacement Days Lookup'!$A$3,'Displacement Days Lookup'!$B$3,SUMIFS('Displacement Days Lookup'!$B:$B,'Displacement Days Lookup'!$A:$A,'Structure Inputs'!Z86))), 0)</f>
        <v>0</v>
      </c>
      <c r="X83" s="42">
        <f>IF(ISNUMBER('Structure Inputs'!AA86), IF('Structure Inputs'!AA86&gt;='Displacement Days Lookup'!$A$15,'Displacement Days Lookup'!$B$15,IF('Structure Inputs'!AA86&lt;='Displacement Days Lookup'!$A$3,'Displacement Days Lookup'!$B$3,SUMIFS('Displacement Days Lookup'!$B:$B,'Displacement Days Lookup'!$A:$A,'Structure Inputs'!AA86))), 0)</f>
        <v>0</v>
      </c>
      <c r="Y83" s="42">
        <f>IF(ISNUMBER('Structure Inputs'!AB86), IF('Structure Inputs'!AB86&gt;='Displacement Days Lookup'!$A$15,'Displacement Days Lookup'!$B$15,IF('Structure Inputs'!AB86&lt;='Displacement Days Lookup'!$A$3,'Displacement Days Lookup'!$B$3,SUMIFS('Displacement Days Lookup'!$B:$B,'Displacement Days Lookup'!$A:$A,'Structure Inputs'!AB86))), 0)</f>
        <v>0</v>
      </c>
      <c r="Z83" s="42">
        <f>IF(ISNUMBER('Structure Inputs'!AC86), IF('Structure Inputs'!AC86&gt;='Displacement Days Lookup'!$A$15,'Displacement Days Lookup'!$B$15,IF('Structure Inputs'!AC86&lt;='Displacement Days Lookup'!$A$3,'Displacement Days Lookup'!$B$3,SUMIFS('Displacement Days Lookup'!$B:$B,'Displacement Days Lookup'!$A:$A,'Structure Inputs'!AC86))), 0)</f>
        <v>0</v>
      </c>
      <c r="AB83" s="25">
        <f t="shared" si="16"/>
        <v>0</v>
      </c>
      <c r="AC83" s="25">
        <f t="shared" si="17"/>
        <v>0</v>
      </c>
      <c r="AD83" s="25">
        <f t="shared" si="18"/>
        <v>0</v>
      </c>
      <c r="AE83" s="25">
        <f t="shared" si="19"/>
        <v>0</v>
      </c>
      <c r="AF83" s="25">
        <f t="shared" si="20"/>
        <v>0</v>
      </c>
      <c r="AG83" s="25">
        <f t="shared" si="21"/>
        <v>0</v>
      </c>
      <c r="AH83" s="25">
        <f t="shared" si="22"/>
        <v>0</v>
      </c>
      <c r="AI83" s="25">
        <f t="shared" si="23"/>
        <v>0</v>
      </c>
      <c r="AJ83" s="25">
        <f t="shared" si="24"/>
        <v>0</v>
      </c>
      <c r="AK83" s="25">
        <f t="shared" si="25"/>
        <v>0</v>
      </c>
      <c r="AL83" s="25">
        <f t="shared" si="26"/>
        <v>0</v>
      </c>
      <c r="AM83" s="25">
        <f t="shared" si="27"/>
        <v>0</v>
      </c>
    </row>
    <row r="84" spans="1:39" x14ac:dyDescent="0.25">
      <c r="A84" s="17">
        <f t="shared" si="15"/>
        <v>83</v>
      </c>
      <c r="B84" s="27" t="str">
        <f>IF('Structure Inputs'!C87="","",'Structure Inputs'!C87)</f>
        <v/>
      </c>
      <c r="D84" s="42">
        <f>'Structure Inputs'!$D87</f>
        <v>0</v>
      </c>
      <c r="F84" s="18" t="str">
        <f>IF('Structure Inputs'!F87="","No","Yes")</f>
        <v>No</v>
      </c>
      <c r="H84" s="24">
        <f>IF('Structure Inputs'!I87&gt;3,'Debris Cost Calcs'!K84,IF($F84="Yes",'Structure Inputs'!$F87,SUMIFS('General Assumptions_Back End'!$C:$C,'General Assumptions_Back End'!$A:$A,$B84,'General Assumptions_Back End'!$B:$B,H$1)))</f>
        <v>0</v>
      </c>
      <c r="J84" s="44">
        <f>SUMIFS('General Assumptions_Back End'!$C:$C,'General Assumptions_Back End'!$A:$A,$B84,'General Assumptions_Back End'!$B:$B,J$1)</f>
        <v>0</v>
      </c>
      <c r="K84" s="44">
        <f>SUMIFS('General Assumptions_Back End'!$C:$C,'General Assumptions_Back End'!$A:$A,$B84,'General Assumptions_Back End'!$B:$B,K$1)</f>
        <v>0</v>
      </c>
      <c r="L84" s="44">
        <f>'Structure Inputs'!M87</f>
        <v>0</v>
      </c>
      <c r="M84" s="18">
        <f>'Structure Inputs'!Q87</f>
        <v>0</v>
      </c>
      <c r="O84" s="42">
        <f>IF(ISNUMBER('Structure Inputs'!R87), IF('Structure Inputs'!R87&gt;='Displacement Days Lookup'!$A$15,'Displacement Days Lookup'!$B$15,IF('Structure Inputs'!R87&lt;='Displacement Days Lookup'!$A$3,'Displacement Days Lookup'!$B$3,SUMIFS('Displacement Days Lookup'!$B:$B,'Displacement Days Lookup'!$A:$A,'Structure Inputs'!R87))), 0)</f>
        <v>0</v>
      </c>
      <c r="P84" s="42">
        <f>IF(ISNUMBER('Structure Inputs'!S87), IF('Structure Inputs'!S87&gt;='Displacement Days Lookup'!$A$15,'Displacement Days Lookup'!$B$15,IF('Structure Inputs'!S87&lt;='Displacement Days Lookup'!$A$3,'Displacement Days Lookup'!$B$3,SUMIFS('Displacement Days Lookup'!$B:$B,'Displacement Days Lookup'!$A:$A,'Structure Inputs'!S87))), 0)</f>
        <v>0</v>
      </c>
      <c r="Q84" s="42">
        <f>IF(ISNUMBER('Structure Inputs'!T87), IF('Structure Inputs'!T87&gt;='Displacement Days Lookup'!$A$15,'Displacement Days Lookup'!$B$15,IF('Structure Inputs'!T87&lt;='Displacement Days Lookup'!$A$3,'Displacement Days Lookup'!$B$3,SUMIFS('Displacement Days Lookup'!$B:$B,'Displacement Days Lookup'!$A:$A,'Structure Inputs'!T87))), 0)</f>
        <v>0</v>
      </c>
      <c r="R84" s="42">
        <f>IF(ISNUMBER('Structure Inputs'!U87), IF('Structure Inputs'!U87&gt;='Displacement Days Lookup'!$A$15,'Displacement Days Lookup'!$B$15,IF('Structure Inputs'!U87&lt;='Displacement Days Lookup'!$A$3,'Displacement Days Lookup'!$B$3,SUMIFS('Displacement Days Lookup'!$B:$B,'Displacement Days Lookup'!$A:$A,'Structure Inputs'!U87))), 0)</f>
        <v>0</v>
      </c>
      <c r="S84" s="42">
        <f>IF(ISNUMBER('Structure Inputs'!V87), IF('Structure Inputs'!V87&gt;='Displacement Days Lookup'!$A$15,'Displacement Days Lookup'!$B$15,IF('Structure Inputs'!V87&lt;='Displacement Days Lookup'!$A$3,'Displacement Days Lookup'!$B$3,SUMIFS('Displacement Days Lookup'!$B:$B,'Displacement Days Lookup'!$A:$A,'Structure Inputs'!V87))), 0)</f>
        <v>0</v>
      </c>
      <c r="T84" s="42">
        <f>IF(ISNUMBER('Structure Inputs'!W87), IF('Structure Inputs'!W87&gt;='Displacement Days Lookup'!$A$15,'Displacement Days Lookup'!$B$15,IF('Structure Inputs'!W87&lt;='Displacement Days Lookup'!$A$3,'Displacement Days Lookup'!$B$3,SUMIFS('Displacement Days Lookup'!$B:$B,'Displacement Days Lookup'!$A:$A,'Structure Inputs'!W87))), 0)</f>
        <v>0</v>
      </c>
      <c r="U84" s="42">
        <f>IF(ISNUMBER('Structure Inputs'!X87), IF('Structure Inputs'!X87&gt;='Displacement Days Lookup'!$A$15,'Displacement Days Lookup'!$B$15,IF('Structure Inputs'!X87&lt;='Displacement Days Lookup'!$A$3,'Displacement Days Lookup'!$B$3,SUMIFS('Displacement Days Lookup'!$B:$B,'Displacement Days Lookup'!$A:$A,'Structure Inputs'!X87))), 0)</f>
        <v>0</v>
      </c>
      <c r="V84" s="42">
        <f>IF(ISNUMBER('Structure Inputs'!Y87), IF('Structure Inputs'!Y87&gt;='Displacement Days Lookup'!$A$15,'Displacement Days Lookup'!$B$15,IF('Structure Inputs'!Y87&lt;='Displacement Days Lookup'!$A$3,'Displacement Days Lookup'!$B$3,SUMIFS('Displacement Days Lookup'!$B:$B,'Displacement Days Lookup'!$A:$A,'Structure Inputs'!Y87))), 0)</f>
        <v>0</v>
      </c>
      <c r="W84" s="42">
        <f>IF(ISNUMBER('Structure Inputs'!Z87), IF('Structure Inputs'!Z87&gt;='Displacement Days Lookup'!$A$15,'Displacement Days Lookup'!$B$15,IF('Structure Inputs'!Z87&lt;='Displacement Days Lookup'!$A$3,'Displacement Days Lookup'!$B$3,SUMIFS('Displacement Days Lookup'!$B:$B,'Displacement Days Lookup'!$A:$A,'Structure Inputs'!Z87))), 0)</f>
        <v>0</v>
      </c>
      <c r="X84" s="42">
        <f>IF(ISNUMBER('Structure Inputs'!AA87), IF('Structure Inputs'!AA87&gt;='Displacement Days Lookup'!$A$15,'Displacement Days Lookup'!$B$15,IF('Structure Inputs'!AA87&lt;='Displacement Days Lookup'!$A$3,'Displacement Days Lookup'!$B$3,SUMIFS('Displacement Days Lookup'!$B:$B,'Displacement Days Lookup'!$A:$A,'Structure Inputs'!AA87))), 0)</f>
        <v>0</v>
      </c>
      <c r="Y84" s="42">
        <f>IF(ISNUMBER('Structure Inputs'!AB87), IF('Structure Inputs'!AB87&gt;='Displacement Days Lookup'!$A$15,'Displacement Days Lookup'!$B$15,IF('Structure Inputs'!AB87&lt;='Displacement Days Lookup'!$A$3,'Displacement Days Lookup'!$B$3,SUMIFS('Displacement Days Lookup'!$B:$B,'Displacement Days Lookup'!$A:$A,'Structure Inputs'!AB87))), 0)</f>
        <v>0</v>
      </c>
      <c r="Z84" s="42">
        <f>IF(ISNUMBER('Structure Inputs'!AC87), IF('Structure Inputs'!AC87&gt;='Displacement Days Lookup'!$A$15,'Displacement Days Lookup'!$B$15,IF('Structure Inputs'!AC87&lt;='Displacement Days Lookup'!$A$3,'Displacement Days Lookup'!$B$3,SUMIFS('Displacement Days Lookup'!$B:$B,'Displacement Days Lookup'!$A:$A,'Structure Inputs'!AC87))), 0)</f>
        <v>0</v>
      </c>
      <c r="AB84" s="25">
        <f t="shared" si="16"/>
        <v>0</v>
      </c>
      <c r="AC84" s="25">
        <f t="shared" si="17"/>
        <v>0</v>
      </c>
      <c r="AD84" s="25">
        <f t="shared" si="18"/>
        <v>0</v>
      </c>
      <c r="AE84" s="25">
        <f t="shared" si="19"/>
        <v>0</v>
      </c>
      <c r="AF84" s="25">
        <f t="shared" si="20"/>
        <v>0</v>
      </c>
      <c r="AG84" s="25">
        <f t="shared" si="21"/>
        <v>0</v>
      </c>
      <c r="AH84" s="25">
        <f t="shared" si="22"/>
        <v>0</v>
      </c>
      <c r="AI84" s="25">
        <f t="shared" si="23"/>
        <v>0</v>
      </c>
      <c r="AJ84" s="25">
        <f t="shared" si="24"/>
        <v>0</v>
      </c>
      <c r="AK84" s="25">
        <f t="shared" si="25"/>
        <v>0</v>
      </c>
      <c r="AL84" s="25">
        <f t="shared" si="26"/>
        <v>0</v>
      </c>
      <c r="AM84" s="25">
        <f t="shared" si="27"/>
        <v>0</v>
      </c>
    </row>
    <row r="85" spans="1:39" x14ac:dyDescent="0.25">
      <c r="A85" s="17">
        <f t="shared" si="15"/>
        <v>84</v>
      </c>
      <c r="B85" s="27" t="str">
        <f>IF('Structure Inputs'!C88="","",'Structure Inputs'!C88)</f>
        <v/>
      </c>
      <c r="D85" s="42">
        <f>'Structure Inputs'!$D88</f>
        <v>0</v>
      </c>
      <c r="F85" s="18" t="str">
        <f>IF('Structure Inputs'!F88="","No","Yes")</f>
        <v>No</v>
      </c>
      <c r="H85" s="24">
        <f>IF('Structure Inputs'!I88&gt;3,'Debris Cost Calcs'!K85,IF($F85="Yes",'Structure Inputs'!$F88,SUMIFS('General Assumptions_Back End'!$C:$C,'General Assumptions_Back End'!$A:$A,$B85,'General Assumptions_Back End'!$B:$B,H$1)))</f>
        <v>0</v>
      </c>
      <c r="J85" s="44">
        <f>SUMIFS('General Assumptions_Back End'!$C:$C,'General Assumptions_Back End'!$A:$A,$B85,'General Assumptions_Back End'!$B:$B,J$1)</f>
        <v>0</v>
      </c>
      <c r="K85" s="44">
        <f>SUMIFS('General Assumptions_Back End'!$C:$C,'General Assumptions_Back End'!$A:$A,$B85,'General Assumptions_Back End'!$B:$B,K$1)</f>
        <v>0</v>
      </c>
      <c r="L85" s="44">
        <f>'Structure Inputs'!M88</f>
        <v>0</v>
      </c>
      <c r="M85" s="18">
        <f>'Structure Inputs'!Q88</f>
        <v>0</v>
      </c>
      <c r="O85" s="42">
        <f>IF(ISNUMBER('Structure Inputs'!R88), IF('Structure Inputs'!R88&gt;='Displacement Days Lookup'!$A$15,'Displacement Days Lookup'!$B$15,IF('Structure Inputs'!R88&lt;='Displacement Days Lookup'!$A$3,'Displacement Days Lookup'!$B$3,SUMIFS('Displacement Days Lookup'!$B:$B,'Displacement Days Lookup'!$A:$A,'Structure Inputs'!R88))), 0)</f>
        <v>0</v>
      </c>
      <c r="P85" s="42">
        <f>IF(ISNUMBER('Structure Inputs'!S88), IF('Structure Inputs'!S88&gt;='Displacement Days Lookup'!$A$15,'Displacement Days Lookup'!$B$15,IF('Structure Inputs'!S88&lt;='Displacement Days Lookup'!$A$3,'Displacement Days Lookup'!$B$3,SUMIFS('Displacement Days Lookup'!$B:$B,'Displacement Days Lookup'!$A:$A,'Structure Inputs'!S88))), 0)</f>
        <v>0</v>
      </c>
      <c r="Q85" s="42">
        <f>IF(ISNUMBER('Structure Inputs'!T88), IF('Structure Inputs'!T88&gt;='Displacement Days Lookup'!$A$15,'Displacement Days Lookup'!$B$15,IF('Structure Inputs'!T88&lt;='Displacement Days Lookup'!$A$3,'Displacement Days Lookup'!$B$3,SUMIFS('Displacement Days Lookup'!$B:$B,'Displacement Days Lookup'!$A:$A,'Structure Inputs'!T88))), 0)</f>
        <v>0</v>
      </c>
      <c r="R85" s="42">
        <f>IF(ISNUMBER('Structure Inputs'!U88), IF('Structure Inputs'!U88&gt;='Displacement Days Lookup'!$A$15,'Displacement Days Lookup'!$B$15,IF('Structure Inputs'!U88&lt;='Displacement Days Lookup'!$A$3,'Displacement Days Lookup'!$B$3,SUMIFS('Displacement Days Lookup'!$B:$B,'Displacement Days Lookup'!$A:$A,'Structure Inputs'!U88))), 0)</f>
        <v>0</v>
      </c>
      <c r="S85" s="42">
        <f>IF(ISNUMBER('Structure Inputs'!V88), IF('Structure Inputs'!V88&gt;='Displacement Days Lookup'!$A$15,'Displacement Days Lookup'!$B$15,IF('Structure Inputs'!V88&lt;='Displacement Days Lookup'!$A$3,'Displacement Days Lookup'!$B$3,SUMIFS('Displacement Days Lookup'!$B:$B,'Displacement Days Lookup'!$A:$A,'Structure Inputs'!V88))), 0)</f>
        <v>0</v>
      </c>
      <c r="T85" s="42">
        <f>IF(ISNUMBER('Structure Inputs'!W88), IF('Structure Inputs'!W88&gt;='Displacement Days Lookup'!$A$15,'Displacement Days Lookup'!$B$15,IF('Structure Inputs'!W88&lt;='Displacement Days Lookup'!$A$3,'Displacement Days Lookup'!$B$3,SUMIFS('Displacement Days Lookup'!$B:$B,'Displacement Days Lookup'!$A:$A,'Structure Inputs'!W88))), 0)</f>
        <v>0</v>
      </c>
      <c r="U85" s="42">
        <f>IF(ISNUMBER('Structure Inputs'!X88), IF('Structure Inputs'!X88&gt;='Displacement Days Lookup'!$A$15,'Displacement Days Lookup'!$B$15,IF('Structure Inputs'!X88&lt;='Displacement Days Lookup'!$A$3,'Displacement Days Lookup'!$B$3,SUMIFS('Displacement Days Lookup'!$B:$B,'Displacement Days Lookup'!$A:$A,'Structure Inputs'!X88))), 0)</f>
        <v>0</v>
      </c>
      <c r="V85" s="42">
        <f>IF(ISNUMBER('Structure Inputs'!Y88), IF('Structure Inputs'!Y88&gt;='Displacement Days Lookup'!$A$15,'Displacement Days Lookup'!$B$15,IF('Structure Inputs'!Y88&lt;='Displacement Days Lookup'!$A$3,'Displacement Days Lookup'!$B$3,SUMIFS('Displacement Days Lookup'!$B:$B,'Displacement Days Lookup'!$A:$A,'Structure Inputs'!Y88))), 0)</f>
        <v>0</v>
      </c>
      <c r="W85" s="42">
        <f>IF(ISNUMBER('Structure Inputs'!Z88), IF('Structure Inputs'!Z88&gt;='Displacement Days Lookup'!$A$15,'Displacement Days Lookup'!$B$15,IF('Structure Inputs'!Z88&lt;='Displacement Days Lookup'!$A$3,'Displacement Days Lookup'!$B$3,SUMIFS('Displacement Days Lookup'!$B:$B,'Displacement Days Lookup'!$A:$A,'Structure Inputs'!Z88))), 0)</f>
        <v>0</v>
      </c>
      <c r="X85" s="42">
        <f>IF(ISNUMBER('Structure Inputs'!AA88), IF('Structure Inputs'!AA88&gt;='Displacement Days Lookup'!$A$15,'Displacement Days Lookup'!$B$15,IF('Structure Inputs'!AA88&lt;='Displacement Days Lookup'!$A$3,'Displacement Days Lookup'!$B$3,SUMIFS('Displacement Days Lookup'!$B:$B,'Displacement Days Lookup'!$A:$A,'Structure Inputs'!AA88))), 0)</f>
        <v>0</v>
      </c>
      <c r="Y85" s="42">
        <f>IF(ISNUMBER('Structure Inputs'!AB88), IF('Structure Inputs'!AB88&gt;='Displacement Days Lookup'!$A$15,'Displacement Days Lookup'!$B$15,IF('Structure Inputs'!AB88&lt;='Displacement Days Lookup'!$A$3,'Displacement Days Lookup'!$B$3,SUMIFS('Displacement Days Lookup'!$B:$B,'Displacement Days Lookup'!$A:$A,'Structure Inputs'!AB88))), 0)</f>
        <v>0</v>
      </c>
      <c r="Z85" s="42">
        <f>IF(ISNUMBER('Structure Inputs'!AC88), IF('Structure Inputs'!AC88&gt;='Displacement Days Lookup'!$A$15,'Displacement Days Lookup'!$B$15,IF('Structure Inputs'!AC88&lt;='Displacement Days Lookup'!$A$3,'Displacement Days Lookup'!$B$3,SUMIFS('Displacement Days Lookup'!$B:$B,'Displacement Days Lookup'!$A:$A,'Structure Inputs'!AC88))), 0)</f>
        <v>0</v>
      </c>
      <c r="AB85" s="25">
        <f t="shared" si="16"/>
        <v>0</v>
      </c>
      <c r="AC85" s="25">
        <f t="shared" si="17"/>
        <v>0</v>
      </c>
      <c r="AD85" s="25">
        <f t="shared" si="18"/>
        <v>0</v>
      </c>
      <c r="AE85" s="25">
        <f t="shared" si="19"/>
        <v>0</v>
      </c>
      <c r="AF85" s="25">
        <f t="shared" si="20"/>
        <v>0</v>
      </c>
      <c r="AG85" s="25">
        <f t="shared" si="21"/>
        <v>0</v>
      </c>
      <c r="AH85" s="25">
        <f t="shared" si="22"/>
        <v>0</v>
      </c>
      <c r="AI85" s="25">
        <f t="shared" si="23"/>
        <v>0</v>
      </c>
      <c r="AJ85" s="25">
        <f t="shared" si="24"/>
        <v>0</v>
      </c>
      <c r="AK85" s="25">
        <f t="shared" si="25"/>
        <v>0</v>
      </c>
      <c r="AL85" s="25">
        <f t="shared" si="26"/>
        <v>0</v>
      </c>
      <c r="AM85" s="25">
        <f t="shared" si="27"/>
        <v>0</v>
      </c>
    </row>
    <row r="86" spans="1:39" x14ac:dyDescent="0.25">
      <c r="A86" s="17">
        <f t="shared" si="15"/>
        <v>85</v>
      </c>
      <c r="B86" s="27" t="str">
        <f>IF('Structure Inputs'!C89="","",'Structure Inputs'!C89)</f>
        <v/>
      </c>
      <c r="D86" s="42">
        <f>'Structure Inputs'!$D89</f>
        <v>0</v>
      </c>
      <c r="F86" s="18" t="str">
        <f>IF('Structure Inputs'!F89="","No","Yes")</f>
        <v>No</v>
      </c>
      <c r="H86" s="24">
        <f>IF('Structure Inputs'!I89&gt;3,'Debris Cost Calcs'!K86,IF($F86="Yes",'Structure Inputs'!$F89,SUMIFS('General Assumptions_Back End'!$C:$C,'General Assumptions_Back End'!$A:$A,$B86,'General Assumptions_Back End'!$B:$B,H$1)))</f>
        <v>0</v>
      </c>
      <c r="J86" s="44">
        <f>SUMIFS('General Assumptions_Back End'!$C:$C,'General Assumptions_Back End'!$A:$A,$B86,'General Assumptions_Back End'!$B:$B,J$1)</f>
        <v>0</v>
      </c>
      <c r="K86" s="44">
        <f>SUMIFS('General Assumptions_Back End'!$C:$C,'General Assumptions_Back End'!$A:$A,$B86,'General Assumptions_Back End'!$B:$B,K$1)</f>
        <v>0</v>
      </c>
      <c r="L86" s="44">
        <f>'Structure Inputs'!M89</f>
        <v>0</v>
      </c>
      <c r="M86" s="18">
        <f>'Structure Inputs'!Q89</f>
        <v>0</v>
      </c>
      <c r="O86" s="42">
        <f>IF(ISNUMBER('Structure Inputs'!R89), IF('Structure Inputs'!R89&gt;='Displacement Days Lookup'!$A$15,'Displacement Days Lookup'!$B$15,IF('Structure Inputs'!R89&lt;='Displacement Days Lookup'!$A$3,'Displacement Days Lookup'!$B$3,SUMIFS('Displacement Days Lookup'!$B:$B,'Displacement Days Lookup'!$A:$A,'Structure Inputs'!R89))), 0)</f>
        <v>0</v>
      </c>
      <c r="P86" s="42">
        <f>IF(ISNUMBER('Structure Inputs'!S89), IF('Structure Inputs'!S89&gt;='Displacement Days Lookup'!$A$15,'Displacement Days Lookup'!$B$15,IF('Structure Inputs'!S89&lt;='Displacement Days Lookup'!$A$3,'Displacement Days Lookup'!$B$3,SUMIFS('Displacement Days Lookup'!$B:$B,'Displacement Days Lookup'!$A:$A,'Structure Inputs'!S89))), 0)</f>
        <v>0</v>
      </c>
      <c r="Q86" s="42">
        <f>IF(ISNUMBER('Structure Inputs'!T89), IF('Structure Inputs'!T89&gt;='Displacement Days Lookup'!$A$15,'Displacement Days Lookup'!$B$15,IF('Structure Inputs'!T89&lt;='Displacement Days Lookup'!$A$3,'Displacement Days Lookup'!$B$3,SUMIFS('Displacement Days Lookup'!$B:$B,'Displacement Days Lookup'!$A:$A,'Structure Inputs'!T89))), 0)</f>
        <v>0</v>
      </c>
      <c r="R86" s="42">
        <f>IF(ISNUMBER('Structure Inputs'!U89), IF('Structure Inputs'!U89&gt;='Displacement Days Lookup'!$A$15,'Displacement Days Lookup'!$B$15,IF('Structure Inputs'!U89&lt;='Displacement Days Lookup'!$A$3,'Displacement Days Lookup'!$B$3,SUMIFS('Displacement Days Lookup'!$B:$B,'Displacement Days Lookup'!$A:$A,'Structure Inputs'!U89))), 0)</f>
        <v>0</v>
      </c>
      <c r="S86" s="42">
        <f>IF(ISNUMBER('Structure Inputs'!V89), IF('Structure Inputs'!V89&gt;='Displacement Days Lookup'!$A$15,'Displacement Days Lookup'!$B$15,IF('Structure Inputs'!V89&lt;='Displacement Days Lookup'!$A$3,'Displacement Days Lookup'!$B$3,SUMIFS('Displacement Days Lookup'!$B:$B,'Displacement Days Lookup'!$A:$A,'Structure Inputs'!V89))), 0)</f>
        <v>0</v>
      </c>
      <c r="T86" s="42">
        <f>IF(ISNUMBER('Structure Inputs'!W89), IF('Structure Inputs'!W89&gt;='Displacement Days Lookup'!$A$15,'Displacement Days Lookup'!$B$15,IF('Structure Inputs'!W89&lt;='Displacement Days Lookup'!$A$3,'Displacement Days Lookup'!$B$3,SUMIFS('Displacement Days Lookup'!$B:$B,'Displacement Days Lookup'!$A:$A,'Structure Inputs'!W89))), 0)</f>
        <v>0</v>
      </c>
      <c r="U86" s="42">
        <f>IF(ISNUMBER('Structure Inputs'!X89), IF('Structure Inputs'!X89&gt;='Displacement Days Lookup'!$A$15,'Displacement Days Lookup'!$B$15,IF('Structure Inputs'!X89&lt;='Displacement Days Lookup'!$A$3,'Displacement Days Lookup'!$B$3,SUMIFS('Displacement Days Lookup'!$B:$B,'Displacement Days Lookup'!$A:$A,'Structure Inputs'!X89))), 0)</f>
        <v>0</v>
      </c>
      <c r="V86" s="42">
        <f>IF(ISNUMBER('Structure Inputs'!Y89), IF('Structure Inputs'!Y89&gt;='Displacement Days Lookup'!$A$15,'Displacement Days Lookup'!$B$15,IF('Structure Inputs'!Y89&lt;='Displacement Days Lookup'!$A$3,'Displacement Days Lookup'!$B$3,SUMIFS('Displacement Days Lookup'!$B:$B,'Displacement Days Lookup'!$A:$A,'Structure Inputs'!Y89))), 0)</f>
        <v>0</v>
      </c>
      <c r="W86" s="42">
        <f>IF(ISNUMBER('Structure Inputs'!Z89), IF('Structure Inputs'!Z89&gt;='Displacement Days Lookup'!$A$15,'Displacement Days Lookup'!$B$15,IF('Structure Inputs'!Z89&lt;='Displacement Days Lookup'!$A$3,'Displacement Days Lookup'!$B$3,SUMIFS('Displacement Days Lookup'!$B:$B,'Displacement Days Lookup'!$A:$A,'Structure Inputs'!Z89))), 0)</f>
        <v>0</v>
      </c>
      <c r="X86" s="42">
        <f>IF(ISNUMBER('Structure Inputs'!AA89), IF('Structure Inputs'!AA89&gt;='Displacement Days Lookup'!$A$15,'Displacement Days Lookup'!$B$15,IF('Structure Inputs'!AA89&lt;='Displacement Days Lookup'!$A$3,'Displacement Days Lookup'!$B$3,SUMIFS('Displacement Days Lookup'!$B:$B,'Displacement Days Lookup'!$A:$A,'Structure Inputs'!AA89))), 0)</f>
        <v>0</v>
      </c>
      <c r="Y86" s="42">
        <f>IF(ISNUMBER('Structure Inputs'!AB89), IF('Structure Inputs'!AB89&gt;='Displacement Days Lookup'!$A$15,'Displacement Days Lookup'!$B$15,IF('Structure Inputs'!AB89&lt;='Displacement Days Lookup'!$A$3,'Displacement Days Lookup'!$B$3,SUMIFS('Displacement Days Lookup'!$B:$B,'Displacement Days Lookup'!$A:$A,'Structure Inputs'!AB89))), 0)</f>
        <v>0</v>
      </c>
      <c r="Z86" s="42">
        <f>IF(ISNUMBER('Structure Inputs'!AC89), IF('Structure Inputs'!AC89&gt;='Displacement Days Lookup'!$A$15,'Displacement Days Lookup'!$B$15,IF('Structure Inputs'!AC89&lt;='Displacement Days Lookup'!$A$3,'Displacement Days Lookup'!$B$3,SUMIFS('Displacement Days Lookup'!$B:$B,'Displacement Days Lookup'!$A:$A,'Structure Inputs'!AC89))), 0)</f>
        <v>0</v>
      </c>
      <c r="AB86" s="25">
        <f t="shared" si="16"/>
        <v>0</v>
      </c>
      <c r="AC86" s="25">
        <f t="shared" si="17"/>
        <v>0</v>
      </c>
      <c r="AD86" s="25">
        <f t="shared" si="18"/>
        <v>0</v>
      </c>
      <c r="AE86" s="25">
        <f t="shared" si="19"/>
        <v>0</v>
      </c>
      <c r="AF86" s="25">
        <f t="shared" si="20"/>
        <v>0</v>
      </c>
      <c r="AG86" s="25">
        <f t="shared" si="21"/>
        <v>0</v>
      </c>
      <c r="AH86" s="25">
        <f t="shared" si="22"/>
        <v>0</v>
      </c>
      <c r="AI86" s="25">
        <f t="shared" si="23"/>
        <v>0</v>
      </c>
      <c r="AJ86" s="25">
        <f t="shared" si="24"/>
        <v>0</v>
      </c>
      <c r="AK86" s="25">
        <f t="shared" si="25"/>
        <v>0</v>
      </c>
      <c r="AL86" s="25">
        <f t="shared" si="26"/>
        <v>0</v>
      </c>
      <c r="AM86" s="25">
        <f t="shared" si="27"/>
        <v>0</v>
      </c>
    </row>
    <row r="87" spans="1:39" x14ac:dyDescent="0.25">
      <c r="A87" s="17">
        <f t="shared" si="15"/>
        <v>86</v>
      </c>
      <c r="B87" s="27" t="str">
        <f>IF('Structure Inputs'!C90="","",'Structure Inputs'!C90)</f>
        <v/>
      </c>
      <c r="D87" s="42">
        <f>'Structure Inputs'!$D90</f>
        <v>0</v>
      </c>
      <c r="F87" s="18" t="str">
        <f>IF('Structure Inputs'!F90="","No","Yes")</f>
        <v>No</v>
      </c>
      <c r="H87" s="24">
        <f>IF('Structure Inputs'!I90&gt;3,'Debris Cost Calcs'!K87,IF($F87="Yes",'Structure Inputs'!$F90,SUMIFS('General Assumptions_Back End'!$C:$C,'General Assumptions_Back End'!$A:$A,$B87,'General Assumptions_Back End'!$B:$B,H$1)))</f>
        <v>0</v>
      </c>
      <c r="J87" s="44">
        <f>SUMIFS('General Assumptions_Back End'!$C:$C,'General Assumptions_Back End'!$A:$A,$B87,'General Assumptions_Back End'!$B:$B,J$1)</f>
        <v>0</v>
      </c>
      <c r="K87" s="44">
        <f>SUMIFS('General Assumptions_Back End'!$C:$C,'General Assumptions_Back End'!$A:$A,$B87,'General Assumptions_Back End'!$B:$B,K$1)</f>
        <v>0</v>
      </c>
      <c r="L87" s="44">
        <f>'Structure Inputs'!M90</f>
        <v>0</v>
      </c>
      <c r="M87" s="18">
        <f>'Structure Inputs'!Q90</f>
        <v>0</v>
      </c>
      <c r="O87" s="42">
        <f>IF(ISNUMBER('Structure Inputs'!R90), IF('Structure Inputs'!R90&gt;='Displacement Days Lookup'!$A$15,'Displacement Days Lookup'!$B$15,IF('Structure Inputs'!R90&lt;='Displacement Days Lookup'!$A$3,'Displacement Days Lookup'!$B$3,SUMIFS('Displacement Days Lookup'!$B:$B,'Displacement Days Lookup'!$A:$A,'Structure Inputs'!R90))), 0)</f>
        <v>0</v>
      </c>
      <c r="P87" s="42">
        <f>IF(ISNUMBER('Structure Inputs'!S90), IF('Structure Inputs'!S90&gt;='Displacement Days Lookup'!$A$15,'Displacement Days Lookup'!$B$15,IF('Structure Inputs'!S90&lt;='Displacement Days Lookup'!$A$3,'Displacement Days Lookup'!$B$3,SUMIFS('Displacement Days Lookup'!$B:$B,'Displacement Days Lookup'!$A:$A,'Structure Inputs'!S90))), 0)</f>
        <v>0</v>
      </c>
      <c r="Q87" s="42">
        <f>IF(ISNUMBER('Structure Inputs'!T90), IF('Structure Inputs'!T90&gt;='Displacement Days Lookup'!$A$15,'Displacement Days Lookup'!$B$15,IF('Structure Inputs'!T90&lt;='Displacement Days Lookup'!$A$3,'Displacement Days Lookup'!$B$3,SUMIFS('Displacement Days Lookup'!$B:$B,'Displacement Days Lookup'!$A:$A,'Structure Inputs'!T90))), 0)</f>
        <v>0</v>
      </c>
      <c r="R87" s="42">
        <f>IF(ISNUMBER('Structure Inputs'!U90), IF('Structure Inputs'!U90&gt;='Displacement Days Lookup'!$A$15,'Displacement Days Lookup'!$B$15,IF('Structure Inputs'!U90&lt;='Displacement Days Lookup'!$A$3,'Displacement Days Lookup'!$B$3,SUMIFS('Displacement Days Lookup'!$B:$B,'Displacement Days Lookup'!$A:$A,'Structure Inputs'!U90))), 0)</f>
        <v>0</v>
      </c>
      <c r="S87" s="42">
        <f>IF(ISNUMBER('Structure Inputs'!V90), IF('Structure Inputs'!V90&gt;='Displacement Days Lookup'!$A$15,'Displacement Days Lookup'!$B$15,IF('Structure Inputs'!V90&lt;='Displacement Days Lookup'!$A$3,'Displacement Days Lookup'!$B$3,SUMIFS('Displacement Days Lookup'!$B:$B,'Displacement Days Lookup'!$A:$A,'Structure Inputs'!V90))), 0)</f>
        <v>0</v>
      </c>
      <c r="T87" s="42">
        <f>IF(ISNUMBER('Structure Inputs'!W90), IF('Structure Inputs'!W90&gt;='Displacement Days Lookup'!$A$15,'Displacement Days Lookup'!$B$15,IF('Structure Inputs'!W90&lt;='Displacement Days Lookup'!$A$3,'Displacement Days Lookup'!$B$3,SUMIFS('Displacement Days Lookup'!$B:$B,'Displacement Days Lookup'!$A:$A,'Structure Inputs'!W90))), 0)</f>
        <v>0</v>
      </c>
      <c r="U87" s="42">
        <f>IF(ISNUMBER('Structure Inputs'!X90), IF('Structure Inputs'!X90&gt;='Displacement Days Lookup'!$A$15,'Displacement Days Lookup'!$B$15,IF('Structure Inputs'!X90&lt;='Displacement Days Lookup'!$A$3,'Displacement Days Lookup'!$B$3,SUMIFS('Displacement Days Lookup'!$B:$B,'Displacement Days Lookup'!$A:$A,'Structure Inputs'!X90))), 0)</f>
        <v>0</v>
      </c>
      <c r="V87" s="42">
        <f>IF(ISNUMBER('Structure Inputs'!Y90), IF('Structure Inputs'!Y90&gt;='Displacement Days Lookup'!$A$15,'Displacement Days Lookup'!$B$15,IF('Structure Inputs'!Y90&lt;='Displacement Days Lookup'!$A$3,'Displacement Days Lookup'!$B$3,SUMIFS('Displacement Days Lookup'!$B:$B,'Displacement Days Lookup'!$A:$A,'Structure Inputs'!Y90))), 0)</f>
        <v>0</v>
      </c>
      <c r="W87" s="42">
        <f>IF(ISNUMBER('Structure Inputs'!Z90), IF('Structure Inputs'!Z90&gt;='Displacement Days Lookup'!$A$15,'Displacement Days Lookup'!$B$15,IF('Structure Inputs'!Z90&lt;='Displacement Days Lookup'!$A$3,'Displacement Days Lookup'!$B$3,SUMIFS('Displacement Days Lookup'!$B:$B,'Displacement Days Lookup'!$A:$A,'Structure Inputs'!Z90))), 0)</f>
        <v>0</v>
      </c>
      <c r="X87" s="42">
        <f>IF(ISNUMBER('Structure Inputs'!AA90), IF('Structure Inputs'!AA90&gt;='Displacement Days Lookup'!$A$15,'Displacement Days Lookup'!$B$15,IF('Structure Inputs'!AA90&lt;='Displacement Days Lookup'!$A$3,'Displacement Days Lookup'!$B$3,SUMIFS('Displacement Days Lookup'!$B:$B,'Displacement Days Lookup'!$A:$A,'Structure Inputs'!AA90))), 0)</f>
        <v>0</v>
      </c>
      <c r="Y87" s="42">
        <f>IF(ISNUMBER('Structure Inputs'!AB90), IF('Structure Inputs'!AB90&gt;='Displacement Days Lookup'!$A$15,'Displacement Days Lookup'!$B$15,IF('Structure Inputs'!AB90&lt;='Displacement Days Lookup'!$A$3,'Displacement Days Lookup'!$B$3,SUMIFS('Displacement Days Lookup'!$B:$B,'Displacement Days Lookup'!$A:$A,'Structure Inputs'!AB90))), 0)</f>
        <v>0</v>
      </c>
      <c r="Z87" s="42">
        <f>IF(ISNUMBER('Structure Inputs'!AC90), IF('Structure Inputs'!AC90&gt;='Displacement Days Lookup'!$A$15,'Displacement Days Lookup'!$B$15,IF('Structure Inputs'!AC90&lt;='Displacement Days Lookup'!$A$3,'Displacement Days Lookup'!$B$3,SUMIFS('Displacement Days Lookup'!$B:$B,'Displacement Days Lookup'!$A:$A,'Structure Inputs'!AC90))), 0)</f>
        <v>0</v>
      </c>
      <c r="AB87" s="25">
        <f t="shared" si="16"/>
        <v>0</v>
      </c>
      <c r="AC87" s="25">
        <f t="shared" si="17"/>
        <v>0</v>
      </c>
      <c r="AD87" s="25">
        <f t="shared" si="18"/>
        <v>0</v>
      </c>
      <c r="AE87" s="25">
        <f t="shared" si="19"/>
        <v>0</v>
      </c>
      <c r="AF87" s="25">
        <f t="shared" si="20"/>
        <v>0</v>
      </c>
      <c r="AG87" s="25">
        <f t="shared" si="21"/>
        <v>0</v>
      </c>
      <c r="AH87" s="25">
        <f t="shared" si="22"/>
        <v>0</v>
      </c>
      <c r="AI87" s="25">
        <f t="shared" si="23"/>
        <v>0</v>
      </c>
      <c r="AJ87" s="25">
        <f t="shared" si="24"/>
        <v>0</v>
      </c>
      <c r="AK87" s="25">
        <f t="shared" si="25"/>
        <v>0</v>
      </c>
      <c r="AL87" s="25">
        <f t="shared" si="26"/>
        <v>0</v>
      </c>
      <c r="AM87" s="25">
        <f t="shared" si="27"/>
        <v>0</v>
      </c>
    </row>
    <row r="88" spans="1:39" x14ac:dyDescent="0.25">
      <c r="A88" s="17">
        <f t="shared" si="15"/>
        <v>87</v>
      </c>
      <c r="B88" s="27" t="str">
        <f>IF('Structure Inputs'!C91="","",'Structure Inputs'!C91)</f>
        <v/>
      </c>
      <c r="D88" s="42">
        <f>'Structure Inputs'!$D91</f>
        <v>0</v>
      </c>
      <c r="F88" s="18" t="str">
        <f>IF('Structure Inputs'!F91="","No","Yes")</f>
        <v>No</v>
      </c>
      <c r="H88" s="24">
        <f>IF('Structure Inputs'!I91&gt;3,'Debris Cost Calcs'!K88,IF($F88="Yes",'Structure Inputs'!$F91,SUMIFS('General Assumptions_Back End'!$C:$C,'General Assumptions_Back End'!$A:$A,$B88,'General Assumptions_Back End'!$B:$B,H$1)))</f>
        <v>0</v>
      </c>
      <c r="J88" s="44">
        <f>SUMIFS('General Assumptions_Back End'!$C:$C,'General Assumptions_Back End'!$A:$A,$B88,'General Assumptions_Back End'!$B:$B,J$1)</f>
        <v>0</v>
      </c>
      <c r="K88" s="44">
        <f>SUMIFS('General Assumptions_Back End'!$C:$C,'General Assumptions_Back End'!$A:$A,$B88,'General Assumptions_Back End'!$B:$B,K$1)</f>
        <v>0</v>
      </c>
      <c r="L88" s="44">
        <f>'Structure Inputs'!M91</f>
        <v>0</v>
      </c>
      <c r="M88" s="18">
        <f>'Structure Inputs'!Q91</f>
        <v>0</v>
      </c>
      <c r="O88" s="42">
        <f>IF(ISNUMBER('Structure Inputs'!R91), IF('Structure Inputs'!R91&gt;='Displacement Days Lookup'!$A$15,'Displacement Days Lookup'!$B$15,IF('Structure Inputs'!R91&lt;='Displacement Days Lookup'!$A$3,'Displacement Days Lookup'!$B$3,SUMIFS('Displacement Days Lookup'!$B:$B,'Displacement Days Lookup'!$A:$A,'Structure Inputs'!R91))), 0)</f>
        <v>0</v>
      </c>
      <c r="P88" s="42">
        <f>IF(ISNUMBER('Structure Inputs'!S91), IF('Structure Inputs'!S91&gt;='Displacement Days Lookup'!$A$15,'Displacement Days Lookup'!$B$15,IF('Structure Inputs'!S91&lt;='Displacement Days Lookup'!$A$3,'Displacement Days Lookup'!$B$3,SUMIFS('Displacement Days Lookup'!$B:$B,'Displacement Days Lookup'!$A:$A,'Structure Inputs'!S91))), 0)</f>
        <v>0</v>
      </c>
      <c r="Q88" s="42">
        <f>IF(ISNUMBER('Structure Inputs'!T91), IF('Structure Inputs'!T91&gt;='Displacement Days Lookup'!$A$15,'Displacement Days Lookup'!$B$15,IF('Structure Inputs'!T91&lt;='Displacement Days Lookup'!$A$3,'Displacement Days Lookup'!$B$3,SUMIFS('Displacement Days Lookup'!$B:$B,'Displacement Days Lookup'!$A:$A,'Structure Inputs'!T91))), 0)</f>
        <v>0</v>
      </c>
      <c r="R88" s="42">
        <f>IF(ISNUMBER('Structure Inputs'!U91), IF('Structure Inputs'!U91&gt;='Displacement Days Lookup'!$A$15,'Displacement Days Lookup'!$B$15,IF('Structure Inputs'!U91&lt;='Displacement Days Lookup'!$A$3,'Displacement Days Lookup'!$B$3,SUMIFS('Displacement Days Lookup'!$B:$B,'Displacement Days Lookup'!$A:$A,'Structure Inputs'!U91))), 0)</f>
        <v>0</v>
      </c>
      <c r="S88" s="42">
        <f>IF(ISNUMBER('Structure Inputs'!V91), IF('Structure Inputs'!V91&gt;='Displacement Days Lookup'!$A$15,'Displacement Days Lookup'!$B$15,IF('Structure Inputs'!V91&lt;='Displacement Days Lookup'!$A$3,'Displacement Days Lookup'!$B$3,SUMIFS('Displacement Days Lookup'!$B:$B,'Displacement Days Lookup'!$A:$A,'Structure Inputs'!V91))), 0)</f>
        <v>0</v>
      </c>
      <c r="T88" s="42">
        <f>IF(ISNUMBER('Structure Inputs'!W91), IF('Structure Inputs'!W91&gt;='Displacement Days Lookup'!$A$15,'Displacement Days Lookup'!$B$15,IF('Structure Inputs'!W91&lt;='Displacement Days Lookup'!$A$3,'Displacement Days Lookup'!$B$3,SUMIFS('Displacement Days Lookup'!$B:$B,'Displacement Days Lookup'!$A:$A,'Structure Inputs'!W91))), 0)</f>
        <v>0</v>
      </c>
      <c r="U88" s="42">
        <f>IF(ISNUMBER('Structure Inputs'!X91), IF('Structure Inputs'!X91&gt;='Displacement Days Lookup'!$A$15,'Displacement Days Lookup'!$B$15,IF('Structure Inputs'!X91&lt;='Displacement Days Lookup'!$A$3,'Displacement Days Lookup'!$B$3,SUMIFS('Displacement Days Lookup'!$B:$B,'Displacement Days Lookup'!$A:$A,'Structure Inputs'!X91))), 0)</f>
        <v>0</v>
      </c>
      <c r="V88" s="42">
        <f>IF(ISNUMBER('Structure Inputs'!Y91), IF('Structure Inputs'!Y91&gt;='Displacement Days Lookup'!$A$15,'Displacement Days Lookup'!$B$15,IF('Structure Inputs'!Y91&lt;='Displacement Days Lookup'!$A$3,'Displacement Days Lookup'!$B$3,SUMIFS('Displacement Days Lookup'!$B:$B,'Displacement Days Lookup'!$A:$A,'Structure Inputs'!Y91))), 0)</f>
        <v>0</v>
      </c>
      <c r="W88" s="42">
        <f>IF(ISNUMBER('Structure Inputs'!Z91), IF('Structure Inputs'!Z91&gt;='Displacement Days Lookup'!$A$15,'Displacement Days Lookup'!$B$15,IF('Structure Inputs'!Z91&lt;='Displacement Days Lookup'!$A$3,'Displacement Days Lookup'!$B$3,SUMIFS('Displacement Days Lookup'!$B:$B,'Displacement Days Lookup'!$A:$A,'Structure Inputs'!Z91))), 0)</f>
        <v>0</v>
      </c>
      <c r="X88" s="42">
        <f>IF(ISNUMBER('Structure Inputs'!AA91), IF('Structure Inputs'!AA91&gt;='Displacement Days Lookup'!$A$15,'Displacement Days Lookup'!$B$15,IF('Structure Inputs'!AA91&lt;='Displacement Days Lookup'!$A$3,'Displacement Days Lookup'!$B$3,SUMIFS('Displacement Days Lookup'!$B:$B,'Displacement Days Lookup'!$A:$A,'Structure Inputs'!AA91))), 0)</f>
        <v>0</v>
      </c>
      <c r="Y88" s="42">
        <f>IF(ISNUMBER('Structure Inputs'!AB91), IF('Structure Inputs'!AB91&gt;='Displacement Days Lookup'!$A$15,'Displacement Days Lookup'!$B$15,IF('Structure Inputs'!AB91&lt;='Displacement Days Lookup'!$A$3,'Displacement Days Lookup'!$B$3,SUMIFS('Displacement Days Lookup'!$B:$B,'Displacement Days Lookup'!$A:$A,'Structure Inputs'!AB91))), 0)</f>
        <v>0</v>
      </c>
      <c r="Z88" s="42">
        <f>IF(ISNUMBER('Structure Inputs'!AC91), IF('Structure Inputs'!AC91&gt;='Displacement Days Lookup'!$A$15,'Displacement Days Lookup'!$B$15,IF('Structure Inputs'!AC91&lt;='Displacement Days Lookup'!$A$3,'Displacement Days Lookup'!$B$3,SUMIFS('Displacement Days Lookup'!$B:$B,'Displacement Days Lookup'!$A:$A,'Structure Inputs'!AC91))), 0)</f>
        <v>0</v>
      </c>
      <c r="AB88" s="25">
        <f t="shared" si="16"/>
        <v>0</v>
      </c>
      <c r="AC88" s="25">
        <f t="shared" si="17"/>
        <v>0</v>
      </c>
      <c r="AD88" s="25">
        <f t="shared" si="18"/>
        <v>0</v>
      </c>
      <c r="AE88" s="25">
        <f t="shared" si="19"/>
        <v>0</v>
      </c>
      <c r="AF88" s="25">
        <f t="shared" si="20"/>
        <v>0</v>
      </c>
      <c r="AG88" s="25">
        <f t="shared" si="21"/>
        <v>0</v>
      </c>
      <c r="AH88" s="25">
        <f t="shared" si="22"/>
        <v>0</v>
      </c>
      <c r="AI88" s="25">
        <f t="shared" si="23"/>
        <v>0</v>
      </c>
      <c r="AJ88" s="25">
        <f t="shared" si="24"/>
        <v>0</v>
      </c>
      <c r="AK88" s="25">
        <f t="shared" si="25"/>
        <v>0</v>
      </c>
      <c r="AL88" s="25">
        <f t="shared" si="26"/>
        <v>0</v>
      </c>
      <c r="AM88" s="25">
        <f t="shared" si="27"/>
        <v>0</v>
      </c>
    </row>
    <row r="89" spans="1:39" x14ac:dyDescent="0.25">
      <c r="A89" s="17">
        <f t="shared" si="15"/>
        <v>88</v>
      </c>
      <c r="B89" s="27" t="str">
        <f>IF('Structure Inputs'!C92="","",'Structure Inputs'!C92)</f>
        <v/>
      </c>
      <c r="D89" s="42">
        <f>'Structure Inputs'!$D92</f>
        <v>0</v>
      </c>
      <c r="F89" s="18" t="str">
        <f>IF('Structure Inputs'!F92="","No","Yes")</f>
        <v>No</v>
      </c>
      <c r="H89" s="24">
        <f>IF('Structure Inputs'!I92&gt;3,'Debris Cost Calcs'!K89,IF($F89="Yes",'Structure Inputs'!$F92,SUMIFS('General Assumptions_Back End'!$C:$C,'General Assumptions_Back End'!$A:$A,$B89,'General Assumptions_Back End'!$B:$B,H$1)))</f>
        <v>0</v>
      </c>
      <c r="J89" s="44">
        <f>SUMIFS('General Assumptions_Back End'!$C:$C,'General Assumptions_Back End'!$A:$A,$B89,'General Assumptions_Back End'!$B:$B,J$1)</f>
        <v>0</v>
      </c>
      <c r="K89" s="44">
        <f>SUMIFS('General Assumptions_Back End'!$C:$C,'General Assumptions_Back End'!$A:$A,$B89,'General Assumptions_Back End'!$B:$B,K$1)</f>
        <v>0</v>
      </c>
      <c r="L89" s="44">
        <f>'Structure Inputs'!M92</f>
        <v>0</v>
      </c>
      <c r="M89" s="18">
        <f>'Structure Inputs'!Q92</f>
        <v>0</v>
      </c>
      <c r="O89" s="42">
        <f>IF(ISNUMBER('Structure Inputs'!R92), IF('Structure Inputs'!R92&gt;='Displacement Days Lookup'!$A$15,'Displacement Days Lookup'!$B$15,IF('Structure Inputs'!R92&lt;='Displacement Days Lookup'!$A$3,'Displacement Days Lookup'!$B$3,SUMIFS('Displacement Days Lookup'!$B:$B,'Displacement Days Lookup'!$A:$A,'Structure Inputs'!R92))), 0)</f>
        <v>0</v>
      </c>
      <c r="P89" s="42">
        <f>IF(ISNUMBER('Structure Inputs'!S92), IF('Structure Inputs'!S92&gt;='Displacement Days Lookup'!$A$15,'Displacement Days Lookup'!$B$15,IF('Structure Inputs'!S92&lt;='Displacement Days Lookup'!$A$3,'Displacement Days Lookup'!$B$3,SUMIFS('Displacement Days Lookup'!$B:$B,'Displacement Days Lookup'!$A:$A,'Structure Inputs'!S92))), 0)</f>
        <v>0</v>
      </c>
      <c r="Q89" s="42">
        <f>IF(ISNUMBER('Structure Inputs'!T92), IF('Structure Inputs'!T92&gt;='Displacement Days Lookup'!$A$15,'Displacement Days Lookup'!$B$15,IF('Structure Inputs'!T92&lt;='Displacement Days Lookup'!$A$3,'Displacement Days Lookup'!$B$3,SUMIFS('Displacement Days Lookup'!$B:$B,'Displacement Days Lookup'!$A:$A,'Structure Inputs'!T92))), 0)</f>
        <v>0</v>
      </c>
      <c r="R89" s="42">
        <f>IF(ISNUMBER('Structure Inputs'!U92), IF('Structure Inputs'!U92&gt;='Displacement Days Lookup'!$A$15,'Displacement Days Lookup'!$B$15,IF('Structure Inputs'!U92&lt;='Displacement Days Lookup'!$A$3,'Displacement Days Lookup'!$B$3,SUMIFS('Displacement Days Lookup'!$B:$B,'Displacement Days Lookup'!$A:$A,'Structure Inputs'!U92))), 0)</f>
        <v>0</v>
      </c>
      <c r="S89" s="42">
        <f>IF(ISNUMBER('Structure Inputs'!V92), IF('Structure Inputs'!V92&gt;='Displacement Days Lookup'!$A$15,'Displacement Days Lookup'!$B$15,IF('Structure Inputs'!V92&lt;='Displacement Days Lookup'!$A$3,'Displacement Days Lookup'!$B$3,SUMIFS('Displacement Days Lookup'!$B:$B,'Displacement Days Lookup'!$A:$A,'Structure Inputs'!V92))), 0)</f>
        <v>0</v>
      </c>
      <c r="T89" s="42">
        <f>IF(ISNUMBER('Structure Inputs'!W92), IF('Structure Inputs'!W92&gt;='Displacement Days Lookup'!$A$15,'Displacement Days Lookup'!$B$15,IF('Structure Inputs'!W92&lt;='Displacement Days Lookup'!$A$3,'Displacement Days Lookup'!$B$3,SUMIFS('Displacement Days Lookup'!$B:$B,'Displacement Days Lookup'!$A:$A,'Structure Inputs'!W92))), 0)</f>
        <v>0</v>
      </c>
      <c r="U89" s="42">
        <f>IF(ISNUMBER('Structure Inputs'!X92), IF('Structure Inputs'!X92&gt;='Displacement Days Lookup'!$A$15,'Displacement Days Lookup'!$B$15,IF('Structure Inputs'!X92&lt;='Displacement Days Lookup'!$A$3,'Displacement Days Lookup'!$B$3,SUMIFS('Displacement Days Lookup'!$B:$B,'Displacement Days Lookup'!$A:$A,'Structure Inputs'!X92))), 0)</f>
        <v>0</v>
      </c>
      <c r="V89" s="42">
        <f>IF(ISNUMBER('Structure Inputs'!Y92), IF('Structure Inputs'!Y92&gt;='Displacement Days Lookup'!$A$15,'Displacement Days Lookup'!$B$15,IF('Structure Inputs'!Y92&lt;='Displacement Days Lookup'!$A$3,'Displacement Days Lookup'!$B$3,SUMIFS('Displacement Days Lookup'!$B:$B,'Displacement Days Lookup'!$A:$A,'Structure Inputs'!Y92))), 0)</f>
        <v>0</v>
      </c>
      <c r="W89" s="42">
        <f>IF(ISNUMBER('Structure Inputs'!Z92), IF('Structure Inputs'!Z92&gt;='Displacement Days Lookup'!$A$15,'Displacement Days Lookup'!$B$15,IF('Structure Inputs'!Z92&lt;='Displacement Days Lookup'!$A$3,'Displacement Days Lookup'!$B$3,SUMIFS('Displacement Days Lookup'!$B:$B,'Displacement Days Lookup'!$A:$A,'Structure Inputs'!Z92))), 0)</f>
        <v>0</v>
      </c>
      <c r="X89" s="42">
        <f>IF(ISNUMBER('Structure Inputs'!AA92), IF('Structure Inputs'!AA92&gt;='Displacement Days Lookup'!$A$15,'Displacement Days Lookup'!$B$15,IF('Structure Inputs'!AA92&lt;='Displacement Days Lookup'!$A$3,'Displacement Days Lookup'!$B$3,SUMIFS('Displacement Days Lookup'!$B:$B,'Displacement Days Lookup'!$A:$A,'Structure Inputs'!AA92))), 0)</f>
        <v>0</v>
      </c>
      <c r="Y89" s="42">
        <f>IF(ISNUMBER('Structure Inputs'!AB92), IF('Structure Inputs'!AB92&gt;='Displacement Days Lookup'!$A$15,'Displacement Days Lookup'!$B$15,IF('Structure Inputs'!AB92&lt;='Displacement Days Lookup'!$A$3,'Displacement Days Lookup'!$B$3,SUMIFS('Displacement Days Lookup'!$B:$B,'Displacement Days Lookup'!$A:$A,'Structure Inputs'!AB92))), 0)</f>
        <v>0</v>
      </c>
      <c r="Z89" s="42">
        <f>IF(ISNUMBER('Structure Inputs'!AC92), IF('Structure Inputs'!AC92&gt;='Displacement Days Lookup'!$A$15,'Displacement Days Lookup'!$B$15,IF('Structure Inputs'!AC92&lt;='Displacement Days Lookup'!$A$3,'Displacement Days Lookup'!$B$3,SUMIFS('Displacement Days Lookup'!$B:$B,'Displacement Days Lookup'!$A:$A,'Structure Inputs'!AC92))), 0)</f>
        <v>0</v>
      </c>
      <c r="AB89" s="25">
        <f t="shared" si="16"/>
        <v>0</v>
      </c>
      <c r="AC89" s="25">
        <f t="shared" si="17"/>
        <v>0</v>
      </c>
      <c r="AD89" s="25">
        <f t="shared" si="18"/>
        <v>0</v>
      </c>
      <c r="AE89" s="25">
        <f t="shared" si="19"/>
        <v>0</v>
      </c>
      <c r="AF89" s="25">
        <f t="shared" si="20"/>
        <v>0</v>
      </c>
      <c r="AG89" s="25">
        <f t="shared" si="21"/>
        <v>0</v>
      </c>
      <c r="AH89" s="25">
        <f t="shared" si="22"/>
        <v>0</v>
      </c>
      <c r="AI89" s="25">
        <f t="shared" si="23"/>
        <v>0</v>
      </c>
      <c r="AJ89" s="25">
        <f t="shared" si="24"/>
        <v>0</v>
      </c>
      <c r="AK89" s="25">
        <f t="shared" si="25"/>
        <v>0</v>
      </c>
      <c r="AL89" s="25">
        <f t="shared" si="26"/>
        <v>0</v>
      </c>
      <c r="AM89" s="25">
        <f t="shared" si="27"/>
        <v>0</v>
      </c>
    </row>
    <row r="90" spans="1:39" x14ac:dyDescent="0.25">
      <c r="A90" s="17">
        <f t="shared" si="15"/>
        <v>89</v>
      </c>
      <c r="B90" s="27" t="str">
        <f>IF('Structure Inputs'!C93="","",'Structure Inputs'!C93)</f>
        <v/>
      </c>
      <c r="D90" s="42">
        <f>'Structure Inputs'!$D93</f>
        <v>0</v>
      </c>
      <c r="F90" s="18" t="str">
        <f>IF('Structure Inputs'!F93="","No","Yes")</f>
        <v>No</v>
      </c>
      <c r="H90" s="24">
        <f>IF('Structure Inputs'!I93&gt;3,'Debris Cost Calcs'!K90,IF($F90="Yes",'Structure Inputs'!$F93,SUMIFS('General Assumptions_Back End'!$C:$C,'General Assumptions_Back End'!$A:$A,$B90,'General Assumptions_Back End'!$B:$B,H$1)))</f>
        <v>0</v>
      </c>
      <c r="J90" s="44">
        <f>SUMIFS('General Assumptions_Back End'!$C:$C,'General Assumptions_Back End'!$A:$A,$B90,'General Assumptions_Back End'!$B:$B,J$1)</f>
        <v>0</v>
      </c>
      <c r="K90" s="44">
        <f>SUMIFS('General Assumptions_Back End'!$C:$C,'General Assumptions_Back End'!$A:$A,$B90,'General Assumptions_Back End'!$B:$B,K$1)</f>
        <v>0</v>
      </c>
      <c r="L90" s="44">
        <f>'Structure Inputs'!M93</f>
        <v>0</v>
      </c>
      <c r="M90" s="18">
        <f>'Structure Inputs'!Q93</f>
        <v>0</v>
      </c>
      <c r="O90" s="42">
        <f>IF(ISNUMBER('Structure Inputs'!R93), IF('Structure Inputs'!R93&gt;='Displacement Days Lookup'!$A$15,'Displacement Days Lookup'!$B$15,IF('Structure Inputs'!R93&lt;='Displacement Days Lookup'!$A$3,'Displacement Days Lookup'!$B$3,SUMIFS('Displacement Days Lookup'!$B:$B,'Displacement Days Lookup'!$A:$A,'Structure Inputs'!R93))), 0)</f>
        <v>0</v>
      </c>
      <c r="P90" s="42">
        <f>IF(ISNUMBER('Structure Inputs'!S93), IF('Structure Inputs'!S93&gt;='Displacement Days Lookup'!$A$15,'Displacement Days Lookup'!$B$15,IF('Structure Inputs'!S93&lt;='Displacement Days Lookup'!$A$3,'Displacement Days Lookup'!$B$3,SUMIFS('Displacement Days Lookup'!$B:$B,'Displacement Days Lookup'!$A:$A,'Structure Inputs'!S93))), 0)</f>
        <v>0</v>
      </c>
      <c r="Q90" s="42">
        <f>IF(ISNUMBER('Structure Inputs'!T93), IF('Structure Inputs'!T93&gt;='Displacement Days Lookup'!$A$15,'Displacement Days Lookup'!$B$15,IF('Structure Inputs'!T93&lt;='Displacement Days Lookup'!$A$3,'Displacement Days Lookup'!$B$3,SUMIFS('Displacement Days Lookup'!$B:$B,'Displacement Days Lookup'!$A:$A,'Structure Inputs'!T93))), 0)</f>
        <v>0</v>
      </c>
      <c r="R90" s="42">
        <f>IF(ISNUMBER('Structure Inputs'!U93), IF('Structure Inputs'!U93&gt;='Displacement Days Lookup'!$A$15,'Displacement Days Lookup'!$B$15,IF('Structure Inputs'!U93&lt;='Displacement Days Lookup'!$A$3,'Displacement Days Lookup'!$B$3,SUMIFS('Displacement Days Lookup'!$B:$B,'Displacement Days Lookup'!$A:$A,'Structure Inputs'!U93))), 0)</f>
        <v>0</v>
      </c>
      <c r="S90" s="42">
        <f>IF(ISNUMBER('Structure Inputs'!V93), IF('Structure Inputs'!V93&gt;='Displacement Days Lookup'!$A$15,'Displacement Days Lookup'!$B$15,IF('Structure Inputs'!V93&lt;='Displacement Days Lookup'!$A$3,'Displacement Days Lookup'!$B$3,SUMIFS('Displacement Days Lookup'!$B:$B,'Displacement Days Lookup'!$A:$A,'Structure Inputs'!V93))), 0)</f>
        <v>0</v>
      </c>
      <c r="T90" s="42">
        <f>IF(ISNUMBER('Structure Inputs'!W93), IF('Structure Inputs'!W93&gt;='Displacement Days Lookup'!$A$15,'Displacement Days Lookup'!$B$15,IF('Structure Inputs'!W93&lt;='Displacement Days Lookup'!$A$3,'Displacement Days Lookup'!$B$3,SUMIFS('Displacement Days Lookup'!$B:$B,'Displacement Days Lookup'!$A:$A,'Structure Inputs'!W93))), 0)</f>
        <v>0</v>
      </c>
      <c r="U90" s="42">
        <f>IF(ISNUMBER('Structure Inputs'!X93), IF('Structure Inputs'!X93&gt;='Displacement Days Lookup'!$A$15,'Displacement Days Lookup'!$B$15,IF('Structure Inputs'!X93&lt;='Displacement Days Lookup'!$A$3,'Displacement Days Lookup'!$B$3,SUMIFS('Displacement Days Lookup'!$B:$B,'Displacement Days Lookup'!$A:$A,'Structure Inputs'!X93))), 0)</f>
        <v>0</v>
      </c>
      <c r="V90" s="42">
        <f>IF(ISNUMBER('Structure Inputs'!Y93), IF('Structure Inputs'!Y93&gt;='Displacement Days Lookup'!$A$15,'Displacement Days Lookup'!$B$15,IF('Structure Inputs'!Y93&lt;='Displacement Days Lookup'!$A$3,'Displacement Days Lookup'!$B$3,SUMIFS('Displacement Days Lookup'!$B:$B,'Displacement Days Lookup'!$A:$A,'Structure Inputs'!Y93))), 0)</f>
        <v>0</v>
      </c>
      <c r="W90" s="42">
        <f>IF(ISNUMBER('Structure Inputs'!Z93), IF('Structure Inputs'!Z93&gt;='Displacement Days Lookup'!$A$15,'Displacement Days Lookup'!$B$15,IF('Structure Inputs'!Z93&lt;='Displacement Days Lookup'!$A$3,'Displacement Days Lookup'!$B$3,SUMIFS('Displacement Days Lookup'!$B:$B,'Displacement Days Lookup'!$A:$A,'Structure Inputs'!Z93))), 0)</f>
        <v>0</v>
      </c>
      <c r="X90" s="42">
        <f>IF(ISNUMBER('Structure Inputs'!AA93), IF('Structure Inputs'!AA93&gt;='Displacement Days Lookup'!$A$15,'Displacement Days Lookup'!$B$15,IF('Structure Inputs'!AA93&lt;='Displacement Days Lookup'!$A$3,'Displacement Days Lookup'!$B$3,SUMIFS('Displacement Days Lookup'!$B:$B,'Displacement Days Lookup'!$A:$A,'Structure Inputs'!AA93))), 0)</f>
        <v>0</v>
      </c>
      <c r="Y90" s="42">
        <f>IF(ISNUMBER('Structure Inputs'!AB93), IF('Structure Inputs'!AB93&gt;='Displacement Days Lookup'!$A$15,'Displacement Days Lookup'!$B$15,IF('Structure Inputs'!AB93&lt;='Displacement Days Lookup'!$A$3,'Displacement Days Lookup'!$B$3,SUMIFS('Displacement Days Lookup'!$B:$B,'Displacement Days Lookup'!$A:$A,'Structure Inputs'!AB93))), 0)</f>
        <v>0</v>
      </c>
      <c r="Z90" s="42">
        <f>IF(ISNUMBER('Structure Inputs'!AC93), IF('Structure Inputs'!AC93&gt;='Displacement Days Lookup'!$A$15,'Displacement Days Lookup'!$B$15,IF('Structure Inputs'!AC93&lt;='Displacement Days Lookup'!$A$3,'Displacement Days Lookup'!$B$3,SUMIFS('Displacement Days Lookup'!$B:$B,'Displacement Days Lookup'!$A:$A,'Structure Inputs'!AC93))), 0)</f>
        <v>0</v>
      </c>
      <c r="AB90" s="25">
        <f t="shared" si="16"/>
        <v>0</v>
      </c>
      <c r="AC90" s="25">
        <f t="shared" si="17"/>
        <v>0</v>
      </c>
      <c r="AD90" s="25">
        <f t="shared" si="18"/>
        <v>0</v>
      </c>
      <c r="AE90" s="25">
        <f t="shared" si="19"/>
        <v>0</v>
      </c>
      <c r="AF90" s="25">
        <f t="shared" si="20"/>
        <v>0</v>
      </c>
      <c r="AG90" s="25">
        <f t="shared" si="21"/>
        <v>0</v>
      </c>
      <c r="AH90" s="25">
        <f t="shared" si="22"/>
        <v>0</v>
      </c>
      <c r="AI90" s="25">
        <f t="shared" si="23"/>
        <v>0</v>
      </c>
      <c r="AJ90" s="25">
        <f t="shared" si="24"/>
        <v>0</v>
      </c>
      <c r="AK90" s="25">
        <f t="shared" si="25"/>
        <v>0</v>
      </c>
      <c r="AL90" s="25">
        <f t="shared" si="26"/>
        <v>0</v>
      </c>
      <c r="AM90" s="25">
        <f t="shared" si="27"/>
        <v>0</v>
      </c>
    </row>
    <row r="91" spans="1:39" x14ac:dyDescent="0.25">
      <c r="A91" s="17">
        <f t="shared" si="15"/>
        <v>90</v>
      </c>
      <c r="B91" s="27" t="str">
        <f>IF('Structure Inputs'!C94="","",'Structure Inputs'!C94)</f>
        <v/>
      </c>
      <c r="D91" s="42">
        <f>'Structure Inputs'!$D94</f>
        <v>0</v>
      </c>
      <c r="F91" s="18" t="str">
        <f>IF('Structure Inputs'!F94="","No","Yes")</f>
        <v>No</v>
      </c>
      <c r="H91" s="24">
        <f>IF('Structure Inputs'!I94&gt;3,'Debris Cost Calcs'!K91,IF($F91="Yes",'Structure Inputs'!$F94,SUMIFS('General Assumptions_Back End'!$C:$C,'General Assumptions_Back End'!$A:$A,$B91,'General Assumptions_Back End'!$B:$B,H$1)))</f>
        <v>0</v>
      </c>
      <c r="J91" s="44">
        <f>SUMIFS('General Assumptions_Back End'!$C:$C,'General Assumptions_Back End'!$A:$A,$B91,'General Assumptions_Back End'!$B:$B,J$1)</f>
        <v>0</v>
      </c>
      <c r="K91" s="44">
        <f>SUMIFS('General Assumptions_Back End'!$C:$C,'General Assumptions_Back End'!$A:$A,$B91,'General Assumptions_Back End'!$B:$B,K$1)</f>
        <v>0</v>
      </c>
      <c r="L91" s="44">
        <f>'Structure Inputs'!M94</f>
        <v>0</v>
      </c>
      <c r="M91" s="18">
        <f>'Structure Inputs'!Q94</f>
        <v>0</v>
      </c>
      <c r="O91" s="42">
        <f>IF(ISNUMBER('Structure Inputs'!R94), IF('Structure Inputs'!R94&gt;='Displacement Days Lookup'!$A$15,'Displacement Days Lookup'!$B$15,IF('Structure Inputs'!R94&lt;='Displacement Days Lookup'!$A$3,'Displacement Days Lookup'!$B$3,SUMIFS('Displacement Days Lookup'!$B:$B,'Displacement Days Lookup'!$A:$A,'Structure Inputs'!R94))), 0)</f>
        <v>0</v>
      </c>
      <c r="P91" s="42">
        <f>IF(ISNUMBER('Structure Inputs'!S94), IF('Structure Inputs'!S94&gt;='Displacement Days Lookup'!$A$15,'Displacement Days Lookup'!$B$15,IF('Structure Inputs'!S94&lt;='Displacement Days Lookup'!$A$3,'Displacement Days Lookup'!$B$3,SUMIFS('Displacement Days Lookup'!$B:$B,'Displacement Days Lookup'!$A:$A,'Structure Inputs'!S94))), 0)</f>
        <v>0</v>
      </c>
      <c r="Q91" s="42">
        <f>IF(ISNUMBER('Structure Inputs'!T94), IF('Structure Inputs'!T94&gt;='Displacement Days Lookup'!$A$15,'Displacement Days Lookup'!$B$15,IF('Structure Inputs'!T94&lt;='Displacement Days Lookup'!$A$3,'Displacement Days Lookup'!$B$3,SUMIFS('Displacement Days Lookup'!$B:$B,'Displacement Days Lookup'!$A:$A,'Structure Inputs'!T94))), 0)</f>
        <v>0</v>
      </c>
      <c r="R91" s="42">
        <f>IF(ISNUMBER('Structure Inputs'!U94), IF('Structure Inputs'!U94&gt;='Displacement Days Lookup'!$A$15,'Displacement Days Lookup'!$B$15,IF('Structure Inputs'!U94&lt;='Displacement Days Lookup'!$A$3,'Displacement Days Lookup'!$B$3,SUMIFS('Displacement Days Lookup'!$B:$B,'Displacement Days Lookup'!$A:$A,'Structure Inputs'!U94))), 0)</f>
        <v>0</v>
      </c>
      <c r="S91" s="42">
        <f>IF(ISNUMBER('Structure Inputs'!V94), IF('Structure Inputs'!V94&gt;='Displacement Days Lookup'!$A$15,'Displacement Days Lookup'!$B$15,IF('Structure Inputs'!V94&lt;='Displacement Days Lookup'!$A$3,'Displacement Days Lookup'!$B$3,SUMIFS('Displacement Days Lookup'!$B:$B,'Displacement Days Lookup'!$A:$A,'Structure Inputs'!V94))), 0)</f>
        <v>0</v>
      </c>
      <c r="T91" s="42">
        <f>IF(ISNUMBER('Structure Inputs'!W94), IF('Structure Inputs'!W94&gt;='Displacement Days Lookup'!$A$15,'Displacement Days Lookup'!$B$15,IF('Structure Inputs'!W94&lt;='Displacement Days Lookup'!$A$3,'Displacement Days Lookup'!$B$3,SUMIFS('Displacement Days Lookup'!$B:$B,'Displacement Days Lookup'!$A:$A,'Structure Inputs'!W94))), 0)</f>
        <v>0</v>
      </c>
      <c r="U91" s="42">
        <f>IF(ISNUMBER('Structure Inputs'!X94), IF('Structure Inputs'!X94&gt;='Displacement Days Lookup'!$A$15,'Displacement Days Lookup'!$B$15,IF('Structure Inputs'!X94&lt;='Displacement Days Lookup'!$A$3,'Displacement Days Lookup'!$B$3,SUMIFS('Displacement Days Lookup'!$B:$B,'Displacement Days Lookup'!$A:$A,'Structure Inputs'!X94))), 0)</f>
        <v>0</v>
      </c>
      <c r="V91" s="42">
        <f>IF(ISNUMBER('Structure Inputs'!Y94), IF('Structure Inputs'!Y94&gt;='Displacement Days Lookup'!$A$15,'Displacement Days Lookup'!$B$15,IF('Structure Inputs'!Y94&lt;='Displacement Days Lookup'!$A$3,'Displacement Days Lookup'!$B$3,SUMIFS('Displacement Days Lookup'!$B:$B,'Displacement Days Lookup'!$A:$A,'Structure Inputs'!Y94))), 0)</f>
        <v>0</v>
      </c>
      <c r="W91" s="42">
        <f>IF(ISNUMBER('Structure Inputs'!Z94), IF('Structure Inputs'!Z94&gt;='Displacement Days Lookup'!$A$15,'Displacement Days Lookup'!$B$15,IF('Structure Inputs'!Z94&lt;='Displacement Days Lookup'!$A$3,'Displacement Days Lookup'!$B$3,SUMIFS('Displacement Days Lookup'!$B:$B,'Displacement Days Lookup'!$A:$A,'Structure Inputs'!Z94))), 0)</f>
        <v>0</v>
      </c>
      <c r="X91" s="42">
        <f>IF(ISNUMBER('Structure Inputs'!AA94), IF('Structure Inputs'!AA94&gt;='Displacement Days Lookup'!$A$15,'Displacement Days Lookup'!$B$15,IF('Structure Inputs'!AA94&lt;='Displacement Days Lookup'!$A$3,'Displacement Days Lookup'!$B$3,SUMIFS('Displacement Days Lookup'!$B:$B,'Displacement Days Lookup'!$A:$A,'Structure Inputs'!AA94))), 0)</f>
        <v>0</v>
      </c>
      <c r="Y91" s="42">
        <f>IF(ISNUMBER('Structure Inputs'!AB94), IF('Structure Inputs'!AB94&gt;='Displacement Days Lookup'!$A$15,'Displacement Days Lookup'!$B$15,IF('Structure Inputs'!AB94&lt;='Displacement Days Lookup'!$A$3,'Displacement Days Lookup'!$B$3,SUMIFS('Displacement Days Lookup'!$B:$B,'Displacement Days Lookup'!$A:$A,'Structure Inputs'!AB94))), 0)</f>
        <v>0</v>
      </c>
      <c r="Z91" s="42">
        <f>IF(ISNUMBER('Structure Inputs'!AC94), IF('Structure Inputs'!AC94&gt;='Displacement Days Lookup'!$A$15,'Displacement Days Lookup'!$B$15,IF('Structure Inputs'!AC94&lt;='Displacement Days Lookup'!$A$3,'Displacement Days Lookup'!$B$3,SUMIFS('Displacement Days Lookup'!$B:$B,'Displacement Days Lookup'!$A:$A,'Structure Inputs'!AC94))), 0)</f>
        <v>0</v>
      </c>
      <c r="AB91" s="25">
        <f t="shared" si="16"/>
        <v>0</v>
      </c>
      <c r="AC91" s="25">
        <f t="shared" si="17"/>
        <v>0</v>
      </c>
      <c r="AD91" s="25">
        <f t="shared" si="18"/>
        <v>0</v>
      </c>
      <c r="AE91" s="25">
        <f t="shared" si="19"/>
        <v>0</v>
      </c>
      <c r="AF91" s="25">
        <f t="shared" si="20"/>
        <v>0</v>
      </c>
      <c r="AG91" s="25">
        <f t="shared" si="21"/>
        <v>0</v>
      </c>
      <c r="AH91" s="25">
        <f t="shared" si="22"/>
        <v>0</v>
      </c>
      <c r="AI91" s="25">
        <f t="shared" si="23"/>
        <v>0</v>
      </c>
      <c r="AJ91" s="25">
        <f t="shared" si="24"/>
        <v>0</v>
      </c>
      <c r="AK91" s="25">
        <f t="shared" si="25"/>
        <v>0</v>
      </c>
      <c r="AL91" s="25">
        <f t="shared" si="26"/>
        <v>0</v>
      </c>
      <c r="AM91" s="25">
        <f t="shared" si="27"/>
        <v>0</v>
      </c>
    </row>
    <row r="92" spans="1:39" x14ac:dyDescent="0.25">
      <c r="A92" s="17">
        <f t="shared" si="15"/>
        <v>91</v>
      </c>
      <c r="B92" s="27" t="str">
        <f>IF('Structure Inputs'!C95="","",'Structure Inputs'!C95)</f>
        <v/>
      </c>
      <c r="D92" s="42">
        <f>'Structure Inputs'!$D95</f>
        <v>0</v>
      </c>
      <c r="F92" s="18" t="str">
        <f>IF('Structure Inputs'!F95="","No","Yes")</f>
        <v>No</v>
      </c>
      <c r="H92" s="24">
        <f>IF('Structure Inputs'!I95&gt;3,'Debris Cost Calcs'!K92,IF($F92="Yes",'Structure Inputs'!$F95,SUMIFS('General Assumptions_Back End'!$C:$C,'General Assumptions_Back End'!$A:$A,$B92,'General Assumptions_Back End'!$B:$B,H$1)))</f>
        <v>0</v>
      </c>
      <c r="J92" s="44">
        <f>SUMIFS('General Assumptions_Back End'!$C:$C,'General Assumptions_Back End'!$A:$A,$B92,'General Assumptions_Back End'!$B:$B,J$1)</f>
        <v>0</v>
      </c>
      <c r="K92" s="44">
        <f>SUMIFS('General Assumptions_Back End'!$C:$C,'General Assumptions_Back End'!$A:$A,$B92,'General Assumptions_Back End'!$B:$B,K$1)</f>
        <v>0</v>
      </c>
      <c r="L92" s="44">
        <f>'Structure Inputs'!M95</f>
        <v>0</v>
      </c>
      <c r="M92" s="18">
        <f>'Structure Inputs'!Q95</f>
        <v>0</v>
      </c>
      <c r="O92" s="42">
        <f>IF(ISNUMBER('Structure Inputs'!R95), IF('Structure Inputs'!R95&gt;='Displacement Days Lookup'!$A$15,'Displacement Days Lookup'!$B$15,IF('Structure Inputs'!R95&lt;='Displacement Days Lookup'!$A$3,'Displacement Days Lookup'!$B$3,SUMIFS('Displacement Days Lookup'!$B:$B,'Displacement Days Lookup'!$A:$A,'Structure Inputs'!R95))), 0)</f>
        <v>0</v>
      </c>
      <c r="P92" s="42">
        <f>IF(ISNUMBER('Structure Inputs'!S95), IF('Structure Inputs'!S95&gt;='Displacement Days Lookup'!$A$15,'Displacement Days Lookup'!$B$15,IF('Structure Inputs'!S95&lt;='Displacement Days Lookup'!$A$3,'Displacement Days Lookup'!$B$3,SUMIFS('Displacement Days Lookup'!$B:$B,'Displacement Days Lookup'!$A:$A,'Structure Inputs'!S95))), 0)</f>
        <v>0</v>
      </c>
      <c r="Q92" s="42">
        <f>IF(ISNUMBER('Structure Inputs'!T95), IF('Structure Inputs'!T95&gt;='Displacement Days Lookup'!$A$15,'Displacement Days Lookup'!$B$15,IF('Structure Inputs'!T95&lt;='Displacement Days Lookup'!$A$3,'Displacement Days Lookup'!$B$3,SUMIFS('Displacement Days Lookup'!$B:$B,'Displacement Days Lookup'!$A:$A,'Structure Inputs'!T95))), 0)</f>
        <v>0</v>
      </c>
      <c r="R92" s="42">
        <f>IF(ISNUMBER('Structure Inputs'!U95), IF('Structure Inputs'!U95&gt;='Displacement Days Lookup'!$A$15,'Displacement Days Lookup'!$B$15,IF('Structure Inputs'!U95&lt;='Displacement Days Lookup'!$A$3,'Displacement Days Lookup'!$B$3,SUMIFS('Displacement Days Lookup'!$B:$B,'Displacement Days Lookup'!$A:$A,'Structure Inputs'!U95))), 0)</f>
        <v>0</v>
      </c>
      <c r="S92" s="42">
        <f>IF(ISNUMBER('Structure Inputs'!V95), IF('Structure Inputs'!V95&gt;='Displacement Days Lookup'!$A$15,'Displacement Days Lookup'!$B$15,IF('Structure Inputs'!V95&lt;='Displacement Days Lookup'!$A$3,'Displacement Days Lookup'!$B$3,SUMIFS('Displacement Days Lookup'!$B:$B,'Displacement Days Lookup'!$A:$A,'Structure Inputs'!V95))), 0)</f>
        <v>0</v>
      </c>
      <c r="T92" s="42">
        <f>IF(ISNUMBER('Structure Inputs'!W95), IF('Structure Inputs'!W95&gt;='Displacement Days Lookup'!$A$15,'Displacement Days Lookup'!$B$15,IF('Structure Inputs'!W95&lt;='Displacement Days Lookup'!$A$3,'Displacement Days Lookup'!$B$3,SUMIFS('Displacement Days Lookup'!$B:$B,'Displacement Days Lookup'!$A:$A,'Structure Inputs'!W95))), 0)</f>
        <v>0</v>
      </c>
      <c r="U92" s="42">
        <f>IF(ISNUMBER('Structure Inputs'!X95), IF('Structure Inputs'!X95&gt;='Displacement Days Lookup'!$A$15,'Displacement Days Lookup'!$B$15,IF('Structure Inputs'!X95&lt;='Displacement Days Lookup'!$A$3,'Displacement Days Lookup'!$B$3,SUMIFS('Displacement Days Lookup'!$B:$B,'Displacement Days Lookup'!$A:$A,'Structure Inputs'!X95))), 0)</f>
        <v>0</v>
      </c>
      <c r="V92" s="42">
        <f>IF(ISNUMBER('Structure Inputs'!Y95), IF('Structure Inputs'!Y95&gt;='Displacement Days Lookup'!$A$15,'Displacement Days Lookup'!$B$15,IF('Structure Inputs'!Y95&lt;='Displacement Days Lookup'!$A$3,'Displacement Days Lookup'!$B$3,SUMIFS('Displacement Days Lookup'!$B:$B,'Displacement Days Lookup'!$A:$A,'Structure Inputs'!Y95))), 0)</f>
        <v>0</v>
      </c>
      <c r="W92" s="42">
        <f>IF(ISNUMBER('Structure Inputs'!Z95), IF('Structure Inputs'!Z95&gt;='Displacement Days Lookup'!$A$15,'Displacement Days Lookup'!$B$15,IF('Structure Inputs'!Z95&lt;='Displacement Days Lookup'!$A$3,'Displacement Days Lookup'!$B$3,SUMIFS('Displacement Days Lookup'!$B:$B,'Displacement Days Lookup'!$A:$A,'Structure Inputs'!Z95))), 0)</f>
        <v>0</v>
      </c>
      <c r="X92" s="42">
        <f>IF(ISNUMBER('Structure Inputs'!AA95), IF('Structure Inputs'!AA95&gt;='Displacement Days Lookup'!$A$15,'Displacement Days Lookup'!$B$15,IF('Structure Inputs'!AA95&lt;='Displacement Days Lookup'!$A$3,'Displacement Days Lookup'!$B$3,SUMIFS('Displacement Days Lookup'!$B:$B,'Displacement Days Lookup'!$A:$A,'Structure Inputs'!AA95))), 0)</f>
        <v>0</v>
      </c>
      <c r="Y92" s="42">
        <f>IF(ISNUMBER('Structure Inputs'!AB95), IF('Structure Inputs'!AB95&gt;='Displacement Days Lookup'!$A$15,'Displacement Days Lookup'!$B$15,IF('Structure Inputs'!AB95&lt;='Displacement Days Lookup'!$A$3,'Displacement Days Lookup'!$B$3,SUMIFS('Displacement Days Lookup'!$B:$B,'Displacement Days Lookup'!$A:$A,'Structure Inputs'!AB95))), 0)</f>
        <v>0</v>
      </c>
      <c r="Z92" s="42">
        <f>IF(ISNUMBER('Structure Inputs'!AC95), IF('Structure Inputs'!AC95&gt;='Displacement Days Lookup'!$A$15,'Displacement Days Lookup'!$B$15,IF('Structure Inputs'!AC95&lt;='Displacement Days Lookup'!$A$3,'Displacement Days Lookup'!$B$3,SUMIFS('Displacement Days Lookup'!$B:$B,'Displacement Days Lookup'!$A:$A,'Structure Inputs'!AC95))), 0)</f>
        <v>0</v>
      </c>
      <c r="AB92" s="25">
        <f t="shared" si="16"/>
        <v>0</v>
      </c>
      <c r="AC92" s="25">
        <f t="shared" si="17"/>
        <v>0</v>
      </c>
      <c r="AD92" s="25">
        <f t="shared" si="18"/>
        <v>0</v>
      </c>
      <c r="AE92" s="25">
        <f t="shared" si="19"/>
        <v>0</v>
      </c>
      <c r="AF92" s="25">
        <f t="shared" si="20"/>
        <v>0</v>
      </c>
      <c r="AG92" s="25">
        <f t="shared" si="21"/>
        <v>0</v>
      </c>
      <c r="AH92" s="25">
        <f t="shared" si="22"/>
        <v>0</v>
      </c>
      <c r="AI92" s="25">
        <f t="shared" si="23"/>
        <v>0</v>
      </c>
      <c r="AJ92" s="25">
        <f t="shared" si="24"/>
        <v>0</v>
      </c>
      <c r="AK92" s="25">
        <f t="shared" si="25"/>
        <v>0</v>
      </c>
      <c r="AL92" s="25">
        <f t="shared" si="26"/>
        <v>0</v>
      </c>
      <c r="AM92" s="25">
        <f t="shared" si="27"/>
        <v>0</v>
      </c>
    </row>
    <row r="93" spans="1:39" x14ac:dyDescent="0.25">
      <c r="A93" s="17">
        <f t="shared" si="15"/>
        <v>92</v>
      </c>
      <c r="B93" s="27" t="str">
        <f>IF('Structure Inputs'!C96="","",'Structure Inputs'!C96)</f>
        <v/>
      </c>
      <c r="D93" s="42">
        <f>'Structure Inputs'!$D96</f>
        <v>0</v>
      </c>
      <c r="F93" s="18" t="str">
        <f>IF('Structure Inputs'!F96="","No","Yes")</f>
        <v>No</v>
      </c>
      <c r="H93" s="24">
        <f>IF('Structure Inputs'!I96&gt;3,'Debris Cost Calcs'!K93,IF($F93="Yes",'Structure Inputs'!$F96,SUMIFS('General Assumptions_Back End'!$C:$C,'General Assumptions_Back End'!$A:$A,$B93,'General Assumptions_Back End'!$B:$B,H$1)))</f>
        <v>0</v>
      </c>
      <c r="J93" s="44">
        <f>SUMIFS('General Assumptions_Back End'!$C:$C,'General Assumptions_Back End'!$A:$A,$B93,'General Assumptions_Back End'!$B:$B,J$1)</f>
        <v>0</v>
      </c>
      <c r="K93" s="44">
        <f>SUMIFS('General Assumptions_Back End'!$C:$C,'General Assumptions_Back End'!$A:$A,$B93,'General Assumptions_Back End'!$B:$B,K$1)</f>
        <v>0</v>
      </c>
      <c r="L93" s="44">
        <f>'Structure Inputs'!M96</f>
        <v>0</v>
      </c>
      <c r="M93" s="18">
        <f>'Structure Inputs'!Q96</f>
        <v>0</v>
      </c>
      <c r="O93" s="42">
        <f>IF(ISNUMBER('Structure Inputs'!R96), IF('Structure Inputs'!R96&gt;='Displacement Days Lookup'!$A$15,'Displacement Days Lookup'!$B$15,IF('Structure Inputs'!R96&lt;='Displacement Days Lookup'!$A$3,'Displacement Days Lookup'!$B$3,SUMIFS('Displacement Days Lookup'!$B:$B,'Displacement Days Lookup'!$A:$A,'Structure Inputs'!R96))), 0)</f>
        <v>0</v>
      </c>
      <c r="P93" s="42">
        <f>IF(ISNUMBER('Structure Inputs'!S96), IF('Structure Inputs'!S96&gt;='Displacement Days Lookup'!$A$15,'Displacement Days Lookup'!$B$15,IF('Structure Inputs'!S96&lt;='Displacement Days Lookup'!$A$3,'Displacement Days Lookup'!$B$3,SUMIFS('Displacement Days Lookup'!$B:$B,'Displacement Days Lookup'!$A:$A,'Structure Inputs'!S96))), 0)</f>
        <v>0</v>
      </c>
      <c r="Q93" s="42">
        <f>IF(ISNUMBER('Structure Inputs'!T96), IF('Structure Inputs'!T96&gt;='Displacement Days Lookup'!$A$15,'Displacement Days Lookup'!$B$15,IF('Structure Inputs'!T96&lt;='Displacement Days Lookup'!$A$3,'Displacement Days Lookup'!$B$3,SUMIFS('Displacement Days Lookup'!$B:$B,'Displacement Days Lookup'!$A:$A,'Structure Inputs'!T96))), 0)</f>
        <v>0</v>
      </c>
      <c r="R93" s="42">
        <f>IF(ISNUMBER('Structure Inputs'!U96), IF('Structure Inputs'!U96&gt;='Displacement Days Lookup'!$A$15,'Displacement Days Lookup'!$B$15,IF('Structure Inputs'!U96&lt;='Displacement Days Lookup'!$A$3,'Displacement Days Lookup'!$B$3,SUMIFS('Displacement Days Lookup'!$B:$B,'Displacement Days Lookup'!$A:$A,'Structure Inputs'!U96))), 0)</f>
        <v>0</v>
      </c>
      <c r="S93" s="42">
        <f>IF(ISNUMBER('Structure Inputs'!V96), IF('Structure Inputs'!V96&gt;='Displacement Days Lookup'!$A$15,'Displacement Days Lookup'!$B$15,IF('Structure Inputs'!V96&lt;='Displacement Days Lookup'!$A$3,'Displacement Days Lookup'!$B$3,SUMIFS('Displacement Days Lookup'!$B:$B,'Displacement Days Lookup'!$A:$A,'Structure Inputs'!V96))), 0)</f>
        <v>0</v>
      </c>
      <c r="T93" s="42">
        <f>IF(ISNUMBER('Structure Inputs'!W96), IF('Structure Inputs'!W96&gt;='Displacement Days Lookup'!$A$15,'Displacement Days Lookup'!$B$15,IF('Structure Inputs'!W96&lt;='Displacement Days Lookup'!$A$3,'Displacement Days Lookup'!$B$3,SUMIFS('Displacement Days Lookup'!$B:$B,'Displacement Days Lookup'!$A:$A,'Structure Inputs'!W96))), 0)</f>
        <v>0</v>
      </c>
      <c r="U93" s="42">
        <f>IF(ISNUMBER('Structure Inputs'!X96), IF('Structure Inputs'!X96&gt;='Displacement Days Lookup'!$A$15,'Displacement Days Lookup'!$B$15,IF('Structure Inputs'!X96&lt;='Displacement Days Lookup'!$A$3,'Displacement Days Lookup'!$B$3,SUMIFS('Displacement Days Lookup'!$B:$B,'Displacement Days Lookup'!$A:$A,'Structure Inputs'!X96))), 0)</f>
        <v>0</v>
      </c>
      <c r="V93" s="42">
        <f>IF(ISNUMBER('Structure Inputs'!Y96), IF('Structure Inputs'!Y96&gt;='Displacement Days Lookup'!$A$15,'Displacement Days Lookup'!$B$15,IF('Structure Inputs'!Y96&lt;='Displacement Days Lookup'!$A$3,'Displacement Days Lookup'!$B$3,SUMIFS('Displacement Days Lookup'!$B:$B,'Displacement Days Lookup'!$A:$A,'Structure Inputs'!Y96))), 0)</f>
        <v>0</v>
      </c>
      <c r="W93" s="42">
        <f>IF(ISNUMBER('Structure Inputs'!Z96), IF('Structure Inputs'!Z96&gt;='Displacement Days Lookup'!$A$15,'Displacement Days Lookup'!$B$15,IF('Structure Inputs'!Z96&lt;='Displacement Days Lookup'!$A$3,'Displacement Days Lookup'!$B$3,SUMIFS('Displacement Days Lookup'!$B:$B,'Displacement Days Lookup'!$A:$A,'Structure Inputs'!Z96))), 0)</f>
        <v>0</v>
      </c>
      <c r="X93" s="42">
        <f>IF(ISNUMBER('Structure Inputs'!AA96), IF('Structure Inputs'!AA96&gt;='Displacement Days Lookup'!$A$15,'Displacement Days Lookup'!$B$15,IF('Structure Inputs'!AA96&lt;='Displacement Days Lookup'!$A$3,'Displacement Days Lookup'!$B$3,SUMIFS('Displacement Days Lookup'!$B:$B,'Displacement Days Lookup'!$A:$A,'Structure Inputs'!AA96))), 0)</f>
        <v>0</v>
      </c>
      <c r="Y93" s="42">
        <f>IF(ISNUMBER('Structure Inputs'!AB96), IF('Structure Inputs'!AB96&gt;='Displacement Days Lookup'!$A$15,'Displacement Days Lookup'!$B$15,IF('Structure Inputs'!AB96&lt;='Displacement Days Lookup'!$A$3,'Displacement Days Lookup'!$B$3,SUMIFS('Displacement Days Lookup'!$B:$B,'Displacement Days Lookup'!$A:$A,'Structure Inputs'!AB96))), 0)</f>
        <v>0</v>
      </c>
      <c r="Z93" s="42">
        <f>IF(ISNUMBER('Structure Inputs'!AC96), IF('Structure Inputs'!AC96&gt;='Displacement Days Lookup'!$A$15,'Displacement Days Lookup'!$B$15,IF('Structure Inputs'!AC96&lt;='Displacement Days Lookup'!$A$3,'Displacement Days Lookup'!$B$3,SUMIFS('Displacement Days Lookup'!$B:$B,'Displacement Days Lookup'!$A:$A,'Structure Inputs'!AC96))), 0)</f>
        <v>0</v>
      </c>
      <c r="AB93" s="25">
        <f t="shared" si="16"/>
        <v>0</v>
      </c>
      <c r="AC93" s="25">
        <f t="shared" si="17"/>
        <v>0</v>
      </c>
      <c r="AD93" s="25">
        <f t="shared" si="18"/>
        <v>0</v>
      </c>
      <c r="AE93" s="25">
        <f t="shared" si="19"/>
        <v>0</v>
      </c>
      <c r="AF93" s="25">
        <f t="shared" si="20"/>
        <v>0</v>
      </c>
      <c r="AG93" s="25">
        <f t="shared" si="21"/>
        <v>0</v>
      </c>
      <c r="AH93" s="25">
        <f t="shared" si="22"/>
        <v>0</v>
      </c>
      <c r="AI93" s="25">
        <f t="shared" si="23"/>
        <v>0</v>
      </c>
      <c r="AJ93" s="25">
        <f t="shared" si="24"/>
        <v>0</v>
      </c>
      <c r="AK93" s="25">
        <f t="shared" si="25"/>
        <v>0</v>
      </c>
      <c r="AL93" s="25">
        <f t="shared" si="26"/>
        <v>0</v>
      </c>
      <c r="AM93" s="25">
        <f t="shared" si="27"/>
        <v>0</v>
      </c>
    </row>
    <row r="94" spans="1:39" x14ac:dyDescent="0.25">
      <c r="A94" s="17">
        <f t="shared" si="15"/>
        <v>93</v>
      </c>
      <c r="B94" s="27" t="str">
        <f>IF('Structure Inputs'!C97="","",'Structure Inputs'!C97)</f>
        <v/>
      </c>
      <c r="D94" s="42">
        <f>'Structure Inputs'!$D97</f>
        <v>0</v>
      </c>
      <c r="F94" s="18" t="str">
        <f>IF('Structure Inputs'!F97="","No","Yes")</f>
        <v>No</v>
      </c>
      <c r="H94" s="24">
        <f>IF('Structure Inputs'!I97&gt;3,'Debris Cost Calcs'!K94,IF($F94="Yes",'Structure Inputs'!$F97,SUMIFS('General Assumptions_Back End'!$C:$C,'General Assumptions_Back End'!$A:$A,$B94,'General Assumptions_Back End'!$B:$B,H$1)))</f>
        <v>0</v>
      </c>
      <c r="J94" s="44">
        <f>SUMIFS('General Assumptions_Back End'!$C:$C,'General Assumptions_Back End'!$A:$A,$B94,'General Assumptions_Back End'!$B:$B,J$1)</f>
        <v>0</v>
      </c>
      <c r="K94" s="44">
        <f>SUMIFS('General Assumptions_Back End'!$C:$C,'General Assumptions_Back End'!$A:$A,$B94,'General Assumptions_Back End'!$B:$B,K$1)</f>
        <v>0</v>
      </c>
      <c r="L94" s="44">
        <f>'Structure Inputs'!M97</f>
        <v>0</v>
      </c>
      <c r="M94" s="18">
        <f>'Structure Inputs'!Q97</f>
        <v>0</v>
      </c>
      <c r="O94" s="42">
        <f>IF(ISNUMBER('Structure Inputs'!R97), IF('Structure Inputs'!R97&gt;='Displacement Days Lookup'!$A$15,'Displacement Days Lookup'!$B$15,IF('Structure Inputs'!R97&lt;='Displacement Days Lookup'!$A$3,'Displacement Days Lookup'!$B$3,SUMIFS('Displacement Days Lookup'!$B:$B,'Displacement Days Lookup'!$A:$A,'Structure Inputs'!R97))), 0)</f>
        <v>0</v>
      </c>
      <c r="P94" s="42">
        <f>IF(ISNUMBER('Structure Inputs'!S97), IF('Structure Inputs'!S97&gt;='Displacement Days Lookup'!$A$15,'Displacement Days Lookup'!$B$15,IF('Structure Inputs'!S97&lt;='Displacement Days Lookup'!$A$3,'Displacement Days Lookup'!$B$3,SUMIFS('Displacement Days Lookup'!$B:$B,'Displacement Days Lookup'!$A:$A,'Structure Inputs'!S97))), 0)</f>
        <v>0</v>
      </c>
      <c r="Q94" s="42">
        <f>IF(ISNUMBER('Structure Inputs'!T97), IF('Structure Inputs'!T97&gt;='Displacement Days Lookup'!$A$15,'Displacement Days Lookup'!$B$15,IF('Structure Inputs'!T97&lt;='Displacement Days Lookup'!$A$3,'Displacement Days Lookup'!$B$3,SUMIFS('Displacement Days Lookup'!$B:$B,'Displacement Days Lookup'!$A:$A,'Structure Inputs'!T97))), 0)</f>
        <v>0</v>
      </c>
      <c r="R94" s="42">
        <f>IF(ISNUMBER('Structure Inputs'!U97), IF('Structure Inputs'!U97&gt;='Displacement Days Lookup'!$A$15,'Displacement Days Lookup'!$B$15,IF('Structure Inputs'!U97&lt;='Displacement Days Lookup'!$A$3,'Displacement Days Lookup'!$B$3,SUMIFS('Displacement Days Lookup'!$B:$B,'Displacement Days Lookup'!$A:$A,'Structure Inputs'!U97))), 0)</f>
        <v>0</v>
      </c>
      <c r="S94" s="42">
        <f>IF(ISNUMBER('Structure Inputs'!V97), IF('Structure Inputs'!V97&gt;='Displacement Days Lookup'!$A$15,'Displacement Days Lookup'!$B$15,IF('Structure Inputs'!V97&lt;='Displacement Days Lookup'!$A$3,'Displacement Days Lookup'!$B$3,SUMIFS('Displacement Days Lookup'!$B:$B,'Displacement Days Lookup'!$A:$A,'Structure Inputs'!V97))), 0)</f>
        <v>0</v>
      </c>
      <c r="T94" s="42">
        <f>IF(ISNUMBER('Structure Inputs'!W97), IF('Structure Inputs'!W97&gt;='Displacement Days Lookup'!$A$15,'Displacement Days Lookup'!$B$15,IF('Structure Inputs'!W97&lt;='Displacement Days Lookup'!$A$3,'Displacement Days Lookup'!$B$3,SUMIFS('Displacement Days Lookup'!$B:$B,'Displacement Days Lookup'!$A:$A,'Structure Inputs'!W97))), 0)</f>
        <v>0</v>
      </c>
      <c r="U94" s="42">
        <f>IF(ISNUMBER('Structure Inputs'!X97), IF('Structure Inputs'!X97&gt;='Displacement Days Lookup'!$A$15,'Displacement Days Lookup'!$B$15,IF('Structure Inputs'!X97&lt;='Displacement Days Lookup'!$A$3,'Displacement Days Lookup'!$B$3,SUMIFS('Displacement Days Lookup'!$B:$B,'Displacement Days Lookup'!$A:$A,'Structure Inputs'!X97))), 0)</f>
        <v>0</v>
      </c>
      <c r="V94" s="42">
        <f>IF(ISNUMBER('Structure Inputs'!Y97), IF('Structure Inputs'!Y97&gt;='Displacement Days Lookup'!$A$15,'Displacement Days Lookup'!$B$15,IF('Structure Inputs'!Y97&lt;='Displacement Days Lookup'!$A$3,'Displacement Days Lookup'!$B$3,SUMIFS('Displacement Days Lookup'!$B:$B,'Displacement Days Lookup'!$A:$A,'Structure Inputs'!Y97))), 0)</f>
        <v>0</v>
      </c>
      <c r="W94" s="42">
        <f>IF(ISNUMBER('Structure Inputs'!Z97), IF('Structure Inputs'!Z97&gt;='Displacement Days Lookup'!$A$15,'Displacement Days Lookup'!$B$15,IF('Structure Inputs'!Z97&lt;='Displacement Days Lookup'!$A$3,'Displacement Days Lookup'!$B$3,SUMIFS('Displacement Days Lookup'!$B:$B,'Displacement Days Lookup'!$A:$A,'Structure Inputs'!Z97))), 0)</f>
        <v>0</v>
      </c>
      <c r="X94" s="42">
        <f>IF(ISNUMBER('Structure Inputs'!AA97), IF('Structure Inputs'!AA97&gt;='Displacement Days Lookup'!$A$15,'Displacement Days Lookup'!$B$15,IF('Structure Inputs'!AA97&lt;='Displacement Days Lookup'!$A$3,'Displacement Days Lookup'!$B$3,SUMIFS('Displacement Days Lookup'!$B:$B,'Displacement Days Lookup'!$A:$A,'Structure Inputs'!AA97))), 0)</f>
        <v>0</v>
      </c>
      <c r="Y94" s="42">
        <f>IF(ISNUMBER('Structure Inputs'!AB97), IF('Structure Inputs'!AB97&gt;='Displacement Days Lookup'!$A$15,'Displacement Days Lookup'!$B$15,IF('Structure Inputs'!AB97&lt;='Displacement Days Lookup'!$A$3,'Displacement Days Lookup'!$B$3,SUMIFS('Displacement Days Lookup'!$B:$B,'Displacement Days Lookup'!$A:$A,'Structure Inputs'!AB97))), 0)</f>
        <v>0</v>
      </c>
      <c r="Z94" s="42">
        <f>IF(ISNUMBER('Structure Inputs'!AC97), IF('Structure Inputs'!AC97&gt;='Displacement Days Lookup'!$A$15,'Displacement Days Lookup'!$B$15,IF('Structure Inputs'!AC97&lt;='Displacement Days Lookup'!$A$3,'Displacement Days Lookup'!$B$3,SUMIFS('Displacement Days Lookup'!$B:$B,'Displacement Days Lookup'!$A:$A,'Structure Inputs'!AC97))), 0)</f>
        <v>0</v>
      </c>
      <c r="AB94" s="25">
        <f t="shared" si="16"/>
        <v>0</v>
      </c>
      <c r="AC94" s="25">
        <f t="shared" si="17"/>
        <v>0</v>
      </c>
      <c r="AD94" s="25">
        <f t="shared" si="18"/>
        <v>0</v>
      </c>
      <c r="AE94" s="25">
        <f t="shared" si="19"/>
        <v>0</v>
      </c>
      <c r="AF94" s="25">
        <f t="shared" si="20"/>
        <v>0</v>
      </c>
      <c r="AG94" s="25">
        <f t="shared" si="21"/>
        <v>0</v>
      </c>
      <c r="AH94" s="25">
        <f t="shared" si="22"/>
        <v>0</v>
      </c>
      <c r="AI94" s="25">
        <f t="shared" si="23"/>
        <v>0</v>
      </c>
      <c r="AJ94" s="25">
        <f t="shared" si="24"/>
        <v>0</v>
      </c>
      <c r="AK94" s="25">
        <f t="shared" si="25"/>
        <v>0</v>
      </c>
      <c r="AL94" s="25">
        <f t="shared" si="26"/>
        <v>0</v>
      </c>
      <c r="AM94" s="25">
        <f t="shared" si="27"/>
        <v>0</v>
      </c>
    </row>
    <row r="95" spans="1:39" x14ac:dyDescent="0.25">
      <c r="A95" s="17">
        <f t="shared" si="15"/>
        <v>94</v>
      </c>
      <c r="B95" s="27" t="str">
        <f>IF('Structure Inputs'!C98="","",'Structure Inputs'!C98)</f>
        <v/>
      </c>
      <c r="D95" s="42">
        <f>'Structure Inputs'!$D98</f>
        <v>0</v>
      </c>
      <c r="F95" s="18" t="str">
        <f>IF('Structure Inputs'!F98="","No","Yes")</f>
        <v>No</v>
      </c>
      <c r="H95" s="24">
        <f>IF('Structure Inputs'!I98&gt;3,'Debris Cost Calcs'!K95,IF($F95="Yes",'Structure Inputs'!$F98,SUMIFS('General Assumptions_Back End'!$C:$C,'General Assumptions_Back End'!$A:$A,$B95,'General Assumptions_Back End'!$B:$B,H$1)))</f>
        <v>0</v>
      </c>
      <c r="J95" s="44">
        <f>SUMIFS('General Assumptions_Back End'!$C:$C,'General Assumptions_Back End'!$A:$A,$B95,'General Assumptions_Back End'!$B:$B,J$1)</f>
        <v>0</v>
      </c>
      <c r="K95" s="44">
        <f>SUMIFS('General Assumptions_Back End'!$C:$C,'General Assumptions_Back End'!$A:$A,$B95,'General Assumptions_Back End'!$B:$B,K$1)</f>
        <v>0</v>
      </c>
      <c r="L95" s="44">
        <f>'Structure Inputs'!M98</f>
        <v>0</v>
      </c>
      <c r="M95" s="18">
        <f>'Structure Inputs'!Q98</f>
        <v>0</v>
      </c>
      <c r="O95" s="42">
        <f>IF(ISNUMBER('Structure Inputs'!R98), IF('Structure Inputs'!R98&gt;='Displacement Days Lookup'!$A$15,'Displacement Days Lookup'!$B$15,IF('Structure Inputs'!R98&lt;='Displacement Days Lookup'!$A$3,'Displacement Days Lookup'!$B$3,SUMIFS('Displacement Days Lookup'!$B:$B,'Displacement Days Lookup'!$A:$A,'Structure Inputs'!R98))), 0)</f>
        <v>0</v>
      </c>
      <c r="P95" s="42">
        <f>IF(ISNUMBER('Structure Inputs'!S98), IF('Structure Inputs'!S98&gt;='Displacement Days Lookup'!$A$15,'Displacement Days Lookup'!$B$15,IF('Structure Inputs'!S98&lt;='Displacement Days Lookup'!$A$3,'Displacement Days Lookup'!$B$3,SUMIFS('Displacement Days Lookup'!$B:$B,'Displacement Days Lookup'!$A:$A,'Structure Inputs'!S98))), 0)</f>
        <v>0</v>
      </c>
      <c r="Q95" s="42">
        <f>IF(ISNUMBER('Structure Inputs'!T98), IF('Structure Inputs'!T98&gt;='Displacement Days Lookup'!$A$15,'Displacement Days Lookup'!$B$15,IF('Structure Inputs'!T98&lt;='Displacement Days Lookup'!$A$3,'Displacement Days Lookup'!$B$3,SUMIFS('Displacement Days Lookup'!$B:$B,'Displacement Days Lookup'!$A:$A,'Structure Inputs'!T98))), 0)</f>
        <v>0</v>
      </c>
      <c r="R95" s="42">
        <f>IF(ISNUMBER('Structure Inputs'!U98), IF('Structure Inputs'!U98&gt;='Displacement Days Lookup'!$A$15,'Displacement Days Lookup'!$B$15,IF('Structure Inputs'!U98&lt;='Displacement Days Lookup'!$A$3,'Displacement Days Lookup'!$B$3,SUMIFS('Displacement Days Lookup'!$B:$B,'Displacement Days Lookup'!$A:$A,'Structure Inputs'!U98))), 0)</f>
        <v>0</v>
      </c>
      <c r="S95" s="42">
        <f>IF(ISNUMBER('Structure Inputs'!V98), IF('Structure Inputs'!V98&gt;='Displacement Days Lookup'!$A$15,'Displacement Days Lookup'!$B$15,IF('Structure Inputs'!V98&lt;='Displacement Days Lookup'!$A$3,'Displacement Days Lookup'!$B$3,SUMIFS('Displacement Days Lookup'!$B:$B,'Displacement Days Lookup'!$A:$A,'Structure Inputs'!V98))), 0)</f>
        <v>0</v>
      </c>
      <c r="T95" s="42">
        <f>IF(ISNUMBER('Structure Inputs'!W98), IF('Structure Inputs'!W98&gt;='Displacement Days Lookup'!$A$15,'Displacement Days Lookup'!$B$15,IF('Structure Inputs'!W98&lt;='Displacement Days Lookup'!$A$3,'Displacement Days Lookup'!$B$3,SUMIFS('Displacement Days Lookup'!$B:$B,'Displacement Days Lookup'!$A:$A,'Structure Inputs'!W98))), 0)</f>
        <v>0</v>
      </c>
      <c r="U95" s="42">
        <f>IF(ISNUMBER('Structure Inputs'!X98), IF('Structure Inputs'!X98&gt;='Displacement Days Lookup'!$A$15,'Displacement Days Lookup'!$B$15,IF('Structure Inputs'!X98&lt;='Displacement Days Lookup'!$A$3,'Displacement Days Lookup'!$B$3,SUMIFS('Displacement Days Lookup'!$B:$B,'Displacement Days Lookup'!$A:$A,'Structure Inputs'!X98))), 0)</f>
        <v>0</v>
      </c>
      <c r="V95" s="42">
        <f>IF(ISNUMBER('Structure Inputs'!Y98), IF('Structure Inputs'!Y98&gt;='Displacement Days Lookup'!$A$15,'Displacement Days Lookup'!$B$15,IF('Structure Inputs'!Y98&lt;='Displacement Days Lookup'!$A$3,'Displacement Days Lookup'!$B$3,SUMIFS('Displacement Days Lookup'!$B:$B,'Displacement Days Lookup'!$A:$A,'Structure Inputs'!Y98))), 0)</f>
        <v>0</v>
      </c>
      <c r="W95" s="42">
        <f>IF(ISNUMBER('Structure Inputs'!Z98), IF('Structure Inputs'!Z98&gt;='Displacement Days Lookup'!$A$15,'Displacement Days Lookup'!$B$15,IF('Structure Inputs'!Z98&lt;='Displacement Days Lookup'!$A$3,'Displacement Days Lookup'!$B$3,SUMIFS('Displacement Days Lookup'!$B:$B,'Displacement Days Lookup'!$A:$A,'Structure Inputs'!Z98))), 0)</f>
        <v>0</v>
      </c>
      <c r="X95" s="42">
        <f>IF(ISNUMBER('Structure Inputs'!AA98), IF('Structure Inputs'!AA98&gt;='Displacement Days Lookup'!$A$15,'Displacement Days Lookup'!$B$15,IF('Structure Inputs'!AA98&lt;='Displacement Days Lookup'!$A$3,'Displacement Days Lookup'!$B$3,SUMIFS('Displacement Days Lookup'!$B:$B,'Displacement Days Lookup'!$A:$A,'Structure Inputs'!AA98))), 0)</f>
        <v>0</v>
      </c>
      <c r="Y95" s="42">
        <f>IF(ISNUMBER('Structure Inputs'!AB98), IF('Structure Inputs'!AB98&gt;='Displacement Days Lookup'!$A$15,'Displacement Days Lookup'!$B$15,IF('Structure Inputs'!AB98&lt;='Displacement Days Lookup'!$A$3,'Displacement Days Lookup'!$B$3,SUMIFS('Displacement Days Lookup'!$B:$B,'Displacement Days Lookup'!$A:$A,'Structure Inputs'!AB98))), 0)</f>
        <v>0</v>
      </c>
      <c r="Z95" s="42">
        <f>IF(ISNUMBER('Structure Inputs'!AC98), IF('Structure Inputs'!AC98&gt;='Displacement Days Lookup'!$A$15,'Displacement Days Lookup'!$B$15,IF('Structure Inputs'!AC98&lt;='Displacement Days Lookup'!$A$3,'Displacement Days Lookup'!$B$3,SUMIFS('Displacement Days Lookup'!$B:$B,'Displacement Days Lookup'!$A:$A,'Structure Inputs'!AC98))), 0)</f>
        <v>0</v>
      </c>
      <c r="AB95" s="25">
        <f t="shared" si="16"/>
        <v>0</v>
      </c>
      <c r="AC95" s="25">
        <f t="shared" si="17"/>
        <v>0</v>
      </c>
      <c r="AD95" s="25">
        <f t="shared" si="18"/>
        <v>0</v>
      </c>
      <c r="AE95" s="25">
        <f t="shared" si="19"/>
        <v>0</v>
      </c>
      <c r="AF95" s="25">
        <f t="shared" si="20"/>
        <v>0</v>
      </c>
      <c r="AG95" s="25">
        <f t="shared" si="21"/>
        <v>0</v>
      </c>
      <c r="AH95" s="25">
        <f t="shared" si="22"/>
        <v>0</v>
      </c>
      <c r="AI95" s="25">
        <f t="shared" si="23"/>
        <v>0</v>
      </c>
      <c r="AJ95" s="25">
        <f t="shared" si="24"/>
        <v>0</v>
      </c>
      <c r="AK95" s="25">
        <f t="shared" si="25"/>
        <v>0</v>
      </c>
      <c r="AL95" s="25">
        <f t="shared" si="26"/>
        <v>0</v>
      </c>
      <c r="AM95" s="25">
        <f t="shared" si="27"/>
        <v>0</v>
      </c>
    </row>
    <row r="96" spans="1:39" x14ac:dyDescent="0.25">
      <c r="A96" s="17">
        <f t="shared" si="15"/>
        <v>95</v>
      </c>
      <c r="B96" s="27" t="str">
        <f>IF('Structure Inputs'!C99="","",'Structure Inputs'!C99)</f>
        <v/>
      </c>
      <c r="D96" s="42">
        <f>'Structure Inputs'!$D99</f>
        <v>0</v>
      </c>
      <c r="F96" s="18" t="str">
        <f>IF('Structure Inputs'!F99="","No","Yes")</f>
        <v>No</v>
      </c>
      <c r="H96" s="24">
        <f>IF('Structure Inputs'!I99&gt;3,'Debris Cost Calcs'!K96,IF($F96="Yes",'Structure Inputs'!$F99,SUMIFS('General Assumptions_Back End'!$C:$C,'General Assumptions_Back End'!$A:$A,$B96,'General Assumptions_Back End'!$B:$B,H$1)))</f>
        <v>0</v>
      </c>
      <c r="J96" s="44">
        <f>SUMIFS('General Assumptions_Back End'!$C:$C,'General Assumptions_Back End'!$A:$A,$B96,'General Assumptions_Back End'!$B:$B,J$1)</f>
        <v>0</v>
      </c>
      <c r="K96" s="44">
        <f>SUMIFS('General Assumptions_Back End'!$C:$C,'General Assumptions_Back End'!$A:$A,$B96,'General Assumptions_Back End'!$B:$B,K$1)</f>
        <v>0</v>
      </c>
      <c r="L96" s="44">
        <f>'Structure Inputs'!M99</f>
        <v>0</v>
      </c>
      <c r="M96" s="18">
        <f>'Structure Inputs'!Q99</f>
        <v>0</v>
      </c>
      <c r="O96" s="42">
        <f>IF(ISNUMBER('Structure Inputs'!R99), IF('Structure Inputs'!R99&gt;='Displacement Days Lookup'!$A$15,'Displacement Days Lookup'!$B$15,IF('Structure Inputs'!R99&lt;='Displacement Days Lookup'!$A$3,'Displacement Days Lookup'!$B$3,SUMIFS('Displacement Days Lookup'!$B:$B,'Displacement Days Lookup'!$A:$A,'Structure Inputs'!R99))), 0)</f>
        <v>0</v>
      </c>
      <c r="P96" s="42">
        <f>IF(ISNUMBER('Structure Inputs'!S99), IF('Structure Inputs'!S99&gt;='Displacement Days Lookup'!$A$15,'Displacement Days Lookup'!$B$15,IF('Structure Inputs'!S99&lt;='Displacement Days Lookup'!$A$3,'Displacement Days Lookup'!$B$3,SUMIFS('Displacement Days Lookup'!$B:$B,'Displacement Days Lookup'!$A:$A,'Structure Inputs'!S99))), 0)</f>
        <v>0</v>
      </c>
      <c r="Q96" s="42">
        <f>IF(ISNUMBER('Structure Inputs'!T99), IF('Structure Inputs'!T99&gt;='Displacement Days Lookup'!$A$15,'Displacement Days Lookup'!$B$15,IF('Structure Inputs'!T99&lt;='Displacement Days Lookup'!$A$3,'Displacement Days Lookup'!$B$3,SUMIFS('Displacement Days Lookup'!$B:$B,'Displacement Days Lookup'!$A:$A,'Structure Inputs'!T99))), 0)</f>
        <v>0</v>
      </c>
      <c r="R96" s="42">
        <f>IF(ISNUMBER('Structure Inputs'!U99), IF('Structure Inputs'!U99&gt;='Displacement Days Lookup'!$A$15,'Displacement Days Lookup'!$B$15,IF('Structure Inputs'!U99&lt;='Displacement Days Lookup'!$A$3,'Displacement Days Lookup'!$B$3,SUMIFS('Displacement Days Lookup'!$B:$B,'Displacement Days Lookup'!$A:$A,'Structure Inputs'!U99))), 0)</f>
        <v>0</v>
      </c>
      <c r="S96" s="42">
        <f>IF(ISNUMBER('Structure Inputs'!V99), IF('Structure Inputs'!V99&gt;='Displacement Days Lookup'!$A$15,'Displacement Days Lookup'!$B$15,IF('Structure Inputs'!V99&lt;='Displacement Days Lookup'!$A$3,'Displacement Days Lookup'!$B$3,SUMIFS('Displacement Days Lookup'!$B:$B,'Displacement Days Lookup'!$A:$A,'Structure Inputs'!V99))), 0)</f>
        <v>0</v>
      </c>
      <c r="T96" s="42">
        <f>IF(ISNUMBER('Structure Inputs'!W99), IF('Structure Inputs'!W99&gt;='Displacement Days Lookup'!$A$15,'Displacement Days Lookup'!$B$15,IF('Structure Inputs'!W99&lt;='Displacement Days Lookup'!$A$3,'Displacement Days Lookup'!$B$3,SUMIFS('Displacement Days Lookup'!$B:$B,'Displacement Days Lookup'!$A:$A,'Structure Inputs'!W99))), 0)</f>
        <v>0</v>
      </c>
      <c r="U96" s="42">
        <f>IF(ISNUMBER('Structure Inputs'!X99), IF('Structure Inputs'!X99&gt;='Displacement Days Lookup'!$A$15,'Displacement Days Lookup'!$B$15,IF('Structure Inputs'!X99&lt;='Displacement Days Lookup'!$A$3,'Displacement Days Lookup'!$B$3,SUMIFS('Displacement Days Lookup'!$B:$B,'Displacement Days Lookup'!$A:$A,'Structure Inputs'!X99))), 0)</f>
        <v>0</v>
      </c>
      <c r="V96" s="42">
        <f>IF(ISNUMBER('Structure Inputs'!Y99), IF('Structure Inputs'!Y99&gt;='Displacement Days Lookup'!$A$15,'Displacement Days Lookup'!$B$15,IF('Structure Inputs'!Y99&lt;='Displacement Days Lookup'!$A$3,'Displacement Days Lookup'!$B$3,SUMIFS('Displacement Days Lookup'!$B:$B,'Displacement Days Lookup'!$A:$A,'Structure Inputs'!Y99))), 0)</f>
        <v>0</v>
      </c>
      <c r="W96" s="42">
        <f>IF(ISNUMBER('Structure Inputs'!Z99), IF('Structure Inputs'!Z99&gt;='Displacement Days Lookup'!$A$15,'Displacement Days Lookup'!$B$15,IF('Structure Inputs'!Z99&lt;='Displacement Days Lookup'!$A$3,'Displacement Days Lookup'!$B$3,SUMIFS('Displacement Days Lookup'!$B:$B,'Displacement Days Lookup'!$A:$A,'Structure Inputs'!Z99))), 0)</f>
        <v>0</v>
      </c>
      <c r="X96" s="42">
        <f>IF(ISNUMBER('Structure Inputs'!AA99), IF('Structure Inputs'!AA99&gt;='Displacement Days Lookup'!$A$15,'Displacement Days Lookup'!$B$15,IF('Structure Inputs'!AA99&lt;='Displacement Days Lookup'!$A$3,'Displacement Days Lookup'!$B$3,SUMIFS('Displacement Days Lookup'!$B:$B,'Displacement Days Lookup'!$A:$A,'Structure Inputs'!AA99))), 0)</f>
        <v>0</v>
      </c>
      <c r="Y96" s="42">
        <f>IF(ISNUMBER('Structure Inputs'!AB99), IF('Structure Inputs'!AB99&gt;='Displacement Days Lookup'!$A$15,'Displacement Days Lookup'!$B$15,IF('Structure Inputs'!AB99&lt;='Displacement Days Lookup'!$A$3,'Displacement Days Lookup'!$B$3,SUMIFS('Displacement Days Lookup'!$B:$B,'Displacement Days Lookup'!$A:$A,'Structure Inputs'!AB99))), 0)</f>
        <v>0</v>
      </c>
      <c r="Z96" s="42">
        <f>IF(ISNUMBER('Structure Inputs'!AC99), IF('Structure Inputs'!AC99&gt;='Displacement Days Lookup'!$A$15,'Displacement Days Lookup'!$B$15,IF('Structure Inputs'!AC99&lt;='Displacement Days Lookup'!$A$3,'Displacement Days Lookup'!$B$3,SUMIFS('Displacement Days Lookup'!$B:$B,'Displacement Days Lookup'!$A:$A,'Structure Inputs'!AC99))), 0)</f>
        <v>0</v>
      </c>
      <c r="AB96" s="25">
        <f t="shared" si="16"/>
        <v>0</v>
      </c>
      <c r="AC96" s="25">
        <f t="shared" si="17"/>
        <v>0</v>
      </c>
      <c r="AD96" s="25">
        <f t="shared" si="18"/>
        <v>0</v>
      </c>
      <c r="AE96" s="25">
        <f t="shared" si="19"/>
        <v>0</v>
      </c>
      <c r="AF96" s="25">
        <f t="shared" si="20"/>
        <v>0</v>
      </c>
      <c r="AG96" s="25">
        <f t="shared" si="21"/>
        <v>0</v>
      </c>
      <c r="AH96" s="25">
        <f t="shared" si="22"/>
        <v>0</v>
      </c>
      <c r="AI96" s="25">
        <f t="shared" si="23"/>
        <v>0</v>
      </c>
      <c r="AJ96" s="25">
        <f t="shared" si="24"/>
        <v>0</v>
      </c>
      <c r="AK96" s="25">
        <f t="shared" si="25"/>
        <v>0</v>
      </c>
      <c r="AL96" s="25">
        <f t="shared" si="26"/>
        <v>0</v>
      </c>
      <c r="AM96" s="25">
        <f t="shared" si="27"/>
        <v>0</v>
      </c>
    </row>
    <row r="97" spans="1:39" x14ac:dyDescent="0.25">
      <c r="A97" s="17">
        <f t="shared" si="15"/>
        <v>96</v>
      </c>
      <c r="B97" s="27" t="str">
        <f>IF('Structure Inputs'!C100="","",'Structure Inputs'!C100)</f>
        <v/>
      </c>
      <c r="D97" s="42">
        <f>'Structure Inputs'!$D100</f>
        <v>0</v>
      </c>
      <c r="F97" s="18" t="str">
        <f>IF('Structure Inputs'!F100="","No","Yes")</f>
        <v>No</v>
      </c>
      <c r="H97" s="24">
        <f>IF('Structure Inputs'!I100&gt;3,'Debris Cost Calcs'!K97,IF($F97="Yes",'Structure Inputs'!$F100,SUMIFS('General Assumptions_Back End'!$C:$C,'General Assumptions_Back End'!$A:$A,$B97,'General Assumptions_Back End'!$B:$B,H$1)))</f>
        <v>0</v>
      </c>
      <c r="J97" s="44">
        <f>SUMIFS('General Assumptions_Back End'!$C:$C,'General Assumptions_Back End'!$A:$A,$B97,'General Assumptions_Back End'!$B:$B,J$1)</f>
        <v>0</v>
      </c>
      <c r="K97" s="44">
        <f>SUMIFS('General Assumptions_Back End'!$C:$C,'General Assumptions_Back End'!$A:$A,$B97,'General Assumptions_Back End'!$B:$B,K$1)</f>
        <v>0</v>
      </c>
      <c r="L97" s="44">
        <f>'Structure Inputs'!M100</f>
        <v>0</v>
      </c>
      <c r="M97" s="18">
        <f>'Structure Inputs'!Q100</f>
        <v>0</v>
      </c>
      <c r="O97" s="42">
        <f>IF(ISNUMBER('Structure Inputs'!R100), IF('Structure Inputs'!R100&gt;='Displacement Days Lookup'!$A$15,'Displacement Days Lookup'!$B$15,IF('Structure Inputs'!R100&lt;='Displacement Days Lookup'!$A$3,'Displacement Days Lookup'!$B$3,SUMIFS('Displacement Days Lookup'!$B:$B,'Displacement Days Lookup'!$A:$A,'Structure Inputs'!R100))), 0)</f>
        <v>0</v>
      </c>
      <c r="P97" s="42">
        <f>IF(ISNUMBER('Structure Inputs'!S100), IF('Structure Inputs'!S100&gt;='Displacement Days Lookup'!$A$15,'Displacement Days Lookup'!$B$15,IF('Structure Inputs'!S100&lt;='Displacement Days Lookup'!$A$3,'Displacement Days Lookup'!$B$3,SUMIFS('Displacement Days Lookup'!$B:$B,'Displacement Days Lookup'!$A:$A,'Structure Inputs'!S100))), 0)</f>
        <v>0</v>
      </c>
      <c r="Q97" s="42">
        <f>IF(ISNUMBER('Structure Inputs'!T100), IF('Structure Inputs'!T100&gt;='Displacement Days Lookup'!$A$15,'Displacement Days Lookup'!$B$15,IF('Structure Inputs'!T100&lt;='Displacement Days Lookup'!$A$3,'Displacement Days Lookup'!$B$3,SUMIFS('Displacement Days Lookup'!$B:$B,'Displacement Days Lookup'!$A:$A,'Structure Inputs'!T100))), 0)</f>
        <v>0</v>
      </c>
      <c r="R97" s="42">
        <f>IF(ISNUMBER('Structure Inputs'!U100), IF('Structure Inputs'!U100&gt;='Displacement Days Lookup'!$A$15,'Displacement Days Lookup'!$B$15,IF('Structure Inputs'!U100&lt;='Displacement Days Lookup'!$A$3,'Displacement Days Lookup'!$B$3,SUMIFS('Displacement Days Lookup'!$B:$B,'Displacement Days Lookup'!$A:$A,'Structure Inputs'!U100))), 0)</f>
        <v>0</v>
      </c>
      <c r="S97" s="42">
        <f>IF(ISNUMBER('Structure Inputs'!V100), IF('Structure Inputs'!V100&gt;='Displacement Days Lookup'!$A$15,'Displacement Days Lookup'!$B$15,IF('Structure Inputs'!V100&lt;='Displacement Days Lookup'!$A$3,'Displacement Days Lookup'!$B$3,SUMIFS('Displacement Days Lookup'!$B:$B,'Displacement Days Lookup'!$A:$A,'Structure Inputs'!V100))), 0)</f>
        <v>0</v>
      </c>
      <c r="T97" s="42">
        <f>IF(ISNUMBER('Structure Inputs'!W100), IF('Structure Inputs'!W100&gt;='Displacement Days Lookup'!$A$15,'Displacement Days Lookup'!$B$15,IF('Structure Inputs'!W100&lt;='Displacement Days Lookup'!$A$3,'Displacement Days Lookup'!$B$3,SUMIFS('Displacement Days Lookup'!$B:$B,'Displacement Days Lookup'!$A:$A,'Structure Inputs'!W100))), 0)</f>
        <v>0</v>
      </c>
      <c r="U97" s="42">
        <f>IF(ISNUMBER('Structure Inputs'!X100), IF('Structure Inputs'!X100&gt;='Displacement Days Lookup'!$A$15,'Displacement Days Lookup'!$B$15,IF('Structure Inputs'!X100&lt;='Displacement Days Lookup'!$A$3,'Displacement Days Lookup'!$B$3,SUMIFS('Displacement Days Lookup'!$B:$B,'Displacement Days Lookup'!$A:$A,'Structure Inputs'!X100))), 0)</f>
        <v>0</v>
      </c>
      <c r="V97" s="42">
        <f>IF(ISNUMBER('Structure Inputs'!Y100), IF('Structure Inputs'!Y100&gt;='Displacement Days Lookup'!$A$15,'Displacement Days Lookup'!$B$15,IF('Structure Inputs'!Y100&lt;='Displacement Days Lookup'!$A$3,'Displacement Days Lookup'!$B$3,SUMIFS('Displacement Days Lookup'!$B:$B,'Displacement Days Lookup'!$A:$A,'Structure Inputs'!Y100))), 0)</f>
        <v>0</v>
      </c>
      <c r="W97" s="42">
        <f>IF(ISNUMBER('Structure Inputs'!Z100), IF('Structure Inputs'!Z100&gt;='Displacement Days Lookup'!$A$15,'Displacement Days Lookup'!$B$15,IF('Structure Inputs'!Z100&lt;='Displacement Days Lookup'!$A$3,'Displacement Days Lookup'!$B$3,SUMIFS('Displacement Days Lookup'!$B:$B,'Displacement Days Lookup'!$A:$A,'Structure Inputs'!Z100))), 0)</f>
        <v>0</v>
      </c>
      <c r="X97" s="42">
        <f>IF(ISNUMBER('Structure Inputs'!AA100), IF('Structure Inputs'!AA100&gt;='Displacement Days Lookup'!$A$15,'Displacement Days Lookup'!$B$15,IF('Structure Inputs'!AA100&lt;='Displacement Days Lookup'!$A$3,'Displacement Days Lookup'!$B$3,SUMIFS('Displacement Days Lookup'!$B:$B,'Displacement Days Lookup'!$A:$A,'Structure Inputs'!AA100))), 0)</f>
        <v>0</v>
      </c>
      <c r="Y97" s="42">
        <f>IF(ISNUMBER('Structure Inputs'!AB100), IF('Structure Inputs'!AB100&gt;='Displacement Days Lookup'!$A$15,'Displacement Days Lookup'!$B$15,IF('Structure Inputs'!AB100&lt;='Displacement Days Lookup'!$A$3,'Displacement Days Lookup'!$B$3,SUMIFS('Displacement Days Lookup'!$B:$B,'Displacement Days Lookup'!$A:$A,'Structure Inputs'!AB100))), 0)</f>
        <v>0</v>
      </c>
      <c r="Z97" s="42">
        <f>IF(ISNUMBER('Structure Inputs'!AC100), IF('Structure Inputs'!AC100&gt;='Displacement Days Lookup'!$A$15,'Displacement Days Lookup'!$B$15,IF('Structure Inputs'!AC100&lt;='Displacement Days Lookup'!$A$3,'Displacement Days Lookup'!$B$3,SUMIFS('Displacement Days Lookup'!$B:$B,'Displacement Days Lookup'!$A:$A,'Structure Inputs'!AC100))), 0)</f>
        <v>0</v>
      </c>
      <c r="AB97" s="25">
        <f t="shared" si="16"/>
        <v>0</v>
      </c>
      <c r="AC97" s="25">
        <f t="shared" si="17"/>
        <v>0</v>
      </c>
      <c r="AD97" s="25">
        <f t="shared" si="18"/>
        <v>0</v>
      </c>
      <c r="AE97" s="25">
        <f t="shared" si="19"/>
        <v>0</v>
      </c>
      <c r="AF97" s="25">
        <f t="shared" si="20"/>
        <v>0</v>
      </c>
      <c r="AG97" s="25">
        <f t="shared" si="21"/>
        <v>0</v>
      </c>
      <c r="AH97" s="25">
        <f t="shared" si="22"/>
        <v>0</v>
      </c>
      <c r="AI97" s="25">
        <f t="shared" si="23"/>
        <v>0</v>
      </c>
      <c r="AJ97" s="25">
        <f t="shared" si="24"/>
        <v>0</v>
      </c>
      <c r="AK97" s="25">
        <f t="shared" si="25"/>
        <v>0</v>
      </c>
      <c r="AL97" s="25">
        <f t="shared" si="26"/>
        <v>0</v>
      </c>
      <c r="AM97" s="25">
        <f t="shared" si="27"/>
        <v>0</v>
      </c>
    </row>
    <row r="98" spans="1:39" x14ac:dyDescent="0.25">
      <c r="A98" s="17">
        <f t="shared" si="15"/>
        <v>97</v>
      </c>
      <c r="B98" s="27" t="str">
        <f>IF('Structure Inputs'!C101="","",'Structure Inputs'!C101)</f>
        <v/>
      </c>
      <c r="D98" s="42">
        <f>'Structure Inputs'!$D101</f>
        <v>0</v>
      </c>
      <c r="F98" s="18" t="str">
        <f>IF('Structure Inputs'!F101="","No","Yes")</f>
        <v>No</v>
      </c>
      <c r="H98" s="24">
        <f>IF('Structure Inputs'!I101&gt;3,'Debris Cost Calcs'!K98,IF($F98="Yes",'Structure Inputs'!$F101,SUMIFS('General Assumptions_Back End'!$C:$C,'General Assumptions_Back End'!$A:$A,$B98,'General Assumptions_Back End'!$B:$B,H$1)))</f>
        <v>0</v>
      </c>
      <c r="J98" s="44">
        <f>SUMIFS('General Assumptions_Back End'!$C:$C,'General Assumptions_Back End'!$A:$A,$B98,'General Assumptions_Back End'!$B:$B,J$1)</f>
        <v>0</v>
      </c>
      <c r="K98" s="44">
        <f>SUMIFS('General Assumptions_Back End'!$C:$C,'General Assumptions_Back End'!$A:$A,$B98,'General Assumptions_Back End'!$B:$B,K$1)</f>
        <v>0</v>
      </c>
      <c r="L98" s="44">
        <f>'Structure Inputs'!M101</f>
        <v>0</v>
      </c>
      <c r="M98" s="18">
        <f>'Structure Inputs'!Q101</f>
        <v>0</v>
      </c>
      <c r="O98" s="42">
        <f>IF(ISNUMBER('Structure Inputs'!R101), IF('Structure Inputs'!R101&gt;='Displacement Days Lookup'!$A$15,'Displacement Days Lookup'!$B$15,IF('Structure Inputs'!R101&lt;='Displacement Days Lookup'!$A$3,'Displacement Days Lookup'!$B$3,SUMIFS('Displacement Days Lookup'!$B:$B,'Displacement Days Lookup'!$A:$A,'Structure Inputs'!R101))), 0)</f>
        <v>0</v>
      </c>
      <c r="P98" s="42">
        <f>IF(ISNUMBER('Structure Inputs'!S101), IF('Structure Inputs'!S101&gt;='Displacement Days Lookup'!$A$15,'Displacement Days Lookup'!$B$15,IF('Structure Inputs'!S101&lt;='Displacement Days Lookup'!$A$3,'Displacement Days Lookup'!$B$3,SUMIFS('Displacement Days Lookup'!$B:$B,'Displacement Days Lookup'!$A:$A,'Structure Inputs'!S101))), 0)</f>
        <v>0</v>
      </c>
      <c r="Q98" s="42">
        <f>IF(ISNUMBER('Structure Inputs'!T101), IF('Structure Inputs'!T101&gt;='Displacement Days Lookup'!$A$15,'Displacement Days Lookup'!$B$15,IF('Structure Inputs'!T101&lt;='Displacement Days Lookup'!$A$3,'Displacement Days Lookup'!$B$3,SUMIFS('Displacement Days Lookup'!$B:$B,'Displacement Days Lookup'!$A:$A,'Structure Inputs'!T101))), 0)</f>
        <v>0</v>
      </c>
      <c r="R98" s="42">
        <f>IF(ISNUMBER('Structure Inputs'!U101), IF('Structure Inputs'!U101&gt;='Displacement Days Lookup'!$A$15,'Displacement Days Lookup'!$B$15,IF('Structure Inputs'!U101&lt;='Displacement Days Lookup'!$A$3,'Displacement Days Lookup'!$B$3,SUMIFS('Displacement Days Lookup'!$B:$B,'Displacement Days Lookup'!$A:$A,'Structure Inputs'!U101))), 0)</f>
        <v>0</v>
      </c>
      <c r="S98" s="42">
        <f>IF(ISNUMBER('Structure Inputs'!V101), IF('Structure Inputs'!V101&gt;='Displacement Days Lookup'!$A$15,'Displacement Days Lookup'!$B$15,IF('Structure Inputs'!V101&lt;='Displacement Days Lookup'!$A$3,'Displacement Days Lookup'!$B$3,SUMIFS('Displacement Days Lookup'!$B:$B,'Displacement Days Lookup'!$A:$A,'Structure Inputs'!V101))), 0)</f>
        <v>0</v>
      </c>
      <c r="T98" s="42">
        <f>IF(ISNUMBER('Structure Inputs'!W101), IF('Structure Inputs'!W101&gt;='Displacement Days Lookup'!$A$15,'Displacement Days Lookup'!$B$15,IF('Structure Inputs'!W101&lt;='Displacement Days Lookup'!$A$3,'Displacement Days Lookup'!$B$3,SUMIFS('Displacement Days Lookup'!$B:$B,'Displacement Days Lookup'!$A:$A,'Structure Inputs'!W101))), 0)</f>
        <v>0</v>
      </c>
      <c r="U98" s="42">
        <f>IF(ISNUMBER('Structure Inputs'!X101), IF('Structure Inputs'!X101&gt;='Displacement Days Lookup'!$A$15,'Displacement Days Lookup'!$B$15,IF('Structure Inputs'!X101&lt;='Displacement Days Lookup'!$A$3,'Displacement Days Lookup'!$B$3,SUMIFS('Displacement Days Lookup'!$B:$B,'Displacement Days Lookup'!$A:$A,'Structure Inputs'!X101))), 0)</f>
        <v>0</v>
      </c>
      <c r="V98" s="42">
        <f>IF(ISNUMBER('Structure Inputs'!Y101), IF('Structure Inputs'!Y101&gt;='Displacement Days Lookup'!$A$15,'Displacement Days Lookup'!$B$15,IF('Structure Inputs'!Y101&lt;='Displacement Days Lookup'!$A$3,'Displacement Days Lookup'!$B$3,SUMIFS('Displacement Days Lookup'!$B:$B,'Displacement Days Lookup'!$A:$A,'Structure Inputs'!Y101))), 0)</f>
        <v>0</v>
      </c>
      <c r="W98" s="42">
        <f>IF(ISNUMBER('Structure Inputs'!Z101), IF('Structure Inputs'!Z101&gt;='Displacement Days Lookup'!$A$15,'Displacement Days Lookup'!$B$15,IF('Structure Inputs'!Z101&lt;='Displacement Days Lookup'!$A$3,'Displacement Days Lookup'!$B$3,SUMIFS('Displacement Days Lookup'!$B:$B,'Displacement Days Lookup'!$A:$A,'Structure Inputs'!Z101))), 0)</f>
        <v>0</v>
      </c>
      <c r="X98" s="42">
        <f>IF(ISNUMBER('Structure Inputs'!AA101), IF('Structure Inputs'!AA101&gt;='Displacement Days Lookup'!$A$15,'Displacement Days Lookup'!$B$15,IF('Structure Inputs'!AA101&lt;='Displacement Days Lookup'!$A$3,'Displacement Days Lookup'!$B$3,SUMIFS('Displacement Days Lookup'!$B:$B,'Displacement Days Lookup'!$A:$A,'Structure Inputs'!AA101))), 0)</f>
        <v>0</v>
      </c>
      <c r="Y98" s="42">
        <f>IF(ISNUMBER('Structure Inputs'!AB101), IF('Structure Inputs'!AB101&gt;='Displacement Days Lookup'!$A$15,'Displacement Days Lookup'!$B$15,IF('Structure Inputs'!AB101&lt;='Displacement Days Lookup'!$A$3,'Displacement Days Lookup'!$B$3,SUMIFS('Displacement Days Lookup'!$B:$B,'Displacement Days Lookup'!$A:$A,'Structure Inputs'!AB101))), 0)</f>
        <v>0</v>
      </c>
      <c r="Z98" s="42">
        <f>IF(ISNUMBER('Structure Inputs'!AC101), IF('Structure Inputs'!AC101&gt;='Displacement Days Lookup'!$A$15,'Displacement Days Lookup'!$B$15,IF('Structure Inputs'!AC101&lt;='Displacement Days Lookup'!$A$3,'Displacement Days Lookup'!$B$3,SUMIFS('Displacement Days Lookup'!$B:$B,'Displacement Days Lookup'!$A:$A,'Structure Inputs'!AC101))), 0)</f>
        <v>0</v>
      </c>
      <c r="AB98" s="25">
        <f t="shared" si="16"/>
        <v>0</v>
      </c>
      <c r="AC98" s="25">
        <f t="shared" si="17"/>
        <v>0</v>
      </c>
      <c r="AD98" s="25">
        <f t="shared" si="18"/>
        <v>0</v>
      </c>
      <c r="AE98" s="25">
        <f t="shared" si="19"/>
        <v>0</v>
      </c>
      <c r="AF98" s="25">
        <f t="shared" si="20"/>
        <v>0</v>
      </c>
      <c r="AG98" s="25">
        <f t="shared" si="21"/>
        <v>0</v>
      </c>
      <c r="AH98" s="25">
        <f t="shared" si="22"/>
        <v>0</v>
      </c>
      <c r="AI98" s="25">
        <f t="shared" si="23"/>
        <v>0</v>
      </c>
      <c r="AJ98" s="25">
        <f t="shared" si="24"/>
        <v>0</v>
      </c>
      <c r="AK98" s="25">
        <f t="shared" si="25"/>
        <v>0</v>
      </c>
      <c r="AL98" s="25">
        <f t="shared" si="26"/>
        <v>0</v>
      </c>
      <c r="AM98" s="25">
        <f t="shared" si="27"/>
        <v>0</v>
      </c>
    </row>
    <row r="99" spans="1:39" x14ac:dyDescent="0.25">
      <c r="A99" s="17">
        <f t="shared" si="15"/>
        <v>98</v>
      </c>
      <c r="B99" s="27" t="str">
        <f>IF('Structure Inputs'!C102="","",'Structure Inputs'!C102)</f>
        <v/>
      </c>
      <c r="D99" s="42">
        <f>'Structure Inputs'!$D102</f>
        <v>0</v>
      </c>
      <c r="F99" s="18" t="str">
        <f>IF('Structure Inputs'!F102="","No","Yes")</f>
        <v>No</v>
      </c>
      <c r="H99" s="24">
        <f>IF('Structure Inputs'!I102&gt;3,'Debris Cost Calcs'!K99,IF($F99="Yes",'Structure Inputs'!$F102,SUMIFS('General Assumptions_Back End'!$C:$C,'General Assumptions_Back End'!$A:$A,$B99,'General Assumptions_Back End'!$B:$B,H$1)))</f>
        <v>0</v>
      </c>
      <c r="J99" s="44">
        <f>SUMIFS('General Assumptions_Back End'!$C:$C,'General Assumptions_Back End'!$A:$A,$B99,'General Assumptions_Back End'!$B:$B,J$1)</f>
        <v>0</v>
      </c>
      <c r="K99" s="44">
        <f>SUMIFS('General Assumptions_Back End'!$C:$C,'General Assumptions_Back End'!$A:$A,$B99,'General Assumptions_Back End'!$B:$B,K$1)</f>
        <v>0</v>
      </c>
      <c r="L99" s="44">
        <f>'Structure Inputs'!M102</f>
        <v>0</v>
      </c>
      <c r="M99" s="18">
        <f>'Structure Inputs'!Q102</f>
        <v>0</v>
      </c>
      <c r="O99" s="42">
        <f>IF(ISNUMBER('Structure Inputs'!R102), IF('Structure Inputs'!R102&gt;='Displacement Days Lookup'!$A$15,'Displacement Days Lookup'!$B$15,IF('Structure Inputs'!R102&lt;='Displacement Days Lookup'!$A$3,'Displacement Days Lookup'!$B$3,SUMIFS('Displacement Days Lookup'!$B:$B,'Displacement Days Lookup'!$A:$A,'Structure Inputs'!R102))), 0)</f>
        <v>0</v>
      </c>
      <c r="P99" s="42">
        <f>IF(ISNUMBER('Structure Inputs'!S102), IF('Structure Inputs'!S102&gt;='Displacement Days Lookup'!$A$15,'Displacement Days Lookup'!$B$15,IF('Structure Inputs'!S102&lt;='Displacement Days Lookup'!$A$3,'Displacement Days Lookup'!$B$3,SUMIFS('Displacement Days Lookup'!$B:$B,'Displacement Days Lookup'!$A:$A,'Structure Inputs'!S102))), 0)</f>
        <v>0</v>
      </c>
      <c r="Q99" s="42">
        <f>IF(ISNUMBER('Structure Inputs'!T102), IF('Structure Inputs'!T102&gt;='Displacement Days Lookup'!$A$15,'Displacement Days Lookup'!$B$15,IF('Structure Inputs'!T102&lt;='Displacement Days Lookup'!$A$3,'Displacement Days Lookup'!$B$3,SUMIFS('Displacement Days Lookup'!$B:$B,'Displacement Days Lookup'!$A:$A,'Structure Inputs'!T102))), 0)</f>
        <v>0</v>
      </c>
      <c r="R99" s="42">
        <f>IF(ISNUMBER('Structure Inputs'!U102), IF('Structure Inputs'!U102&gt;='Displacement Days Lookup'!$A$15,'Displacement Days Lookup'!$B$15,IF('Structure Inputs'!U102&lt;='Displacement Days Lookup'!$A$3,'Displacement Days Lookup'!$B$3,SUMIFS('Displacement Days Lookup'!$B:$B,'Displacement Days Lookup'!$A:$A,'Structure Inputs'!U102))), 0)</f>
        <v>0</v>
      </c>
      <c r="S99" s="42">
        <f>IF(ISNUMBER('Structure Inputs'!V102), IF('Structure Inputs'!V102&gt;='Displacement Days Lookup'!$A$15,'Displacement Days Lookup'!$B$15,IF('Structure Inputs'!V102&lt;='Displacement Days Lookup'!$A$3,'Displacement Days Lookup'!$B$3,SUMIFS('Displacement Days Lookup'!$B:$B,'Displacement Days Lookup'!$A:$A,'Structure Inputs'!V102))), 0)</f>
        <v>0</v>
      </c>
      <c r="T99" s="42">
        <f>IF(ISNUMBER('Structure Inputs'!W102), IF('Structure Inputs'!W102&gt;='Displacement Days Lookup'!$A$15,'Displacement Days Lookup'!$B$15,IF('Structure Inputs'!W102&lt;='Displacement Days Lookup'!$A$3,'Displacement Days Lookup'!$B$3,SUMIFS('Displacement Days Lookup'!$B:$B,'Displacement Days Lookup'!$A:$A,'Structure Inputs'!W102))), 0)</f>
        <v>0</v>
      </c>
      <c r="U99" s="42">
        <f>IF(ISNUMBER('Structure Inputs'!X102), IF('Structure Inputs'!X102&gt;='Displacement Days Lookup'!$A$15,'Displacement Days Lookup'!$B$15,IF('Structure Inputs'!X102&lt;='Displacement Days Lookup'!$A$3,'Displacement Days Lookup'!$B$3,SUMIFS('Displacement Days Lookup'!$B:$B,'Displacement Days Lookup'!$A:$A,'Structure Inputs'!X102))), 0)</f>
        <v>0</v>
      </c>
      <c r="V99" s="42">
        <f>IF(ISNUMBER('Structure Inputs'!Y102), IF('Structure Inputs'!Y102&gt;='Displacement Days Lookup'!$A$15,'Displacement Days Lookup'!$B$15,IF('Structure Inputs'!Y102&lt;='Displacement Days Lookup'!$A$3,'Displacement Days Lookup'!$B$3,SUMIFS('Displacement Days Lookup'!$B:$B,'Displacement Days Lookup'!$A:$A,'Structure Inputs'!Y102))), 0)</f>
        <v>0</v>
      </c>
      <c r="W99" s="42">
        <f>IF(ISNUMBER('Structure Inputs'!Z102), IF('Structure Inputs'!Z102&gt;='Displacement Days Lookup'!$A$15,'Displacement Days Lookup'!$B$15,IF('Structure Inputs'!Z102&lt;='Displacement Days Lookup'!$A$3,'Displacement Days Lookup'!$B$3,SUMIFS('Displacement Days Lookup'!$B:$B,'Displacement Days Lookup'!$A:$A,'Structure Inputs'!Z102))), 0)</f>
        <v>0</v>
      </c>
      <c r="X99" s="42">
        <f>IF(ISNUMBER('Structure Inputs'!AA102), IF('Structure Inputs'!AA102&gt;='Displacement Days Lookup'!$A$15,'Displacement Days Lookup'!$B$15,IF('Structure Inputs'!AA102&lt;='Displacement Days Lookup'!$A$3,'Displacement Days Lookup'!$B$3,SUMIFS('Displacement Days Lookup'!$B:$B,'Displacement Days Lookup'!$A:$A,'Structure Inputs'!AA102))), 0)</f>
        <v>0</v>
      </c>
      <c r="Y99" s="42">
        <f>IF(ISNUMBER('Structure Inputs'!AB102), IF('Structure Inputs'!AB102&gt;='Displacement Days Lookup'!$A$15,'Displacement Days Lookup'!$B$15,IF('Structure Inputs'!AB102&lt;='Displacement Days Lookup'!$A$3,'Displacement Days Lookup'!$B$3,SUMIFS('Displacement Days Lookup'!$B:$B,'Displacement Days Lookup'!$A:$A,'Structure Inputs'!AB102))), 0)</f>
        <v>0</v>
      </c>
      <c r="Z99" s="42">
        <f>IF(ISNUMBER('Structure Inputs'!AC102), IF('Structure Inputs'!AC102&gt;='Displacement Days Lookup'!$A$15,'Displacement Days Lookup'!$B$15,IF('Structure Inputs'!AC102&lt;='Displacement Days Lookup'!$A$3,'Displacement Days Lookup'!$B$3,SUMIFS('Displacement Days Lookup'!$B:$B,'Displacement Days Lookup'!$A:$A,'Structure Inputs'!AC102))), 0)</f>
        <v>0</v>
      </c>
      <c r="AB99" s="25">
        <f t="shared" si="16"/>
        <v>0</v>
      </c>
      <c r="AC99" s="25">
        <f t="shared" si="17"/>
        <v>0</v>
      </c>
      <c r="AD99" s="25">
        <f t="shared" si="18"/>
        <v>0</v>
      </c>
      <c r="AE99" s="25">
        <f t="shared" si="19"/>
        <v>0</v>
      </c>
      <c r="AF99" s="25">
        <f t="shared" si="20"/>
        <v>0</v>
      </c>
      <c r="AG99" s="25">
        <f t="shared" si="21"/>
        <v>0</v>
      </c>
      <c r="AH99" s="25">
        <f t="shared" si="22"/>
        <v>0</v>
      </c>
      <c r="AI99" s="25">
        <f t="shared" si="23"/>
        <v>0</v>
      </c>
      <c r="AJ99" s="25">
        <f t="shared" si="24"/>
        <v>0</v>
      </c>
      <c r="AK99" s="25">
        <f t="shared" si="25"/>
        <v>0</v>
      </c>
      <c r="AL99" s="25">
        <f t="shared" si="26"/>
        <v>0</v>
      </c>
      <c r="AM99" s="25">
        <f t="shared" si="27"/>
        <v>0</v>
      </c>
    </row>
    <row r="100" spans="1:39" x14ac:dyDescent="0.25">
      <c r="A100" s="17">
        <f t="shared" si="15"/>
        <v>99</v>
      </c>
      <c r="B100" s="27" t="str">
        <f>IF('Structure Inputs'!C103="","",'Structure Inputs'!C103)</f>
        <v/>
      </c>
      <c r="D100" s="42">
        <f>'Structure Inputs'!$D103</f>
        <v>0</v>
      </c>
      <c r="F100" s="18" t="str">
        <f>IF('Structure Inputs'!F103="","No","Yes")</f>
        <v>No</v>
      </c>
      <c r="H100" s="24">
        <f>IF('Structure Inputs'!I103&gt;3,'Debris Cost Calcs'!K100,IF($F100="Yes",'Structure Inputs'!$F103,SUMIFS('General Assumptions_Back End'!$C:$C,'General Assumptions_Back End'!$A:$A,$B100,'General Assumptions_Back End'!$B:$B,H$1)))</f>
        <v>0</v>
      </c>
      <c r="J100" s="44">
        <f>SUMIFS('General Assumptions_Back End'!$C:$C,'General Assumptions_Back End'!$A:$A,$B100,'General Assumptions_Back End'!$B:$B,J$1)</f>
        <v>0</v>
      </c>
      <c r="K100" s="44">
        <f>SUMIFS('General Assumptions_Back End'!$C:$C,'General Assumptions_Back End'!$A:$A,$B100,'General Assumptions_Back End'!$B:$B,K$1)</f>
        <v>0</v>
      </c>
      <c r="L100" s="44">
        <f>'Structure Inputs'!M103</f>
        <v>0</v>
      </c>
      <c r="M100" s="18">
        <f>'Structure Inputs'!Q103</f>
        <v>0</v>
      </c>
      <c r="O100" s="42">
        <f>IF(ISNUMBER('Structure Inputs'!R103), IF('Structure Inputs'!R103&gt;='Displacement Days Lookup'!$A$15,'Displacement Days Lookup'!$B$15,IF('Structure Inputs'!R103&lt;='Displacement Days Lookup'!$A$3,'Displacement Days Lookup'!$B$3,SUMIFS('Displacement Days Lookup'!$B:$B,'Displacement Days Lookup'!$A:$A,'Structure Inputs'!R103))), 0)</f>
        <v>0</v>
      </c>
      <c r="P100" s="42">
        <f>IF(ISNUMBER('Structure Inputs'!S103), IF('Structure Inputs'!S103&gt;='Displacement Days Lookup'!$A$15,'Displacement Days Lookup'!$B$15,IF('Structure Inputs'!S103&lt;='Displacement Days Lookup'!$A$3,'Displacement Days Lookup'!$B$3,SUMIFS('Displacement Days Lookup'!$B:$B,'Displacement Days Lookup'!$A:$A,'Structure Inputs'!S103))), 0)</f>
        <v>0</v>
      </c>
      <c r="Q100" s="42">
        <f>IF(ISNUMBER('Structure Inputs'!T103), IF('Structure Inputs'!T103&gt;='Displacement Days Lookup'!$A$15,'Displacement Days Lookup'!$B$15,IF('Structure Inputs'!T103&lt;='Displacement Days Lookup'!$A$3,'Displacement Days Lookup'!$B$3,SUMIFS('Displacement Days Lookup'!$B:$B,'Displacement Days Lookup'!$A:$A,'Structure Inputs'!T103))), 0)</f>
        <v>0</v>
      </c>
      <c r="R100" s="42">
        <f>IF(ISNUMBER('Structure Inputs'!U103), IF('Structure Inputs'!U103&gt;='Displacement Days Lookup'!$A$15,'Displacement Days Lookup'!$B$15,IF('Structure Inputs'!U103&lt;='Displacement Days Lookup'!$A$3,'Displacement Days Lookup'!$B$3,SUMIFS('Displacement Days Lookup'!$B:$B,'Displacement Days Lookup'!$A:$A,'Structure Inputs'!U103))), 0)</f>
        <v>0</v>
      </c>
      <c r="S100" s="42">
        <f>IF(ISNUMBER('Structure Inputs'!V103), IF('Structure Inputs'!V103&gt;='Displacement Days Lookup'!$A$15,'Displacement Days Lookup'!$B$15,IF('Structure Inputs'!V103&lt;='Displacement Days Lookup'!$A$3,'Displacement Days Lookup'!$B$3,SUMIFS('Displacement Days Lookup'!$B:$B,'Displacement Days Lookup'!$A:$A,'Structure Inputs'!V103))), 0)</f>
        <v>0</v>
      </c>
      <c r="T100" s="42">
        <f>IF(ISNUMBER('Structure Inputs'!W103), IF('Structure Inputs'!W103&gt;='Displacement Days Lookup'!$A$15,'Displacement Days Lookup'!$B$15,IF('Structure Inputs'!W103&lt;='Displacement Days Lookup'!$A$3,'Displacement Days Lookup'!$B$3,SUMIFS('Displacement Days Lookup'!$B:$B,'Displacement Days Lookup'!$A:$A,'Structure Inputs'!W103))), 0)</f>
        <v>0</v>
      </c>
      <c r="U100" s="42">
        <f>IF(ISNUMBER('Structure Inputs'!X103), IF('Structure Inputs'!X103&gt;='Displacement Days Lookup'!$A$15,'Displacement Days Lookup'!$B$15,IF('Structure Inputs'!X103&lt;='Displacement Days Lookup'!$A$3,'Displacement Days Lookup'!$B$3,SUMIFS('Displacement Days Lookup'!$B:$B,'Displacement Days Lookup'!$A:$A,'Structure Inputs'!X103))), 0)</f>
        <v>0</v>
      </c>
      <c r="V100" s="42">
        <f>IF(ISNUMBER('Structure Inputs'!Y103), IF('Structure Inputs'!Y103&gt;='Displacement Days Lookup'!$A$15,'Displacement Days Lookup'!$B$15,IF('Structure Inputs'!Y103&lt;='Displacement Days Lookup'!$A$3,'Displacement Days Lookup'!$B$3,SUMIFS('Displacement Days Lookup'!$B:$B,'Displacement Days Lookup'!$A:$A,'Structure Inputs'!Y103))), 0)</f>
        <v>0</v>
      </c>
      <c r="W100" s="42">
        <f>IF(ISNUMBER('Structure Inputs'!Z103), IF('Structure Inputs'!Z103&gt;='Displacement Days Lookup'!$A$15,'Displacement Days Lookup'!$B$15,IF('Structure Inputs'!Z103&lt;='Displacement Days Lookup'!$A$3,'Displacement Days Lookup'!$B$3,SUMIFS('Displacement Days Lookup'!$B:$B,'Displacement Days Lookup'!$A:$A,'Structure Inputs'!Z103))), 0)</f>
        <v>0</v>
      </c>
      <c r="X100" s="42">
        <f>IF(ISNUMBER('Structure Inputs'!AA103), IF('Structure Inputs'!AA103&gt;='Displacement Days Lookup'!$A$15,'Displacement Days Lookup'!$B$15,IF('Structure Inputs'!AA103&lt;='Displacement Days Lookup'!$A$3,'Displacement Days Lookup'!$B$3,SUMIFS('Displacement Days Lookup'!$B:$B,'Displacement Days Lookup'!$A:$A,'Structure Inputs'!AA103))), 0)</f>
        <v>0</v>
      </c>
      <c r="Y100" s="42">
        <f>IF(ISNUMBER('Structure Inputs'!AB103), IF('Structure Inputs'!AB103&gt;='Displacement Days Lookup'!$A$15,'Displacement Days Lookup'!$B$15,IF('Structure Inputs'!AB103&lt;='Displacement Days Lookup'!$A$3,'Displacement Days Lookup'!$B$3,SUMIFS('Displacement Days Lookup'!$B:$B,'Displacement Days Lookup'!$A:$A,'Structure Inputs'!AB103))), 0)</f>
        <v>0</v>
      </c>
      <c r="Z100" s="42">
        <f>IF(ISNUMBER('Structure Inputs'!AC103), IF('Structure Inputs'!AC103&gt;='Displacement Days Lookup'!$A$15,'Displacement Days Lookup'!$B$15,IF('Structure Inputs'!AC103&lt;='Displacement Days Lookup'!$A$3,'Displacement Days Lookup'!$B$3,SUMIFS('Displacement Days Lookup'!$B:$B,'Displacement Days Lookup'!$A:$A,'Structure Inputs'!AC103))), 0)</f>
        <v>0</v>
      </c>
      <c r="AB100" s="25">
        <f t="shared" si="16"/>
        <v>0</v>
      </c>
      <c r="AC100" s="25">
        <f t="shared" si="17"/>
        <v>0</v>
      </c>
      <c r="AD100" s="25">
        <f t="shared" si="18"/>
        <v>0</v>
      </c>
      <c r="AE100" s="25">
        <f t="shared" si="19"/>
        <v>0</v>
      </c>
      <c r="AF100" s="25">
        <f t="shared" si="20"/>
        <v>0</v>
      </c>
      <c r="AG100" s="25">
        <f t="shared" si="21"/>
        <v>0</v>
      </c>
      <c r="AH100" s="25">
        <f t="shared" si="22"/>
        <v>0</v>
      </c>
      <c r="AI100" s="25">
        <f t="shared" si="23"/>
        <v>0</v>
      </c>
      <c r="AJ100" s="25">
        <f t="shared" si="24"/>
        <v>0</v>
      </c>
      <c r="AK100" s="25">
        <f t="shared" si="25"/>
        <v>0</v>
      </c>
      <c r="AL100" s="25">
        <f t="shared" si="26"/>
        <v>0</v>
      </c>
      <c r="AM100" s="25">
        <f t="shared" si="27"/>
        <v>0</v>
      </c>
    </row>
    <row r="101" spans="1:39" x14ac:dyDescent="0.25">
      <c r="A101" s="17">
        <f t="shared" si="15"/>
        <v>100</v>
      </c>
      <c r="B101" s="27" t="str">
        <f>IF('Structure Inputs'!C104="","",'Structure Inputs'!C104)</f>
        <v/>
      </c>
      <c r="D101" s="42">
        <f>'Structure Inputs'!$D104</f>
        <v>0</v>
      </c>
      <c r="F101" s="18" t="str">
        <f>IF('Structure Inputs'!F104="","No","Yes")</f>
        <v>No</v>
      </c>
      <c r="H101" s="24">
        <f>IF('Structure Inputs'!I104&gt;3,'Debris Cost Calcs'!K101,IF($F101="Yes",'Structure Inputs'!$F104,SUMIFS('General Assumptions_Back End'!$C:$C,'General Assumptions_Back End'!$A:$A,$B101,'General Assumptions_Back End'!$B:$B,H$1)))</f>
        <v>0</v>
      </c>
      <c r="J101" s="44">
        <f>SUMIFS('General Assumptions_Back End'!$C:$C,'General Assumptions_Back End'!$A:$A,$B101,'General Assumptions_Back End'!$B:$B,J$1)</f>
        <v>0</v>
      </c>
      <c r="K101" s="44">
        <f>SUMIFS('General Assumptions_Back End'!$C:$C,'General Assumptions_Back End'!$A:$A,$B101,'General Assumptions_Back End'!$B:$B,K$1)</f>
        <v>0</v>
      </c>
      <c r="L101" s="44">
        <f>'Structure Inputs'!M104</f>
        <v>0</v>
      </c>
      <c r="M101" s="18">
        <f>'Structure Inputs'!Q104</f>
        <v>0</v>
      </c>
      <c r="O101" s="42">
        <f>IF(ISNUMBER('Structure Inputs'!R104), IF('Structure Inputs'!R104&gt;='Displacement Days Lookup'!$A$15,'Displacement Days Lookup'!$B$15,IF('Structure Inputs'!R104&lt;='Displacement Days Lookup'!$A$3,'Displacement Days Lookup'!$B$3,SUMIFS('Displacement Days Lookup'!$B:$B,'Displacement Days Lookup'!$A:$A,'Structure Inputs'!R104))), 0)</f>
        <v>0</v>
      </c>
      <c r="P101" s="42">
        <f>IF(ISNUMBER('Structure Inputs'!S104), IF('Structure Inputs'!S104&gt;='Displacement Days Lookup'!$A$15,'Displacement Days Lookup'!$B$15,IF('Structure Inputs'!S104&lt;='Displacement Days Lookup'!$A$3,'Displacement Days Lookup'!$B$3,SUMIFS('Displacement Days Lookup'!$B:$B,'Displacement Days Lookup'!$A:$A,'Structure Inputs'!S104))), 0)</f>
        <v>0</v>
      </c>
      <c r="Q101" s="42">
        <f>IF(ISNUMBER('Structure Inputs'!T104), IF('Structure Inputs'!T104&gt;='Displacement Days Lookup'!$A$15,'Displacement Days Lookup'!$B$15,IF('Structure Inputs'!T104&lt;='Displacement Days Lookup'!$A$3,'Displacement Days Lookup'!$B$3,SUMIFS('Displacement Days Lookup'!$B:$B,'Displacement Days Lookup'!$A:$A,'Structure Inputs'!T104))), 0)</f>
        <v>0</v>
      </c>
      <c r="R101" s="42">
        <f>IF(ISNUMBER('Structure Inputs'!U104), IF('Structure Inputs'!U104&gt;='Displacement Days Lookup'!$A$15,'Displacement Days Lookup'!$B$15,IF('Structure Inputs'!U104&lt;='Displacement Days Lookup'!$A$3,'Displacement Days Lookup'!$B$3,SUMIFS('Displacement Days Lookup'!$B:$B,'Displacement Days Lookup'!$A:$A,'Structure Inputs'!U104))), 0)</f>
        <v>0</v>
      </c>
      <c r="S101" s="42">
        <f>IF(ISNUMBER('Structure Inputs'!V104), IF('Structure Inputs'!V104&gt;='Displacement Days Lookup'!$A$15,'Displacement Days Lookup'!$B$15,IF('Structure Inputs'!V104&lt;='Displacement Days Lookup'!$A$3,'Displacement Days Lookup'!$B$3,SUMIFS('Displacement Days Lookup'!$B:$B,'Displacement Days Lookup'!$A:$A,'Structure Inputs'!V104))), 0)</f>
        <v>0</v>
      </c>
      <c r="T101" s="42">
        <f>IF(ISNUMBER('Structure Inputs'!W104), IF('Structure Inputs'!W104&gt;='Displacement Days Lookup'!$A$15,'Displacement Days Lookup'!$B$15,IF('Structure Inputs'!W104&lt;='Displacement Days Lookup'!$A$3,'Displacement Days Lookup'!$B$3,SUMIFS('Displacement Days Lookup'!$B:$B,'Displacement Days Lookup'!$A:$A,'Structure Inputs'!W104))), 0)</f>
        <v>0</v>
      </c>
      <c r="U101" s="42">
        <f>IF(ISNUMBER('Structure Inputs'!X104), IF('Structure Inputs'!X104&gt;='Displacement Days Lookup'!$A$15,'Displacement Days Lookup'!$B$15,IF('Structure Inputs'!X104&lt;='Displacement Days Lookup'!$A$3,'Displacement Days Lookup'!$B$3,SUMIFS('Displacement Days Lookup'!$B:$B,'Displacement Days Lookup'!$A:$A,'Structure Inputs'!X104))), 0)</f>
        <v>0</v>
      </c>
      <c r="V101" s="42">
        <f>IF(ISNUMBER('Structure Inputs'!Y104), IF('Structure Inputs'!Y104&gt;='Displacement Days Lookup'!$A$15,'Displacement Days Lookup'!$B$15,IF('Structure Inputs'!Y104&lt;='Displacement Days Lookup'!$A$3,'Displacement Days Lookup'!$B$3,SUMIFS('Displacement Days Lookup'!$B:$B,'Displacement Days Lookup'!$A:$A,'Structure Inputs'!Y104))), 0)</f>
        <v>0</v>
      </c>
      <c r="W101" s="42">
        <f>IF(ISNUMBER('Structure Inputs'!Z104), IF('Structure Inputs'!Z104&gt;='Displacement Days Lookup'!$A$15,'Displacement Days Lookup'!$B$15,IF('Structure Inputs'!Z104&lt;='Displacement Days Lookup'!$A$3,'Displacement Days Lookup'!$B$3,SUMIFS('Displacement Days Lookup'!$B:$B,'Displacement Days Lookup'!$A:$A,'Structure Inputs'!Z104))), 0)</f>
        <v>0</v>
      </c>
      <c r="X101" s="42">
        <f>IF(ISNUMBER('Structure Inputs'!AA104), IF('Structure Inputs'!AA104&gt;='Displacement Days Lookup'!$A$15,'Displacement Days Lookup'!$B$15,IF('Structure Inputs'!AA104&lt;='Displacement Days Lookup'!$A$3,'Displacement Days Lookup'!$B$3,SUMIFS('Displacement Days Lookup'!$B:$B,'Displacement Days Lookup'!$A:$A,'Structure Inputs'!AA104))), 0)</f>
        <v>0</v>
      </c>
      <c r="Y101" s="42">
        <f>IF(ISNUMBER('Structure Inputs'!AB104), IF('Structure Inputs'!AB104&gt;='Displacement Days Lookup'!$A$15,'Displacement Days Lookup'!$B$15,IF('Structure Inputs'!AB104&lt;='Displacement Days Lookup'!$A$3,'Displacement Days Lookup'!$B$3,SUMIFS('Displacement Days Lookup'!$B:$B,'Displacement Days Lookup'!$A:$A,'Structure Inputs'!AB104))), 0)</f>
        <v>0</v>
      </c>
      <c r="Z101" s="42">
        <f>IF(ISNUMBER('Structure Inputs'!AC104), IF('Structure Inputs'!AC104&gt;='Displacement Days Lookup'!$A$15,'Displacement Days Lookup'!$B$15,IF('Structure Inputs'!AC104&lt;='Displacement Days Lookup'!$A$3,'Displacement Days Lookup'!$B$3,SUMIFS('Displacement Days Lookup'!$B:$B,'Displacement Days Lookup'!$A:$A,'Structure Inputs'!AC104))), 0)</f>
        <v>0</v>
      </c>
      <c r="AB101" s="25">
        <f t="shared" si="16"/>
        <v>0</v>
      </c>
      <c r="AC101" s="25">
        <f t="shared" si="17"/>
        <v>0</v>
      </c>
      <c r="AD101" s="25">
        <f t="shared" si="18"/>
        <v>0</v>
      </c>
      <c r="AE101" s="25">
        <f t="shared" si="19"/>
        <v>0</v>
      </c>
      <c r="AF101" s="25">
        <f t="shared" si="20"/>
        <v>0</v>
      </c>
      <c r="AG101" s="25">
        <f t="shared" si="21"/>
        <v>0</v>
      </c>
      <c r="AH101" s="25">
        <f t="shared" si="22"/>
        <v>0</v>
      </c>
      <c r="AI101" s="25">
        <f t="shared" si="23"/>
        <v>0</v>
      </c>
      <c r="AJ101" s="25">
        <f t="shared" si="24"/>
        <v>0</v>
      </c>
      <c r="AK101" s="25">
        <f t="shared" si="25"/>
        <v>0</v>
      </c>
      <c r="AL101" s="25">
        <f t="shared" si="26"/>
        <v>0</v>
      </c>
      <c r="AM101" s="25">
        <f t="shared" si="27"/>
        <v>0</v>
      </c>
    </row>
  </sheetData>
  <sheetProtection algorithmName="SHA-512" hashValue="jzCyeEkC0cZvXzZcJi4/Ars+3nzC87xCwxZYMTc9I9wRLgv/ImRn2cxlwb1Z/q97fjVtgDMdpLCTmrppbXPrFg==" saltValue="qLgsTKeaMZQ0MB0msima0w==" spinCount="100000" sheet="1" objects="1" scenarios="1"/>
  <pageMargins left="0.7" right="0.7" top="0.75" bottom="0.75" header="0.3" footer="0.3"/>
  <ignoredErrors>
    <ignoredError sqref="L2:L101" formula="1"/>
  </ignoredErrors>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9E95D-3039-44A3-A74B-B3C9760B4E74}">
  <sheetPr codeName="Sheet14">
    <tabColor theme="9" tint="0.79998168889431442"/>
  </sheetPr>
  <dimension ref="A1:AQ101"/>
  <sheetViews>
    <sheetView workbookViewId="0"/>
  </sheetViews>
  <sheetFormatPr defaultColWidth="0" defaultRowHeight="15" zeroHeight="1" x14ac:dyDescent="0.25"/>
  <cols>
    <col min="1" max="1" width="3.7109375" bestFit="1" customWidth="1"/>
    <col min="2" max="2" width="31.42578125" bestFit="1" customWidth="1"/>
    <col min="3" max="3" width="2.7109375" style="187" customWidth="1"/>
    <col min="4" max="4" width="10.42578125" customWidth="1"/>
    <col min="5" max="5" width="2.7109375" style="187" customWidth="1"/>
    <col min="6" max="6" width="10.42578125" customWidth="1"/>
    <col min="7" max="7" width="2.7109375" style="187" customWidth="1"/>
    <col min="8" max="8" width="11.42578125" customWidth="1"/>
    <col min="9" max="9" width="2.7109375" style="187" customWidth="1"/>
    <col min="10" max="21" width="10.42578125" customWidth="1"/>
    <col min="22" max="22" width="2.7109375" style="187" customWidth="1"/>
    <col min="23" max="23" width="11.7109375" bestFit="1" customWidth="1"/>
    <col min="24" max="34" width="10.42578125" customWidth="1"/>
    <col min="35" max="35" width="2.7109375" style="187" customWidth="1"/>
    <col min="36" max="43" width="0" hidden="1" customWidth="1"/>
    <col min="44" max="16384" width="8.5703125" hidden="1"/>
  </cols>
  <sheetData>
    <row r="1" spans="1:34" ht="58.5" x14ac:dyDescent="0.25">
      <c r="A1" s="15" t="s">
        <v>211</v>
      </c>
      <c r="B1" s="14" t="s">
        <v>397</v>
      </c>
      <c r="D1" s="16" t="s">
        <v>469</v>
      </c>
      <c r="F1" s="16" t="s">
        <v>214</v>
      </c>
      <c r="H1" s="16" t="s">
        <v>470</v>
      </c>
      <c r="J1" s="16" t="s">
        <v>471</v>
      </c>
      <c r="K1" s="16" t="s">
        <v>472</v>
      </c>
      <c r="L1" s="16" t="s">
        <v>473</v>
      </c>
      <c r="M1" s="16" t="s">
        <v>474</v>
      </c>
      <c r="N1" s="16" t="s">
        <v>475</v>
      </c>
      <c r="O1" s="16" t="s">
        <v>476</v>
      </c>
      <c r="P1" s="16" t="s">
        <v>477</v>
      </c>
      <c r="Q1" s="16" t="s">
        <v>478</v>
      </c>
      <c r="R1" s="16" t="s">
        <v>479</v>
      </c>
      <c r="S1" s="16" t="s">
        <v>480</v>
      </c>
      <c r="T1" s="16" t="s">
        <v>481</v>
      </c>
      <c r="U1" s="16" t="s">
        <v>482</v>
      </c>
      <c r="W1" s="16" t="s">
        <v>413</v>
      </c>
      <c r="X1" s="16" t="s">
        <v>483</v>
      </c>
      <c r="Y1" s="16" t="s">
        <v>415</v>
      </c>
      <c r="Z1" s="16" t="s">
        <v>416</v>
      </c>
      <c r="AA1" s="16" t="s">
        <v>484</v>
      </c>
      <c r="AB1" s="16" t="s">
        <v>418</v>
      </c>
      <c r="AC1" s="16" t="s">
        <v>419</v>
      </c>
      <c r="AD1" s="16" t="s">
        <v>420</v>
      </c>
      <c r="AE1" s="16" t="s">
        <v>421</v>
      </c>
      <c r="AF1" s="16" t="s">
        <v>485</v>
      </c>
      <c r="AG1" s="16" t="s">
        <v>423</v>
      </c>
      <c r="AH1" s="16" t="s">
        <v>424</v>
      </c>
    </row>
    <row r="2" spans="1:34" x14ac:dyDescent="0.25">
      <c r="A2" s="17">
        <v>1</v>
      </c>
      <c r="B2" s="27" t="str">
        <f>IF('Structure Inputs'!C5="","",'Structure Inputs'!C5)</f>
        <v/>
      </c>
      <c r="D2" s="42" t="str">
        <f>IF(ISNUMBER(SEARCH("Residential", B2)), "Yes", "No")</f>
        <v>No</v>
      </c>
      <c r="F2" s="42">
        <f>'Structure Inputs'!$D5</f>
        <v>0</v>
      </c>
      <c r="H2" s="42">
        <f>SUMIFS('General Assumptions_Back End'!$C:$C,'General Assumptions_Back End'!$A:$A,$B2,'General Assumptions_Back End'!$B:$B,H$1)</f>
        <v>0</v>
      </c>
      <c r="J2" s="25">
        <f>IF($D2="Yes",IF('Structure Inputs'!R5&gt;='General Assumptions_Back End'!$A$110,'General Assumptions_Back End'!$C$110,IF('Structure Inputs'!R5&lt;='General Assumptions_Back End'!$A$102,'General Assumptions_Back End'!$C$102,SUMIFS('General Assumptions_Back End'!$C$102:$C$110,'General Assumptions_Back End'!$A$102:$A$110,'Structure Inputs'!R5))),)</f>
        <v>0</v>
      </c>
      <c r="K2" s="25">
        <f>IF($D2="Yes",IF('Structure Inputs'!S5&gt;='General Assumptions_Back End'!$A$110,'General Assumptions_Back End'!$C$110,IF('Structure Inputs'!S5&lt;='General Assumptions_Back End'!$A$102,'General Assumptions_Back End'!$C$102,SUMIFS('General Assumptions_Back End'!$C$102:$C$110,'General Assumptions_Back End'!$A$102:$A$110,'Structure Inputs'!S5))),)</f>
        <v>0</v>
      </c>
      <c r="L2" s="25">
        <f>IF($D2="Yes",IF('Structure Inputs'!T5&gt;='General Assumptions_Back End'!$A$110,'General Assumptions_Back End'!$C$110,IF('Structure Inputs'!T5&lt;='General Assumptions_Back End'!$A$102,'General Assumptions_Back End'!$C$102,SUMIFS('General Assumptions_Back End'!$C$102:$C$110,'General Assumptions_Back End'!$A$102:$A$110,'Structure Inputs'!T5))),)</f>
        <v>0</v>
      </c>
      <c r="M2" s="25">
        <f>IF($D2="Yes",IF('Structure Inputs'!U5&gt;='General Assumptions_Back End'!$A$110,'General Assumptions_Back End'!$C$110,IF('Structure Inputs'!U5&lt;='General Assumptions_Back End'!$A$102,'General Assumptions_Back End'!$C$102,SUMIFS('General Assumptions_Back End'!$C$102:$C$110,'General Assumptions_Back End'!$A$102:$A$110,'Structure Inputs'!U5))),)</f>
        <v>0</v>
      </c>
      <c r="N2" s="25">
        <f>IF($D2="Yes",IF('Structure Inputs'!V5&gt;='General Assumptions_Back End'!$A$110,'General Assumptions_Back End'!$C$110,IF('Structure Inputs'!V5&lt;='General Assumptions_Back End'!$A$102,'General Assumptions_Back End'!$C$102,SUMIFS('General Assumptions_Back End'!$C$102:$C$110,'General Assumptions_Back End'!$A$102:$A$110,'Structure Inputs'!V5))),)</f>
        <v>0</v>
      </c>
      <c r="O2" s="25">
        <f>IF($D2="Yes",IF('Structure Inputs'!W5&gt;='General Assumptions_Back End'!$A$110,'General Assumptions_Back End'!$C$110,IF('Structure Inputs'!W5&lt;='General Assumptions_Back End'!$A$102,'General Assumptions_Back End'!$C$102,SUMIFS('General Assumptions_Back End'!$C$102:$C$110,'General Assumptions_Back End'!$A$102:$A$110,'Structure Inputs'!W5))),)</f>
        <v>0</v>
      </c>
      <c r="P2" s="25">
        <f>IF($D2="Yes",IF('Structure Inputs'!X5&gt;='General Assumptions_Back End'!$A$110,'General Assumptions_Back End'!$C$110,IF('Structure Inputs'!X5&lt;='General Assumptions_Back End'!$A$102,'General Assumptions_Back End'!$C$102,SUMIFS('General Assumptions_Back End'!$C$102:$C$110,'General Assumptions_Back End'!$A$102:$A$110,'Structure Inputs'!X5))),)</f>
        <v>0</v>
      </c>
      <c r="Q2" s="25">
        <f>IF($D2="Yes",IF('Structure Inputs'!Y5&gt;='General Assumptions_Back End'!$A$110,'General Assumptions_Back End'!$C$110,IF('Structure Inputs'!Y5&lt;='General Assumptions_Back End'!$A$102,'General Assumptions_Back End'!$C$102,SUMIFS('General Assumptions_Back End'!$C$102:$C$110,'General Assumptions_Back End'!$A$102:$A$110,'Structure Inputs'!Y5))),)</f>
        <v>0</v>
      </c>
      <c r="R2" s="25">
        <f>IF($D2="Yes",IF('Structure Inputs'!Z5&gt;='General Assumptions_Back End'!$A$110,'General Assumptions_Back End'!$C$110,IF('Structure Inputs'!Z5&lt;='General Assumptions_Back End'!$A$102,'General Assumptions_Back End'!$C$102,SUMIFS('General Assumptions_Back End'!$C$102:$C$110,'General Assumptions_Back End'!$A$102:$A$110,'Structure Inputs'!Z5))),)</f>
        <v>0</v>
      </c>
      <c r="S2" s="25">
        <f>IF($D2="Yes",IF('Structure Inputs'!AA5&gt;='General Assumptions_Back End'!$A$110,'General Assumptions_Back End'!$C$110,IF('Structure Inputs'!AA5&lt;='General Assumptions_Back End'!$A$102,'General Assumptions_Back End'!$C$102,SUMIFS('General Assumptions_Back End'!$C$102:$C$110,'General Assumptions_Back End'!$A$102:$A$110,'Structure Inputs'!AA5))),)</f>
        <v>0</v>
      </c>
      <c r="T2" s="25">
        <f>IF($D2="Yes",IF('Structure Inputs'!AB5&gt;='General Assumptions_Back End'!$A$110,'General Assumptions_Back End'!$C$110,IF('Structure Inputs'!AB5&lt;='General Assumptions_Back End'!$A$102,'General Assumptions_Back End'!$C$102,SUMIFS('General Assumptions_Back End'!$C$102:$C$110,'General Assumptions_Back End'!$A$102:$A$110,'Structure Inputs'!AB5))),)</f>
        <v>0</v>
      </c>
      <c r="U2" s="25">
        <f>IF($D2="Yes",IF('Structure Inputs'!AC5&gt;='General Assumptions_Back End'!$A$110,'General Assumptions_Back End'!$C$110,IF('Structure Inputs'!AC5&lt;='General Assumptions_Back End'!$A$102,'General Assumptions_Back End'!$C$102,SUMIFS('General Assumptions_Back End'!$C$102:$C$110,'General Assumptions_Back End'!$A$102:$A$110,'Structure Inputs'!AC5))),)</f>
        <v>0</v>
      </c>
      <c r="W2" s="25">
        <f>$F2*J2*$H2</f>
        <v>0</v>
      </c>
      <c r="X2" s="25">
        <f t="shared" ref="X2:X65" si="0">$F2*K2*$H2</f>
        <v>0</v>
      </c>
      <c r="Y2" s="25">
        <f t="shared" ref="Y2:Y65" si="1">$F2*L2*$H2</f>
        <v>0</v>
      </c>
      <c r="Z2" s="25">
        <f t="shared" ref="Z2:Z65" si="2">$F2*M2*$H2</f>
        <v>0</v>
      </c>
      <c r="AA2" s="25">
        <f t="shared" ref="AA2:AA65" si="3">$F2*N2*$H2</f>
        <v>0</v>
      </c>
      <c r="AB2" s="25">
        <f t="shared" ref="AB2:AB65" si="4">$F2*O2*$H2</f>
        <v>0</v>
      </c>
      <c r="AC2" s="25">
        <f t="shared" ref="AC2:AC65" si="5">$F2*P2*$H2</f>
        <v>0</v>
      </c>
      <c r="AD2" s="25">
        <f t="shared" ref="AD2:AD65" si="6">$F2*Q2*$H2</f>
        <v>0</v>
      </c>
      <c r="AE2" s="25">
        <f t="shared" ref="AE2:AE65" si="7">$F2*R2*$H2</f>
        <v>0</v>
      </c>
      <c r="AF2" s="25">
        <f t="shared" ref="AF2:AF65" si="8">$F2*S2*$H2</f>
        <v>0</v>
      </c>
      <c r="AG2" s="25">
        <f t="shared" ref="AG2:AG65" si="9">$F2*T2*$H2</f>
        <v>0</v>
      </c>
      <c r="AH2" s="25">
        <f t="shared" ref="AH2:AH65" si="10">$F2*U2*$H2</f>
        <v>0</v>
      </c>
    </row>
    <row r="3" spans="1:34" x14ac:dyDescent="0.25">
      <c r="A3" s="17">
        <f t="shared" ref="A3:A34" si="11">A2+1</f>
        <v>2</v>
      </c>
      <c r="B3" s="27" t="str">
        <f>IF('Structure Inputs'!C6="","",'Structure Inputs'!C6)</f>
        <v/>
      </c>
      <c r="D3" s="42" t="str">
        <f t="shared" ref="D3:D66" si="12">IF(ISNUMBER(SEARCH("Residential", B3)), "Yes", "No")</f>
        <v>No</v>
      </c>
      <c r="F3" s="42">
        <f>'Structure Inputs'!$D6</f>
        <v>0</v>
      </c>
      <c r="H3" s="42">
        <f>SUMIFS('General Assumptions_Back End'!$C:$C,'General Assumptions_Back End'!$A:$A,$B3,'General Assumptions_Back End'!$B:$B,H$1)</f>
        <v>0</v>
      </c>
      <c r="J3" s="25">
        <f>IF($D3="Yes",IF('Structure Inputs'!R6&gt;='General Assumptions_Back End'!$A$110,'General Assumptions_Back End'!$C$110,IF('Structure Inputs'!R6&lt;='General Assumptions_Back End'!$A$102,'General Assumptions_Back End'!$C$102,SUMIFS('General Assumptions_Back End'!$C$102:$C$110,'General Assumptions_Back End'!$A$102:$A$110,'Structure Inputs'!R6))),)</f>
        <v>0</v>
      </c>
      <c r="K3" s="25">
        <f>IF($D3="Yes",IF('Structure Inputs'!S6&gt;='General Assumptions_Back End'!$A$110,'General Assumptions_Back End'!$C$110,IF('Structure Inputs'!S6&lt;='General Assumptions_Back End'!$A$102,'General Assumptions_Back End'!$C$102,SUMIFS('General Assumptions_Back End'!$C$102:$C$110,'General Assumptions_Back End'!$A$102:$A$110,'Structure Inputs'!S6))),)</f>
        <v>0</v>
      </c>
      <c r="L3" s="25">
        <f>IF($D3="Yes",IF('Structure Inputs'!T6&gt;='General Assumptions_Back End'!$A$110,'General Assumptions_Back End'!$C$110,IF('Structure Inputs'!T6&lt;='General Assumptions_Back End'!$A$102,'General Assumptions_Back End'!$C$102,SUMIFS('General Assumptions_Back End'!$C$102:$C$110,'General Assumptions_Back End'!$A$102:$A$110,'Structure Inputs'!T6))),)</f>
        <v>0</v>
      </c>
      <c r="M3" s="25">
        <f>IF($D3="Yes",IF('Structure Inputs'!U6&gt;='General Assumptions_Back End'!$A$110,'General Assumptions_Back End'!$C$110,IF('Structure Inputs'!U6&lt;='General Assumptions_Back End'!$A$102,'General Assumptions_Back End'!$C$102,SUMIFS('General Assumptions_Back End'!$C$102:$C$110,'General Assumptions_Back End'!$A$102:$A$110,'Structure Inputs'!U6))),)</f>
        <v>0</v>
      </c>
      <c r="N3" s="25">
        <f>IF($D3="Yes",IF('Structure Inputs'!V6&gt;='General Assumptions_Back End'!$A$110,'General Assumptions_Back End'!$C$110,IF('Structure Inputs'!V6&lt;='General Assumptions_Back End'!$A$102,'General Assumptions_Back End'!$C$102,SUMIFS('General Assumptions_Back End'!$C$102:$C$110,'General Assumptions_Back End'!$A$102:$A$110,'Structure Inputs'!V6))),)</f>
        <v>0</v>
      </c>
      <c r="O3" s="25">
        <f>IF($D3="Yes",IF('Structure Inputs'!W6&gt;='General Assumptions_Back End'!$A$110,'General Assumptions_Back End'!$C$110,IF('Structure Inputs'!W6&lt;='General Assumptions_Back End'!$A$102,'General Assumptions_Back End'!$C$102,SUMIFS('General Assumptions_Back End'!$C$102:$C$110,'General Assumptions_Back End'!$A$102:$A$110,'Structure Inputs'!W6))),)</f>
        <v>0</v>
      </c>
      <c r="P3" s="25">
        <f>IF($D3="Yes",IF('Structure Inputs'!X6&gt;='General Assumptions_Back End'!$A$110,'General Assumptions_Back End'!$C$110,IF('Structure Inputs'!X6&lt;='General Assumptions_Back End'!$A$102,'General Assumptions_Back End'!$C$102,SUMIFS('General Assumptions_Back End'!$C$102:$C$110,'General Assumptions_Back End'!$A$102:$A$110,'Structure Inputs'!X6))),)</f>
        <v>0</v>
      </c>
      <c r="Q3" s="25">
        <f>IF($D3="Yes",IF('Structure Inputs'!Y6&gt;='General Assumptions_Back End'!$A$110,'General Assumptions_Back End'!$C$110,IF('Structure Inputs'!Y6&lt;='General Assumptions_Back End'!$A$102,'General Assumptions_Back End'!$C$102,SUMIFS('General Assumptions_Back End'!$C$102:$C$110,'General Assumptions_Back End'!$A$102:$A$110,'Structure Inputs'!Y6))),)</f>
        <v>0</v>
      </c>
      <c r="R3" s="25">
        <f>IF($D3="Yes",IF('Structure Inputs'!Z6&gt;='General Assumptions_Back End'!$A$110,'General Assumptions_Back End'!$C$110,IF('Structure Inputs'!Z6&lt;='General Assumptions_Back End'!$A$102,'General Assumptions_Back End'!$C$102,SUMIFS('General Assumptions_Back End'!$C$102:$C$110,'General Assumptions_Back End'!$A$102:$A$110,'Structure Inputs'!Z6))),)</f>
        <v>0</v>
      </c>
      <c r="S3" s="25">
        <f>IF($D3="Yes",IF('Structure Inputs'!AA6&gt;='General Assumptions_Back End'!$A$110,'General Assumptions_Back End'!$C$110,IF('Structure Inputs'!AA6&lt;='General Assumptions_Back End'!$A$102,'General Assumptions_Back End'!$C$102,SUMIFS('General Assumptions_Back End'!$C$102:$C$110,'General Assumptions_Back End'!$A$102:$A$110,'Structure Inputs'!AA6))),)</f>
        <v>0</v>
      </c>
      <c r="T3" s="25">
        <f>IF($D3="Yes",IF('Structure Inputs'!AB6&gt;='General Assumptions_Back End'!$A$110,'General Assumptions_Back End'!$C$110,IF('Structure Inputs'!AB6&lt;='General Assumptions_Back End'!$A$102,'General Assumptions_Back End'!$C$102,SUMIFS('General Assumptions_Back End'!$C$102:$C$110,'General Assumptions_Back End'!$A$102:$A$110,'Structure Inputs'!AB6))),)</f>
        <v>0</v>
      </c>
      <c r="U3" s="25">
        <f>IF($D3="Yes",IF('Structure Inputs'!AC6&gt;='General Assumptions_Back End'!$A$110,'General Assumptions_Back End'!$C$110,IF('Structure Inputs'!AC6&lt;='General Assumptions_Back End'!$A$102,'General Assumptions_Back End'!$C$102,SUMIFS('General Assumptions_Back End'!$C$102:$C$110,'General Assumptions_Back End'!$A$102:$A$110,'Structure Inputs'!AC6))),)</f>
        <v>0</v>
      </c>
      <c r="W3" s="25">
        <f t="shared" ref="W3:W66" si="13">$F3*J3*$H3</f>
        <v>0</v>
      </c>
      <c r="X3" s="25">
        <f t="shared" si="0"/>
        <v>0</v>
      </c>
      <c r="Y3" s="25">
        <f t="shared" si="1"/>
        <v>0</v>
      </c>
      <c r="Z3" s="25">
        <f t="shared" si="2"/>
        <v>0</v>
      </c>
      <c r="AA3" s="25">
        <f t="shared" si="3"/>
        <v>0</v>
      </c>
      <c r="AB3" s="25">
        <f t="shared" si="4"/>
        <v>0</v>
      </c>
      <c r="AC3" s="25">
        <f t="shared" si="5"/>
        <v>0</v>
      </c>
      <c r="AD3" s="25">
        <f t="shared" si="6"/>
        <v>0</v>
      </c>
      <c r="AE3" s="25">
        <f t="shared" si="7"/>
        <v>0</v>
      </c>
      <c r="AF3" s="25">
        <f t="shared" si="8"/>
        <v>0</v>
      </c>
      <c r="AG3" s="25">
        <f t="shared" si="9"/>
        <v>0</v>
      </c>
      <c r="AH3" s="25">
        <f t="shared" si="10"/>
        <v>0</v>
      </c>
    </row>
    <row r="4" spans="1:34" x14ac:dyDescent="0.25">
      <c r="A4" s="17">
        <f t="shared" si="11"/>
        <v>3</v>
      </c>
      <c r="B4" s="27" t="str">
        <f>IF('Structure Inputs'!C7="","",'Structure Inputs'!C7)</f>
        <v/>
      </c>
      <c r="D4" s="42" t="str">
        <f t="shared" si="12"/>
        <v>No</v>
      </c>
      <c r="F4" s="42">
        <f>'Structure Inputs'!$D7</f>
        <v>0</v>
      </c>
      <c r="H4" s="42">
        <f>SUMIFS('General Assumptions_Back End'!$C:$C,'General Assumptions_Back End'!$A:$A,$B4,'General Assumptions_Back End'!$B:$B,H$1)</f>
        <v>0</v>
      </c>
      <c r="J4" s="25">
        <f>IF($D4="Yes",IF('Structure Inputs'!R7&gt;='General Assumptions_Back End'!$A$110,'General Assumptions_Back End'!$C$110,IF('Structure Inputs'!R7&lt;='General Assumptions_Back End'!$A$102,'General Assumptions_Back End'!$C$102,SUMIFS('General Assumptions_Back End'!$C$102:$C$110,'General Assumptions_Back End'!$A$102:$A$110,'Structure Inputs'!R7))),)</f>
        <v>0</v>
      </c>
      <c r="K4" s="25">
        <f>IF($D4="Yes",IF('Structure Inputs'!S7&gt;='General Assumptions_Back End'!$A$110,'General Assumptions_Back End'!$C$110,IF('Structure Inputs'!S7&lt;='General Assumptions_Back End'!$A$102,'General Assumptions_Back End'!$C$102,SUMIFS('General Assumptions_Back End'!$C$102:$C$110,'General Assumptions_Back End'!$A$102:$A$110,'Structure Inputs'!S7))),)</f>
        <v>0</v>
      </c>
      <c r="L4" s="25">
        <f>IF($D4="Yes",IF('Structure Inputs'!T7&gt;='General Assumptions_Back End'!$A$110,'General Assumptions_Back End'!$C$110,IF('Structure Inputs'!T7&lt;='General Assumptions_Back End'!$A$102,'General Assumptions_Back End'!$C$102,SUMIFS('General Assumptions_Back End'!$C$102:$C$110,'General Assumptions_Back End'!$A$102:$A$110,'Structure Inputs'!T7))),)</f>
        <v>0</v>
      </c>
      <c r="M4" s="25">
        <f>IF($D4="Yes",IF('Structure Inputs'!U7&gt;='General Assumptions_Back End'!$A$110,'General Assumptions_Back End'!$C$110,IF('Structure Inputs'!U7&lt;='General Assumptions_Back End'!$A$102,'General Assumptions_Back End'!$C$102,SUMIFS('General Assumptions_Back End'!$C$102:$C$110,'General Assumptions_Back End'!$A$102:$A$110,'Structure Inputs'!U7))),)</f>
        <v>0</v>
      </c>
      <c r="N4" s="25">
        <f>IF($D4="Yes",IF('Structure Inputs'!V7&gt;='General Assumptions_Back End'!$A$110,'General Assumptions_Back End'!$C$110,IF('Structure Inputs'!V7&lt;='General Assumptions_Back End'!$A$102,'General Assumptions_Back End'!$C$102,SUMIFS('General Assumptions_Back End'!$C$102:$C$110,'General Assumptions_Back End'!$A$102:$A$110,'Structure Inputs'!V7))),)</f>
        <v>0</v>
      </c>
      <c r="O4" s="25">
        <f>IF($D4="Yes",IF('Structure Inputs'!W7&gt;='General Assumptions_Back End'!$A$110,'General Assumptions_Back End'!$C$110,IF('Structure Inputs'!W7&lt;='General Assumptions_Back End'!$A$102,'General Assumptions_Back End'!$C$102,SUMIFS('General Assumptions_Back End'!$C$102:$C$110,'General Assumptions_Back End'!$A$102:$A$110,'Structure Inputs'!W7))),)</f>
        <v>0</v>
      </c>
      <c r="P4" s="25">
        <f>IF($D4="Yes",IF('Structure Inputs'!X7&gt;='General Assumptions_Back End'!$A$110,'General Assumptions_Back End'!$C$110,IF('Structure Inputs'!X7&lt;='General Assumptions_Back End'!$A$102,'General Assumptions_Back End'!$C$102,SUMIFS('General Assumptions_Back End'!$C$102:$C$110,'General Assumptions_Back End'!$A$102:$A$110,'Structure Inputs'!X7))),)</f>
        <v>0</v>
      </c>
      <c r="Q4" s="25">
        <f>IF($D4="Yes",IF('Structure Inputs'!Y7&gt;='General Assumptions_Back End'!$A$110,'General Assumptions_Back End'!$C$110,IF('Structure Inputs'!Y7&lt;='General Assumptions_Back End'!$A$102,'General Assumptions_Back End'!$C$102,SUMIFS('General Assumptions_Back End'!$C$102:$C$110,'General Assumptions_Back End'!$A$102:$A$110,'Structure Inputs'!Y7))),)</f>
        <v>0</v>
      </c>
      <c r="R4" s="25">
        <f>IF($D4="Yes",IF('Structure Inputs'!Z7&gt;='General Assumptions_Back End'!$A$110,'General Assumptions_Back End'!$C$110,IF('Structure Inputs'!Z7&lt;='General Assumptions_Back End'!$A$102,'General Assumptions_Back End'!$C$102,SUMIFS('General Assumptions_Back End'!$C$102:$C$110,'General Assumptions_Back End'!$A$102:$A$110,'Structure Inputs'!Z7))),)</f>
        <v>0</v>
      </c>
      <c r="S4" s="25">
        <f>IF($D4="Yes",IF('Structure Inputs'!AA7&gt;='General Assumptions_Back End'!$A$110,'General Assumptions_Back End'!$C$110,IF('Structure Inputs'!AA7&lt;='General Assumptions_Back End'!$A$102,'General Assumptions_Back End'!$C$102,SUMIFS('General Assumptions_Back End'!$C$102:$C$110,'General Assumptions_Back End'!$A$102:$A$110,'Structure Inputs'!AA7))),)</f>
        <v>0</v>
      </c>
      <c r="T4" s="25">
        <f>IF($D4="Yes",IF('Structure Inputs'!AB7&gt;='General Assumptions_Back End'!$A$110,'General Assumptions_Back End'!$C$110,IF('Structure Inputs'!AB7&lt;='General Assumptions_Back End'!$A$102,'General Assumptions_Back End'!$C$102,SUMIFS('General Assumptions_Back End'!$C$102:$C$110,'General Assumptions_Back End'!$A$102:$A$110,'Structure Inputs'!AB7))),)</f>
        <v>0</v>
      </c>
      <c r="U4" s="25">
        <f>IF($D4="Yes",IF('Structure Inputs'!AC7&gt;='General Assumptions_Back End'!$A$110,'General Assumptions_Back End'!$C$110,IF('Structure Inputs'!AC7&lt;='General Assumptions_Back End'!$A$102,'General Assumptions_Back End'!$C$102,SUMIFS('General Assumptions_Back End'!$C$102:$C$110,'General Assumptions_Back End'!$A$102:$A$110,'Structure Inputs'!AC7))),)</f>
        <v>0</v>
      </c>
      <c r="W4" s="25">
        <f t="shared" si="13"/>
        <v>0</v>
      </c>
      <c r="X4" s="25">
        <f t="shared" si="0"/>
        <v>0</v>
      </c>
      <c r="Y4" s="25">
        <f t="shared" si="1"/>
        <v>0</v>
      </c>
      <c r="Z4" s="25">
        <f t="shared" si="2"/>
        <v>0</v>
      </c>
      <c r="AA4" s="25">
        <f t="shared" si="3"/>
        <v>0</v>
      </c>
      <c r="AB4" s="25">
        <f t="shared" si="4"/>
        <v>0</v>
      </c>
      <c r="AC4" s="25">
        <f t="shared" si="5"/>
        <v>0</v>
      </c>
      <c r="AD4" s="25">
        <f t="shared" si="6"/>
        <v>0</v>
      </c>
      <c r="AE4" s="25">
        <f t="shared" si="7"/>
        <v>0</v>
      </c>
      <c r="AF4" s="25">
        <f t="shared" si="8"/>
        <v>0</v>
      </c>
      <c r="AG4" s="25">
        <f t="shared" si="9"/>
        <v>0</v>
      </c>
      <c r="AH4" s="25">
        <f t="shared" si="10"/>
        <v>0</v>
      </c>
    </row>
    <row r="5" spans="1:34" x14ac:dyDescent="0.25">
      <c r="A5" s="17">
        <f t="shared" si="11"/>
        <v>4</v>
      </c>
      <c r="B5" s="27" t="str">
        <f>IF('Structure Inputs'!C8="","",'Structure Inputs'!C8)</f>
        <v/>
      </c>
      <c r="D5" s="42" t="str">
        <f t="shared" si="12"/>
        <v>No</v>
      </c>
      <c r="F5" s="42">
        <f>'Structure Inputs'!$D8</f>
        <v>0</v>
      </c>
      <c r="H5" s="42">
        <f>SUMIFS('General Assumptions_Back End'!$C:$C,'General Assumptions_Back End'!$A:$A,$B5,'General Assumptions_Back End'!$B:$B,H$1)</f>
        <v>0</v>
      </c>
      <c r="J5" s="25">
        <f>IF($D5="Yes",IF('Structure Inputs'!R8&gt;='General Assumptions_Back End'!$A$110,'General Assumptions_Back End'!$C$110,IF('Structure Inputs'!R8&lt;='General Assumptions_Back End'!$A$102,'General Assumptions_Back End'!$C$102,SUMIFS('General Assumptions_Back End'!$C$102:$C$110,'General Assumptions_Back End'!$A$102:$A$110,'Structure Inputs'!R8))),)</f>
        <v>0</v>
      </c>
      <c r="K5" s="25">
        <f>IF($D5="Yes",IF('Structure Inputs'!S8&gt;='General Assumptions_Back End'!$A$110,'General Assumptions_Back End'!$C$110,IF('Structure Inputs'!S8&lt;='General Assumptions_Back End'!$A$102,'General Assumptions_Back End'!$C$102,SUMIFS('General Assumptions_Back End'!$C$102:$C$110,'General Assumptions_Back End'!$A$102:$A$110,'Structure Inputs'!S8))),)</f>
        <v>0</v>
      </c>
      <c r="L5" s="25">
        <f>IF($D5="Yes",IF('Structure Inputs'!T8&gt;='General Assumptions_Back End'!$A$110,'General Assumptions_Back End'!$C$110,IF('Structure Inputs'!T8&lt;='General Assumptions_Back End'!$A$102,'General Assumptions_Back End'!$C$102,SUMIFS('General Assumptions_Back End'!$C$102:$C$110,'General Assumptions_Back End'!$A$102:$A$110,'Structure Inputs'!T8))),)</f>
        <v>0</v>
      </c>
      <c r="M5" s="25">
        <f>IF($D5="Yes",IF('Structure Inputs'!U8&gt;='General Assumptions_Back End'!$A$110,'General Assumptions_Back End'!$C$110,IF('Structure Inputs'!U8&lt;='General Assumptions_Back End'!$A$102,'General Assumptions_Back End'!$C$102,SUMIFS('General Assumptions_Back End'!$C$102:$C$110,'General Assumptions_Back End'!$A$102:$A$110,'Structure Inputs'!U8))),)</f>
        <v>0</v>
      </c>
      <c r="N5" s="25">
        <f>IF($D5="Yes",IF('Structure Inputs'!V8&gt;='General Assumptions_Back End'!$A$110,'General Assumptions_Back End'!$C$110,IF('Structure Inputs'!V8&lt;='General Assumptions_Back End'!$A$102,'General Assumptions_Back End'!$C$102,SUMIFS('General Assumptions_Back End'!$C$102:$C$110,'General Assumptions_Back End'!$A$102:$A$110,'Structure Inputs'!V8))),)</f>
        <v>0</v>
      </c>
      <c r="O5" s="25">
        <f>IF($D5="Yes",IF('Structure Inputs'!W8&gt;='General Assumptions_Back End'!$A$110,'General Assumptions_Back End'!$C$110,IF('Structure Inputs'!W8&lt;='General Assumptions_Back End'!$A$102,'General Assumptions_Back End'!$C$102,SUMIFS('General Assumptions_Back End'!$C$102:$C$110,'General Assumptions_Back End'!$A$102:$A$110,'Structure Inputs'!W8))),)</f>
        <v>0</v>
      </c>
      <c r="P5" s="25">
        <f>IF($D5="Yes",IF('Structure Inputs'!X8&gt;='General Assumptions_Back End'!$A$110,'General Assumptions_Back End'!$C$110,IF('Structure Inputs'!X8&lt;='General Assumptions_Back End'!$A$102,'General Assumptions_Back End'!$C$102,SUMIFS('General Assumptions_Back End'!$C$102:$C$110,'General Assumptions_Back End'!$A$102:$A$110,'Structure Inputs'!X8))),)</f>
        <v>0</v>
      </c>
      <c r="Q5" s="25">
        <f>IF($D5="Yes",IF('Structure Inputs'!Y8&gt;='General Assumptions_Back End'!$A$110,'General Assumptions_Back End'!$C$110,IF('Structure Inputs'!Y8&lt;='General Assumptions_Back End'!$A$102,'General Assumptions_Back End'!$C$102,SUMIFS('General Assumptions_Back End'!$C$102:$C$110,'General Assumptions_Back End'!$A$102:$A$110,'Structure Inputs'!Y8))),)</f>
        <v>0</v>
      </c>
      <c r="R5" s="25">
        <f>IF($D5="Yes",IF('Structure Inputs'!Z8&gt;='General Assumptions_Back End'!$A$110,'General Assumptions_Back End'!$C$110,IF('Structure Inputs'!Z8&lt;='General Assumptions_Back End'!$A$102,'General Assumptions_Back End'!$C$102,SUMIFS('General Assumptions_Back End'!$C$102:$C$110,'General Assumptions_Back End'!$A$102:$A$110,'Structure Inputs'!Z8))),)</f>
        <v>0</v>
      </c>
      <c r="S5" s="25">
        <f>IF($D5="Yes",IF('Structure Inputs'!AA8&gt;='General Assumptions_Back End'!$A$110,'General Assumptions_Back End'!$C$110,IF('Structure Inputs'!AA8&lt;='General Assumptions_Back End'!$A$102,'General Assumptions_Back End'!$C$102,SUMIFS('General Assumptions_Back End'!$C$102:$C$110,'General Assumptions_Back End'!$A$102:$A$110,'Structure Inputs'!AA8))),)</f>
        <v>0</v>
      </c>
      <c r="T5" s="25">
        <f>IF($D5="Yes",IF('Structure Inputs'!AB8&gt;='General Assumptions_Back End'!$A$110,'General Assumptions_Back End'!$C$110,IF('Structure Inputs'!AB8&lt;='General Assumptions_Back End'!$A$102,'General Assumptions_Back End'!$C$102,SUMIFS('General Assumptions_Back End'!$C$102:$C$110,'General Assumptions_Back End'!$A$102:$A$110,'Structure Inputs'!AB8))),)</f>
        <v>0</v>
      </c>
      <c r="U5" s="25">
        <f>IF($D5="Yes",IF('Structure Inputs'!AC8&gt;='General Assumptions_Back End'!$A$110,'General Assumptions_Back End'!$C$110,IF('Structure Inputs'!AC8&lt;='General Assumptions_Back End'!$A$102,'General Assumptions_Back End'!$C$102,SUMIFS('General Assumptions_Back End'!$C$102:$C$110,'General Assumptions_Back End'!$A$102:$A$110,'Structure Inputs'!AC8))),)</f>
        <v>0</v>
      </c>
      <c r="W5" s="25">
        <f t="shared" si="13"/>
        <v>0</v>
      </c>
      <c r="X5" s="25">
        <f t="shared" si="0"/>
        <v>0</v>
      </c>
      <c r="Y5" s="25">
        <f t="shared" si="1"/>
        <v>0</v>
      </c>
      <c r="Z5" s="25">
        <f t="shared" si="2"/>
        <v>0</v>
      </c>
      <c r="AA5" s="25">
        <f t="shared" si="3"/>
        <v>0</v>
      </c>
      <c r="AB5" s="25">
        <f t="shared" si="4"/>
        <v>0</v>
      </c>
      <c r="AC5" s="25">
        <f t="shared" si="5"/>
        <v>0</v>
      </c>
      <c r="AD5" s="25">
        <f t="shared" si="6"/>
        <v>0</v>
      </c>
      <c r="AE5" s="25">
        <f t="shared" si="7"/>
        <v>0</v>
      </c>
      <c r="AF5" s="25">
        <f t="shared" si="8"/>
        <v>0</v>
      </c>
      <c r="AG5" s="25">
        <f t="shared" si="9"/>
        <v>0</v>
      </c>
      <c r="AH5" s="25">
        <f t="shared" si="10"/>
        <v>0</v>
      </c>
    </row>
    <row r="6" spans="1:34" x14ac:dyDescent="0.25">
      <c r="A6" s="17">
        <f t="shared" si="11"/>
        <v>5</v>
      </c>
      <c r="B6" s="27" t="str">
        <f>IF('Structure Inputs'!C9="","",'Structure Inputs'!C9)</f>
        <v/>
      </c>
      <c r="D6" s="42" t="str">
        <f t="shared" si="12"/>
        <v>No</v>
      </c>
      <c r="F6" s="42">
        <f>'Structure Inputs'!$D9</f>
        <v>0</v>
      </c>
      <c r="H6" s="42">
        <f>SUMIFS('General Assumptions_Back End'!$C:$C,'General Assumptions_Back End'!$A:$A,$B6,'General Assumptions_Back End'!$B:$B,H$1)</f>
        <v>0</v>
      </c>
      <c r="J6" s="25">
        <f>IF($D6="Yes",IF('Structure Inputs'!R9&gt;='General Assumptions_Back End'!$A$110,'General Assumptions_Back End'!$C$110,IF('Structure Inputs'!R9&lt;='General Assumptions_Back End'!$A$102,'General Assumptions_Back End'!$C$102,SUMIFS('General Assumptions_Back End'!$C$102:$C$110,'General Assumptions_Back End'!$A$102:$A$110,'Structure Inputs'!R9))),)</f>
        <v>0</v>
      </c>
      <c r="K6" s="25">
        <f>IF($D6="Yes",IF('Structure Inputs'!S9&gt;='General Assumptions_Back End'!$A$110,'General Assumptions_Back End'!$C$110,IF('Structure Inputs'!S9&lt;='General Assumptions_Back End'!$A$102,'General Assumptions_Back End'!$C$102,SUMIFS('General Assumptions_Back End'!$C$102:$C$110,'General Assumptions_Back End'!$A$102:$A$110,'Structure Inputs'!S9))),)</f>
        <v>0</v>
      </c>
      <c r="L6" s="25">
        <f>IF($D6="Yes",IF('Structure Inputs'!T9&gt;='General Assumptions_Back End'!$A$110,'General Assumptions_Back End'!$C$110,IF('Structure Inputs'!T9&lt;='General Assumptions_Back End'!$A$102,'General Assumptions_Back End'!$C$102,SUMIFS('General Assumptions_Back End'!$C$102:$C$110,'General Assumptions_Back End'!$A$102:$A$110,'Structure Inputs'!T9))),)</f>
        <v>0</v>
      </c>
      <c r="M6" s="25">
        <f>IF($D6="Yes",IF('Structure Inputs'!U9&gt;='General Assumptions_Back End'!$A$110,'General Assumptions_Back End'!$C$110,IF('Structure Inputs'!U9&lt;='General Assumptions_Back End'!$A$102,'General Assumptions_Back End'!$C$102,SUMIFS('General Assumptions_Back End'!$C$102:$C$110,'General Assumptions_Back End'!$A$102:$A$110,'Structure Inputs'!U9))),)</f>
        <v>0</v>
      </c>
      <c r="N6" s="25">
        <f>IF($D6="Yes",IF('Structure Inputs'!V9&gt;='General Assumptions_Back End'!$A$110,'General Assumptions_Back End'!$C$110,IF('Structure Inputs'!V9&lt;='General Assumptions_Back End'!$A$102,'General Assumptions_Back End'!$C$102,SUMIFS('General Assumptions_Back End'!$C$102:$C$110,'General Assumptions_Back End'!$A$102:$A$110,'Structure Inputs'!V9))),)</f>
        <v>0</v>
      </c>
      <c r="O6" s="25">
        <f>IF($D6="Yes",IF('Structure Inputs'!W9&gt;='General Assumptions_Back End'!$A$110,'General Assumptions_Back End'!$C$110,IF('Structure Inputs'!W9&lt;='General Assumptions_Back End'!$A$102,'General Assumptions_Back End'!$C$102,SUMIFS('General Assumptions_Back End'!$C$102:$C$110,'General Assumptions_Back End'!$A$102:$A$110,'Structure Inputs'!W9))),)</f>
        <v>0</v>
      </c>
      <c r="P6" s="25">
        <f>IF($D6="Yes",IF('Structure Inputs'!X9&gt;='General Assumptions_Back End'!$A$110,'General Assumptions_Back End'!$C$110,IF('Structure Inputs'!X9&lt;='General Assumptions_Back End'!$A$102,'General Assumptions_Back End'!$C$102,SUMIFS('General Assumptions_Back End'!$C$102:$C$110,'General Assumptions_Back End'!$A$102:$A$110,'Structure Inputs'!X9))),)</f>
        <v>0</v>
      </c>
      <c r="Q6" s="25">
        <f>IF($D6="Yes",IF('Structure Inputs'!Y9&gt;='General Assumptions_Back End'!$A$110,'General Assumptions_Back End'!$C$110,IF('Structure Inputs'!Y9&lt;='General Assumptions_Back End'!$A$102,'General Assumptions_Back End'!$C$102,SUMIFS('General Assumptions_Back End'!$C$102:$C$110,'General Assumptions_Back End'!$A$102:$A$110,'Structure Inputs'!Y9))),)</f>
        <v>0</v>
      </c>
      <c r="R6" s="25">
        <f>IF($D6="Yes",IF('Structure Inputs'!Z9&gt;='General Assumptions_Back End'!$A$110,'General Assumptions_Back End'!$C$110,IF('Structure Inputs'!Z9&lt;='General Assumptions_Back End'!$A$102,'General Assumptions_Back End'!$C$102,SUMIFS('General Assumptions_Back End'!$C$102:$C$110,'General Assumptions_Back End'!$A$102:$A$110,'Structure Inputs'!Z9))),)</f>
        <v>0</v>
      </c>
      <c r="S6" s="25">
        <f>IF($D6="Yes",IF('Structure Inputs'!AA9&gt;='General Assumptions_Back End'!$A$110,'General Assumptions_Back End'!$C$110,IF('Structure Inputs'!AA9&lt;='General Assumptions_Back End'!$A$102,'General Assumptions_Back End'!$C$102,SUMIFS('General Assumptions_Back End'!$C$102:$C$110,'General Assumptions_Back End'!$A$102:$A$110,'Structure Inputs'!AA9))),)</f>
        <v>0</v>
      </c>
      <c r="T6" s="25">
        <f>IF($D6="Yes",IF('Structure Inputs'!AB9&gt;='General Assumptions_Back End'!$A$110,'General Assumptions_Back End'!$C$110,IF('Structure Inputs'!AB9&lt;='General Assumptions_Back End'!$A$102,'General Assumptions_Back End'!$C$102,SUMIFS('General Assumptions_Back End'!$C$102:$C$110,'General Assumptions_Back End'!$A$102:$A$110,'Structure Inputs'!AB9))),)</f>
        <v>0</v>
      </c>
      <c r="U6" s="25">
        <f>IF($D6="Yes",IF('Structure Inputs'!AC9&gt;='General Assumptions_Back End'!$A$110,'General Assumptions_Back End'!$C$110,IF('Structure Inputs'!AC9&lt;='General Assumptions_Back End'!$A$102,'General Assumptions_Back End'!$C$102,SUMIFS('General Assumptions_Back End'!$C$102:$C$110,'General Assumptions_Back End'!$A$102:$A$110,'Structure Inputs'!AC9))),)</f>
        <v>0</v>
      </c>
      <c r="W6" s="25">
        <f t="shared" si="13"/>
        <v>0</v>
      </c>
      <c r="X6" s="25">
        <f t="shared" si="0"/>
        <v>0</v>
      </c>
      <c r="Y6" s="25">
        <f t="shared" si="1"/>
        <v>0</v>
      </c>
      <c r="Z6" s="25">
        <f t="shared" si="2"/>
        <v>0</v>
      </c>
      <c r="AA6" s="25">
        <f t="shared" si="3"/>
        <v>0</v>
      </c>
      <c r="AB6" s="25">
        <f t="shared" si="4"/>
        <v>0</v>
      </c>
      <c r="AC6" s="25">
        <f t="shared" si="5"/>
        <v>0</v>
      </c>
      <c r="AD6" s="25">
        <f t="shared" si="6"/>
        <v>0</v>
      </c>
      <c r="AE6" s="25">
        <f t="shared" si="7"/>
        <v>0</v>
      </c>
      <c r="AF6" s="25">
        <f t="shared" si="8"/>
        <v>0</v>
      </c>
      <c r="AG6" s="25">
        <f t="shared" si="9"/>
        <v>0</v>
      </c>
      <c r="AH6" s="25">
        <f t="shared" si="10"/>
        <v>0</v>
      </c>
    </row>
    <row r="7" spans="1:34" x14ac:dyDescent="0.25">
      <c r="A7" s="17">
        <f t="shared" si="11"/>
        <v>6</v>
      </c>
      <c r="B7" s="27" t="str">
        <f>IF('Structure Inputs'!C10="","",'Structure Inputs'!C10)</f>
        <v/>
      </c>
      <c r="D7" s="42" t="str">
        <f t="shared" si="12"/>
        <v>No</v>
      </c>
      <c r="F7" s="42">
        <f>'Structure Inputs'!$D10</f>
        <v>0</v>
      </c>
      <c r="H7" s="42">
        <f>SUMIFS('General Assumptions_Back End'!$C:$C,'General Assumptions_Back End'!$A:$A,$B7,'General Assumptions_Back End'!$B:$B,H$1)</f>
        <v>0</v>
      </c>
      <c r="J7" s="25">
        <f>IF($D7="Yes",IF('Structure Inputs'!R10&gt;='General Assumptions_Back End'!$A$110,'General Assumptions_Back End'!$C$110,IF('Structure Inputs'!R10&lt;='General Assumptions_Back End'!$A$102,'General Assumptions_Back End'!$C$102,SUMIFS('General Assumptions_Back End'!$C$102:$C$110,'General Assumptions_Back End'!$A$102:$A$110,'Structure Inputs'!R10))),)</f>
        <v>0</v>
      </c>
      <c r="K7" s="25">
        <f>IF($D7="Yes",IF('Structure Inputs'!S10&gt;='General Assumptions_Back End'!$A$110,'General Assumptions_Back End'!$C$110,IF('Structure Inputs'!S10&lt;='General Assumptions_Back End'!$A$102,'General Assumptions_Back End'!$C$102,SUMIFS('General Assumptions_Back End'!$C$102:$C$110,'General Assumptions_Back End'!$A$102:$A$110,'Structure Inputs'!S10))),)</f>
        <v>0</v>
      </c>
      <c r="L7" s="25">
        <f>IF($D7="Yes",IF('Structure Inputs'!T10&gt;='General Assumptions_Back End'!$A$110,'General Assumptions_Back End'!$C$110,IF('Structure Inputs'!T10&lt;='General Assumptions_Back End'!$A$102,'General Assumptions_Back End'!$C$102,SUMIFS('General Assumptions_Back End'!$C$102:$C$110,'General Assumptions_Back End'!$A$102:$A$110,'Structure Inputs'!T10))),)</f>
        <v>0</v>
      </c>
      <c r="M7" s="25">
        <f>IF($D7="Yes",IF('Structure Inputs'!U10&gt;='General Assumptions_Back End'!$A$110,'General Assumptions_Back End'!$C$110,IF('Structure Inputs'!U10&lt;='General Assumptions_Back End'!$A$102,'General Assumptions_Back End'!$C$102,SUMIFS('General Assumptions_Back End'!$C$102:$C$110,'General Assumptions_Back End'!$A$102:$A$110,'Structure Inputs'!U10))),)</f>
        <v>0</v>
      </c>
      <c r="N7" s="25">
        <f>IF($D7="Yes",IF('Structure Inputs'!V10&gt;='General Assumptions_Back End'!$A$110,'General Assumptions_Back End'!$C$110,IF('Structure Inputs'!V10&lt;='General Assumptions_Back End'!$A$102,'General Assumptions_Back End'!$C$102,SUMIFS('General Assumptions_Back End'!$C$102:$C$110,'General Assumptions_Back End'!$A$102:$A$110,'Structure Inputs'!V10))),)</f>
        <v>0</v>
      </c>
      <c r="O7" s="25">
        <f>IF($D7="Yes",IF('Structure Inputs'!W10&gt;='General Assumptions_Back End'!$A$110,'General Assumptions_Back End'!$C$110,IF('Structure Inputs'!W10&lt;='General Assumptions_Back End'!$A$102,'General Assumptions_Back End'!$C$102,SUMIFS('General Assumptions_Back End'!$C$102:$C$110,'General Assumptions_Back End'!$A$102:$A$110,'Structure Inputs'!W10))),)</f>
        <v>0</v>
      </c>
      <c r="P7" s="25">
        <f>IF($D7="Yes",IF('Structure Inputs'!X10&gt;='General Assumptions_Back End'!$A$110,'General Assumptions_Back End'!$C$110,IF('Structure Inputs'!X10&lt;='General Assumptions_Back End'!$A$102,'General Assumptions_Back End'!$C$102,SUMIFS('General Assumptions_Back End'!$C$102:$C$110,'General Assumptions_Back End'!$A$102:$A$110,'Structure Inputs'!X10))),)</f>
        <v>0</v>
      </c>
      <c r="Q7" s="25">
        <f>IF($D7="Yes",IF('Structure Inputs'!Y10&gt;='General Assumptions_Back End'!$A$110,'General Assumptions_Back End'!$C$110,IF('Structure Inputs'!Y10&lt;='General Assumptions_Back End'!$A$102,'General Assumptions_Back End'!$C$102,SUMIFS('General Assumptions_Back End'!$C$102:$C$110,'General Assumptions_Back End'!$A$102:$A$110,'Structure Inputs'!Y10))),)</f>
        <v>0</v>
      </c>
      <c r="R7" s="25">
        <f>IF($D7="Yes",IF('Structure Inputs'!Z10&gt;='General Assumptions_Back End'!$A$110,'General Assumptions_Back End'!$C$110,IF('Structure Inputs'!Z10&lt;='General Assumptions_Back End'!$A$102,'General Assumptions_Back End'!$C$102,SUMIFS('General Assumptions_Back End'!$C$102:$C$110,'General Assumptions_Back End'!$A$102:$A$110,'Structure Inputs'!Z10))),)</f>
        <v>0</v>
      </c>
      <c r="S7" s="25">
        <f>IF($D7="Yes",IF('Structure Inputs'!AA10&gt;='General Assumptions_Back End'!$A$110,'General Assumptions_Back End'!$C$110,IF('Structure Inputs'!AA10&lt;='General Assumptions_Back End'!$A$102,'General Assumptions_Back End'!$C$102,SUMIFS('General Assumptions_Back End'!$C$102:$C$110,'General Assumptions_Back End'!$A$102:$A$110,'Structure Inputs'!AA10))),)</f>
        <v>0</v>
      </c>
      <c r="T7" s="25">
        <f>IF($D7="Yes",IF('Structure Inputs'!AB10&gt;='General Assumptions_Back End'!$A$110,'General Assumptions_Back End'!$C$110,IF('Structure Inputs'!AB10&lt;='General Assumptions_Back End'!$A$102,'General Assumptions_Back End'!$C$102,SUMIFS('General Assumptions_Back End'!$C$102:$C$110,'General Assumptions_Back End'!$A$102:$A$110,'Structure Inputs'!AB10))),)</f>
        <v>0</v>
      </c>
      <c r="U7" s="25">
        <f>IF($D7="Yes",IF('Structure Inputs'!AC10&gt;='General Assumptions_Back End'!$A$110,'General Assumptions_Back End'!$C$110,IF('Structure Inputs'!AC10&lt;='General Assumptions_Back End'!$A$102,'General Assumptions_Back End'!$C$102,SUMIFS('General Assumptions_Back End'!$C$102:$C$110,'General Assumptions_Back End'!$A$102:$A$110,'Structure Inputs'!AC10))),)</f>
        <v>0</v>
      </c>
      <c r="W7" s="25">
        <f t="shared" si="13"/>
        <v>0</v>
      </c>
      <c r="X7" s="25">
        <f t="shared" si="0"/>
        <v>0</v>
      </c>
      <c r="Y7" s="25">
        <f t="shared" si="1"/>
        <v>0</v>
      </c>
      <c r="Z7" s="25">
        <f t="shared" si="2"/>
        <v>0</v>
      </c>
      <c r="AA7" s="25">
        <f t="shared" si="3"/>
        <v>0</v>
      </c>
      <c r="AB7" s="25">
        <f t="shared" si="4"/>
        <v>0</v>
      </c>
      <c r="AC7" s="25">
        <f t="shared" si="5"/>
        <v>0</v>
      </c>
      <c r="AD7" s="25">
        <f t="shared" si="6"/>
        <v>0</v>
      </c>
      <c r="AE7" s="25">
        <f t="shared" si="7"/>
        <v>0</v>
      </c>
      <c r="AF7" s="25">
        <f t="shared" si="8"/>
        <v>0</v>
      </c>
      <c r="AG7" s="25">
        <f t="shared" si="9"/>
        <v>0</v>
      </c>
      <c r="AH7" s="25">
        <f t="shared" si="10"/>
        <v>0</v>
      </c>
    </row>
    <row r="8" spans="1:34" x14ac:dyDescent="0.25">
      <c r="A8" s="17">
        <f t="shared" si="11"/>
        <v>7</v>
      </c>
      <c r="B8" s="27" t="str">
        <f>IF('Structure Inputs'!C11="","",'Structure Inputs'!C11)</f>
        <v/>
      </c>
      <c r="D8" s="42" t="str">
        <f>IF(ISNUMBER(SEARCH("Residential", B8)), "Yes", "No")</f>
        <v>No</v>
      </c>
      <c r="F8" s="42">
        <f>'Structure Inputs'!$D11</f>
        <v>0</v>
      </c>
      <c r="H8" s="42">
        <f>SUMIFS('General Assumptions_Back End'!$C:$C,'General Assumptions_Back End'!$A:$A,$B8,'General Assumptions_Back End'!$B:$B,H$1)</f>
        <v>0</v>
      </c>
      <c r="J8" s="25">
        <f>IF($D8="Yes",IF('Structure Inputs'!R11&gt;='General Assumptions_Back End'!$A$110,'General Assumptions_Back End'!$C$110,IF('Structure Inputs'!R11&lt;='General Assumptions_Back End'!$A$102,'General Assumptions_Back End'!$C$102,SUMIFS('General Assumptions_Back End'!$C$102:$C$110,'General Assumptions_Back End'!$A$102:$A$110,'Structure Inputs'!R11))),)</f>
        <v>0</v>
      </c>
      <c r="K8" s="25">
        <f>IF($D8="Yes",IF('Structure Inputs'!S11&gt;='General Assumptions_Back End'!$A$110,'General Assumptions_Back End'!$C$110,IF('Structure Inputs'!S11&lt;='General Assumptions_Back End'!$A$102,'General Assumptions_Back End'!$C$102,SUMIFS('General Assumptions_Back End'!$C$102:$C$110,'General Assumptions_Back End'!$A$102:$A$110,'Structure Inputs'!S11))),)</f>
        <v>0</v>
      </c>
      <c r="L8" s="25">
        <f>IF($D8="Yes",IF('Structure Inputs'!T11&gt;='General Assumptions_Back End'!$A$110,'General Assumptions_Back End'!$C$110,IF('Structure Inputs'!T11&lt;='General Assumptions_Back End'!$A$102,'General Assumptions_Back End'!$C$102,SUMIFS('General Assumptions_Back End'!$C$102:$C$110,'General Assumptions_Back End'!$A$102:$A$110,'Structure Inputs'!T11))),)</f>
        <v>0</v>
      </c>
      <c r="M8" s="25">
        <f>IF($D8="Yes",IF('Structure Inputs'!U11&gt;='General Assumptions_Back End'!$A$110,'General Assumptions_Back End'!$C$110,IF('Structure Inputs'!U11&lt;='General Assumptions_Back End'!$A$102,'General Assumptions_Back End'!$C$102,SUMIFS('General Assumptions_Back End'!$C$102:$C$110,'General Assumptions_Back End'!$A$102:$A$110,'Structure Inputs'!U11))),)</f>
        <v>0</v>
      </c>
      <c r="N8" s="25">
        <f>IF($D8="Yes",IF('Structure Inputs'!V11&gt;='General Assumptions_Back End'!$A$110,'General Assumptions_Back End'!$C$110,IF('Structure Inputs'!V11&lt;='General Assumptions_Back End'!$A$102,'General Assumptions_Back End'!$C$102,SUMIFS('General Assumptions_Back End'!$C$102:$C$110,'General Assumptions_Back End'!$A$102:$A$110,'Structure Inputs'!V11))),)</f>
        <v>0</v>
      </c>
      <c r="O8" s="25">
        <f>IF($D8="Yes",IF('Structure Inputs'!W11&gt;='General Assumptions_Back End'!$A$110,'General Assumptions_Back End'!$C$110,IF('Structure Inputs'!W11&lt;='General Assumptions_Back End'!$A$102,'General Assumptions_Back End'!$C$102,SUMIFS('General Assumptions_Back End'!$C$102:$C$110,'General Assumptions_Back End'!$A$102:$A$110,'Structure Inputs'!W11))),)</f>
        <v>0</v>
      </c>
      <c r="P8" s="25">
        <f>IF($D8="Yes",IF('Structure Inputs'!X11&gt;='General Assumptions_Back End'!$A$110,'General Assumptions_Back End'!$C$110,IF('Structure Inputs'!X11&lt;='General Assumptions_Back End'!$A$102,'General Assumptions_Back End'!$C$102,SUMIFS('General Assumptions_Back End'!$C$102:$C$110,'General Assumptions_Back End'!$A$102:$A$110,'Structure Inputs'!X11))),)</f>
        <v>0</v>
      </c>
      <c r="Q8" s="25">
        <f>IF($D8="Yes",IF('Structure Inputs'!Y11&gt;='General Assumptions_Back End'!$A$110,'General Assumptions_Back End'!$C$110,IF('Structure Inputs'!Y11&lt;='General Assumptions_Back End'!$A$102,'General Assumptions_Back End'!$C$102,SUMIFS('General Assumptions_Back End'!$C$102:$C$110,'General Assumptions_Back End'!$A$102:$A$110,'Structure Inputs'!Y11))),)</f>
        <v>0</v>
      </c>
      <c r="R8" s="25">
        <f>IF($D8="Yes",IF('Structure Inputs'!Z11&gt;='General Assumptions_Back End'!$A$110,'General Assumptions_Back End'!$C$110,IF('Structure Inputs'!Z11&lt;='General Assumptions_Back End'!$A$102,'General Assumptions_Back End'!$C$102,SUMIFS('General Assumptions_Back End'!$C$102:$C$110,'General Assumptions_Back End'!$A$102:$A$110,'Structure Inputs'!Z11))),)</f>
        <v>0</v>
      </c>
      <c r="S8" s="25">
        <f>IF($D8="Yes",IF('Structure Inputs'!AA11&gt;='General Assumptions_Back End'!$A$110,'General Assumptions_Back End'!$C$110,IF('Structure Inputs'!AA11&lt;='General Assumptions_Back End'!$A$102,'General Assumptions_Back End'!$C$102,SUMIFS('General Assumptions_Back End'!$C$102:$C$110,'General Assumptions_Back End'!$A$102:$A$110,'Structure Inputs'!AA11))),)</f>
        <v>0</v>
      </c>
      <c r="T8" s="25">
        <f>IF($D8="Yes",IF('Structure Inputs'!AB11&gt;='General Assumptions_Back End'!$A$110,'General Assumptions_Back End'!$C$110,IF('Structure Inputs'!AB11&lt;='General Assumptions_Back End'!$A$102,'General Assumptions_Back End'!$C$102,SUMIFS('General Assumptions_Back End'!$C$102:$C$110,'General Assumptions_Back End'!$A$102:$A$110,'Structure Inputs'!AB11))),)</f>
        <v>0</v>
      </c>
      <c r="U8" s="25">
        <f>IF($D8="Yes",IF('Structure Inputs'!AC11&gt;='General Assumptions_Back End'!$A$110,'General Assumptions_Back End'!$C$110,IF('Structure Inputs'!AC11&lt;='General Assumptions_Back End'!$A$102,'General Assumptions_Back End'!$C$102,SUMIFS('General Assumptions_Back End'!$C$102:$C$110,'General Assumptions_Back End'!$A$102:$A$110,'Structure Inputs'!AC11))),)</f>
        <v>0</v>
      </c>
      <c r="W8" s="25">
        <f t="shared" si="13"/>
        <v>0</v>
      </c>
      <c r="X8" s="25">
        <f t="shared" si="0"/>
        <v>0</v>
      </c>
      <c r="Y8" s="25">
        <f t="shared" si="1"/>
        <v>0</v>
      </c>
      <c r="Z8" s="25">
        <f t="shared" si="2"/>
        <v>0</v>
      </c>
      <c r="AA8" s="25">
        <f t="shared" si="3"/>
        <v>0</v>
      </c>
      <c r="AB8" s="25">
        <f t="shared" si="4"/>
        <v>0</v>
      </c>
      <c r="AC8" s="25">
        <f t="shared" si="5"/>
        <v>0</v>
      </c>
      <c r="AD8" s="25">
        <f t="shared" si="6"/>
        <v>0</v>
      </c>
      <c r="AE8" s="25">
        <f t="shared" si="7"/>
        <v>0</v>
      </c>
      <c r="AF8" s="25">
        <f t="shared" si="8"/>
        <v>0</v>
      </c>
      <c r="AG8" s="25">
        <f t="shared" si="9"/>
        <v>0</v>
      </c>
      <c r="AH8" s="25">
        <f t="shared" si="10"/>
        <v>0</v>
      </c>
    </row>
    <row r="9" spans="1:34" x14ac:dyDescent="0.25">
      <c r="A9" s="17">
        <f t="shared" si="11"/>
        <v>8</v>
      </c>
      <c r="B9" s="27" t="str">
        <f>IF('Structure Inputs'!C12="","",'Structure Inputs'!C12)</f>
        <v/>
      </c>
      <c r="D9" s="42" t="str">
        <f t="shared" si="12"/>
        <v>No</v>
      </c>
      <c r="F9" s="42">
        <f>'Structure Inputs'!$D12</f>
        <v>0</v>
      </c>
      <c r="H9" s="42">
        <f>SUMIFS('General Assumptions_Back End'!$C:$C,'General Assumptions_Back End'!$A:$A,$B9,'General Assumptions_Back End'!$B:$B,H$1)</f>
        <v>0</v>
      </c>
      <c r="J9" s="25">
        <f>IF($D9="Yes",IF('Structure Inputs'!R12&gt;='General Assumptions_Back End'!$A$110,'General Assumptions_Back End'!$C$110,IF('Structure Inputs'!R12&lt;='General Assumptions_Back End'!$A$102,'General Assumptions_Back End'!$C$102,SUMIFS('General Assumptions_Back End'!$C$102:$C$110,'General Assumptions_Back End'!$A$102:$A$110,'Structure Inputs'!R12))),)</f>
        <v>0</v>
      </c>
      <c r="K9" s="25">
        <f>IF($D9="Yes",IF('Structure Inputs'!S12&gt;='General Assumptions_Back End'!$A$110,'General Assumptions_Back End'!$C$110,IF('Structure Inputs'!S12&lt;='General Assumptions_Back End'!$A$102,'General Assumptions_Back End'!$C$102,SUMIFS('General Assumptions_Back End'!$C$102:$C$110,'General Assumptions_Back End'!$A$102:$A$110,'Structure Inputs'!S12))),)</f>
        <v>0</v>
      </c>
      <c r="L9" s="25">
        <f>IF($D9="Yes",IF('Structure Inputs'!T12&gt;='General Assumptions_Back End'!$A$110,'General Assumptions_Back End'!$C$110,IF('Structure Inputs'!T12&lt;='General Assumptions_Back End'!$A$102,'General Assumptions_Back End'!$C$102,SUMIFS('General Assumptions_Back End'!$C$102:$C$110,'General Assumptions_Back End'!$A$102:$A$110,'Structure Inputs'!T12))),)</f>
        <v>0</v>
      </c>
      <c r="M9" s="25">
        <f>IF($D9="Yes",IF('Structure Inputs'!U12&gt;='General Assumptions_Back End'!$A$110,'General Assumptions_Back End'!$C$110,IF('Structure Inputs'!U12&lt;='General Assumptions_Back End'!$A$102,'General Assumptions_Back End'!$C$102,SUMIFS('General Assumptions_Back End'!$C$102:$C$110,'General Assumptions_Back End'!$A$102:$A$110,'Structure Inputs'!U12))),)</f>
        <v>0</v>
      </c>
      <c r="N9" s="25">
        <f>IF($D9="Yes",IF('Structure Inputs'!V12&gt;='General Assumptions_Back End'!$A$110,'General Assumptions_Back End'!$C$110,IF('Structure Inputs'!V12&lt;='General Assumptions_Back End'!$A$102,'General Assumptions_Back End'!$C$102,SUMIFS('General Assumptions_Back End'!$C$102:$C$110,'General Assumptions_Back End'!$A$102:$A$110,'Structure Inputs'!V12))),)</f>
        <v>0</v>
      </c>
      <c r="O9" s="25">
        <f>IF($D9="Yes",IF('Structure Inputs'!W12&gt;='General Assumptions_Back End'!$A$110,'General Assumptions_Back End'!$C$110,IF('Structure Inputs'!W12&lt;='General Assumptions_Back End'!$A$102,'General Assumptions_Back End'!$C$102,SUMIFS('General Assumptions_Back End'!$C$102:$C$110,'General Assumptions_Back End'!$A$102:$A$110,'Structure Inputs'!W12))),)</f>
        <v>0</v>
      </c>
      <c r="P9" s="25">
        <f>IF($D9="Yes",IF('Structure Inputs'!X12&gt;='General Assumptions_Back End'!$A$110,'General Assumptions_Back End'!$C$110,IF('Structure Inputs'!X12&lt;='General Assumptions_Back End'!$A$102,'General Assumptions_Back End'!$C$102,SUMIFS('General Assumptions_Back End'!$C$102:$C$110,'General Assumptions_Back End'!$A$102:$A$110,'Structure Inputs'!X12))),)</f>
        <v>0</v>
      </c>
      <c r="Q9" s="25">
        <f>IF($D9="Yes",IF('Structure Inputs'!Y12&gt;='General Assumptions_Back End'!$A$110,'General Assumptions_Back End'!$C$110,IF('Structure Inputs'!Y12&lt;='General Assumptions_Back End'!$A$102,'General Assumptions_Back End'!$C$102,SUMIFS('General Assumptions_Back End'!$C$102:$C$110,'General Assumptions_Back End'!$A$102:$A$110,'Structure Inputs'!Y12))),)</f>
        <v>0</v>
      </c>
      <c r="R9" s="25">
        <f>IF($D9="Yes",IF('Structure Inputs'!Z12&gt;='General Assumptions_Back End'!$A$110,'General Assumptions_Back End'!$C$110,IF('Structure Inputs'!Z12&lt;='General Assumptions_Back End'!$A$102,'General Assumptions_Back End'!$C$102,SUMIFS('General Assumptions_Back End'!$C$102:$C$110,'General Assumptions_Back End'!$A$102:$A$110,'Structure Inputs'!Z12))),)</f>
        <v>0</v>
      </c>
      <c r="S9" s="25">
        <f>IF($D9="Yes",IF('Structure Inputs'!AA12&gt;='General Assumptions_Back End'!$A$110,'General Assumptions_Back End'!$C$110,IF('Structure Inputs'!AA12&lt;='General Assumptions_Back End'!$A$102,'General Assumptions_Back End'!$C$102,SUMIFS('General Assumptions_Back End'!$C$102:$C$110,'General Assumptions_Back End'!$A$102:$A$110,'Structure Inputs'!AA12))),)</f>
        <v>0</v>
      </c>
      <c r="T9" s="25">
        <f>IF($D9="Yes",IF('Structure Inputs'!AB12&gt;='General Assumptions_Back End'!$A$110,'General Assumptions_Back End'!$C$110,IF('Structure Inputs'!AB12&lt;='General Assumptions_Back End'!$A$102,'General Assumptions_Back End'!$C$102,SUMIFS('General Assumptions_Back End'!$C$102:$C$110,'General Assumptions_Back End'!$A$102:$A$110,'Structure Inputs'!AB12))),)</f>
        <v>0</v>
      </c>
      <c r="U9" s="25">
        <f>IF($D9="Yes",IF('Structure Inputs'!AC12&gt;='General Assumptions_Back End'!$A$110,'General Assumptions_Back End'!$C$110,IF('Structure Inputs'!AC12&lt;='General Assumptions_Back End'!$A$102,'General Assumptions_Back End'!$C$102,SUMIFS('General Assumptions_Back End'!$C$102:$C$110,'General Assumptions_Back End'!$A$102:$A$110,'Structure Inputs'!AC12))),)</f>
        <v>0</v>
      </c>
      <c r="W9" s="25">
        <f t="shared" si="13"/>
        <v>0</v>
      </c>
      <c r="X9" s="25">
        <f t="shared" si="0"/>
        <v>0</v>
      </c>
      <c r="Y9" s="25">
        <f t="shared" si="1"/>
        <v>0</v>
      </c>
      <c r="Z9" s="25">
        <f t="shared" si="2"/>
        <v>0</v>
      </c>
      <c r="AA9" s="25">
        <f t="shared" si="3"/>
        <v>0</v>
      </c>
      <c r="AB9" s="25">
        <f t="shared" si="4"/>
        <v>0</v>
      </c>
      <c r="AC9" s="25">
        <f t="shared" si="5"/>
        <v>0</v>
      </c>
      <c r="AD9" s="25">
        <f t="shared" si="6"/>
        <v>0</v>
      </c>
      <c r="AE9" s="25">
        <f t="shared" si="7"/>
        <v>0</v>
      </c>
      <c r="AF9" s="25">
        <f t="shared" si="8"/>
        <v>0</v>
      </c>
      <c r="AG9" s="25">
        <f t="shared" si="9"/>
        <v>0</v>
      </c>
      <c r="AH9" s="25">
        <f t="shared" si="10"/>
        <v>0</v>
      </c>
    </row>
    <row r="10" spans="1:34" x14ac:dyDescent="0.25">
      <c r="A10" s="17">
        <f t="shared" si="11"/>
        <v>9</v>
      </c>
      <c r="B10" s="27" t="str">
        <f>IF('Structure Inputs'!C13="","",'Structure Inputs'!C13)</f>
        <v/>
      </c>
      <c r="D10" s="42" t="str">
        <f t="shared" si="12"/>
        <v>No</v>
      </c>
      <c r="F10" s="42">
        <f>'Structure Inputs'!$D13</f>
        <v>0</v>
      </c>
      <c r="H10" s="42">
        <f>SUMIFS('General Assumptions_Back End'!$C:$C,'General Assumptions_Back End'!$A:$A,$B10,'General Assumptions_Back End'!$B:$B,H$1)</f>
        <v>0</v>
      </c>
      <c r="J10" s="25">
        <f>IF($D10="Yes",IF('Structure Inputs'!R13&gt;='General Assumptions_Back End'!$A$110,'General Assumptions_Back End'!$C$110,IF('Structure Inputs'!R13&lt;='General Assumptions_Back End'!$A$102,'General Assumptions_Back End'!$C$102,SUMIFS('General Assumptions_Back End'!$C$102:$C$110,'General Assumptions_Back End'!$A$102:$A$110,'Structure Inputs'!R13))),)</f>
        <v>0</v>
      </c>
      <c r="K10" s="25">
        <f>IF($D10="Yes",IF('Structure Inputs'!S13&gt;='General Assumptions_Back End'!$A$110,'General Assumptions_Back End'!$C$110,IF('Structure Inputs'!S13&lt;='General Assumptions_Back End'!$A$102,'General Assumptions_Back End'!$C$102,SUMIFS('General Assumptions_Back End'!$C$102:$C$110,'General Assumptions_Back End'!$A$102:$A$110,'Structure Inputs'!S13))),)</f>
        <v>0</v>
      </c>
      <c r="L10" s="25">
        <f>IF($D10="Yes",IF('Structure Inputs'!T13&gt;='General Assumptions_Back End'!$A$110,'General Assumptions_Back End'!$C$110,IF('Structure Inputs'!T13&lt;='General Assumptions_Back End'!$A$102,'General Assumptions_Back End'!$C$102,SUMIFS('General Assumptions_Back End'!$C$102:$C$110,'General Assumptions_Back End'!$A$102:$A$110,'Structure Inputs'!T13))),)</f>
        <v>0</v>
      </c>
      <c r="M10" s="25">
        <f>IF($D10="Yes",IF('Structure Inputs'!U13&gt;='General Assumptions_Back End'!$A$110,'General Assumptions_Back End'!$C$110,IF('Structure Inputs'!U13&lt;='General Assumptions_Back End'!$A$102,'General Assumptions_Back End'!$C$102,SUMIFS('General Assumptions_Back End'!$C$102:$C$110,'General Assumptions_Back End'!$A$102:$A$110,'Structure Inputs'!U13))),)</f>
        <v>0</v>
      </c>
      <c r="N10" s="25">
        <f>IF($D10="Yes",IF('Structure Inputs'!V13&gt;='General Assumptions_Back End'!$A$110,'General Assumptions_Back End'!$C$110,IF('Structure Inputs'!V13&lt;='General Assumptions_Back End'!$A$102,'General Assumptions_Back End'!$C$102,SUMIFS('General Assumptions_Back End'!$C$102:$C$110,'General Assumptions_Back End'!$A$102:$A$110,'Structure Inputs'!V13))),)</f>
        <v>0</v>
      </c>
      <c r="O10" s="25">
        <f>IF($D10="Yes",IF('Structure Inputs'!W13&gt;='General Assumptions_Back End'!$A$110,'General Assumptions_Back End'!$C$110,IF('Structure Inputs'!W13&lt;='General Assumptions_Back End'!$A$102,'General Assumptions_Back End'!$C$102,SUMIFS('General Assumptions_Back End'!$C$102:$C$110,'General Assumptions_Back End'!$A$102:$A$110,'Structure Inputs'!W13))),)</f>
        <v>0</v>
      </c>
      <c r="P10" s="25">
        <f>IF($D10="Yes",IF('Structure Inputs'!X13&gt;='General Assumptions_Back End'!$A$110,'General Assumptions_Back End'!$C$110,IF('Structure Inputs'!X13&lt;='General Assumptions_Back End'!$A$102,'General Assumptions_Back End'!$C$102,SUMIFS('General Assumptions_Back End'!$C$102:$C$110,'General Assumptions_Back End'!$A$102:$A$110,'Structure Inputs'!X13))),)</f>
        <v>0</v>
      </c>
      <c r="Q10" s="25">
        <f>IF($D10="Yes",IF('Structure Inputs'!Y13&gt;='General Assumptions_Back End'!$A$110,'General Assumptions_Back End'!$C$110,IF('Structure Inputs'!Y13&lt;='General Assumptions_Back End'!$A$102,'General Assumptions_Back End'!$C$102,SUMIFS('General Assumptions_Back End'!$C$102:$C$110,'General Assumptions_Back End'!$A$102:$A$110,'Structure Inputs'!Y13))),)</f>
        <v>0</v>
      </c>
      <c r="R10" s="25">
        <f>IF($D10="Yes",IF('Structure Inputs'!Z13&gt;='General Assumptions_Back End'!$A$110,'General Assumptions_Back End'!$C$110,IF('Structure Inputs'!Z13&lt;='General Assumptions_Back End'!$A$102,'General Assumptions_Back End'!$C$102,SUMIFS('General Assumptions_Back End'!$C$102:$C$110,'General Assumptions_Back End'!$A$102:$A$110,'Structure Inputs'!Z13))),)</f>
        <v>0</v>
      </c>
      <c r="S10" s="25">
        <f>IF($D10="Yes",IF('Structure Inputs'!AA13&gt;='General Assumptions_Back End'!$A$110,'General Assumptions_Back End'!$C$110,IF('Structure Inputs'!AA13&lt;='General Assumptions_Back End'!$A$102,'General Assumptions_Back End'!$C$102,SUMIFS('General Assumptions_Back End'!$C$102:$C$110,'General Assumptions_Back End'!$A$102:$A$110,'Structure Inputs'!AA13))),)</f>
        <v>0</v>
      </c>
      <c r="T10" s="25">
        <f>IF($D10="Yes",IF('Structure Inputs'!AB13&gt;='General Assumptions_Back End'!$A$110,'General Assumptions_Back End'!$C$110,IF('Structure Inputs'!AB13&lt;='General Assumptions_Back End'!$A$102,'General Assumptions_Back End'!$C$102,SUMIFS('General Assumptions_Back End'!$C$102:$C$110,'General Assumptions_Back End'!$A$102:$A$110,'Structure Inputs'!AB13))),)</f>
        <v>0</v>
      </c>
      <c r="U10" s="25">
        <f>IF($D10="Yes",IF('Structure Inputs'!AC13&gt;='General Assumptions_Back End'!$A$110,'General Assumptions_Back End'!$C$110,IF('Structure Inputs'!AC13&lt;='General Assumptions_Back End'!$A$102,'General Assumptions_Back End'!$C$102,SUMIFS('General Assumptions_Back End'!$C$102:$C$110,'General Assumptions_Back End'!$A$102:$A$110,'Structure Inputs'!AC13))),)</f>
        <v>0</v>
      </c>
      <c r="W10" s="25">
        <f t="shared" si="13"/>
        <v>0</v>
      </c>
      <c r="X10" s="25">
        <f t="shared" si="0"/>
        <v>0</v>
      </c>
      <c r="Y10" s="25">
        <f t="shared" si="1"/>
        <v>0</v>
      </c>
      <c r="Z10" s="25">
        <f t="shared" si="2"/>
        <v>0</v>
      </c>
      <c r="AA10" s="25">
        <f t="shared" si="3"/>
        <v>0</v>
      </c>
      <c r="AB10" s="25">
        <f t="shared" si="4"/>
        <v>0</v>
      </c>
      <c r="AC10" s="25">
        <f t="shared" si="5"/>
        <v>0</v>
      </c>
      <c r="AD10" s="25">
        <f t="shared" si="6"/>
        <v>0</v>
      </c>
      <c r="AE10" s="25">
        <f t="shared" si="7"/>
        <v>0</v>
      </c>
      <c r="AF10" s="25">
        <f t="shared" si="8"/>
        <v>0</v>
      </c>
      <c r="AG10" s="25">
        <f t="shared" si="9"/>
        <v>0</v>
      </c>
      <c r="AH10" s="25">
        <f t="shared" si="10"/>
        <v>0</v>
      </c>
    </row>
    <row r="11" spans="1:34" x14ac:dyDescent="0.25">
      <c r="A11" s="17">
        <f t="shared" si="11"/>
        <v>10</v>
      </c>
      <c r="B11" s="27" t="str">
        <f>IF('Structure Inputs'!C14="","",'Structure Inputs'!C14)</f>
        <v/>
      </c>
      <c r="D11" s="42" t="str">
        <f t="shared" si="12"/>
        <v>No</v>
      </c>
      <c r="F11" s="42">
        <f>'Structure Inputs'!$D14</f>
        <v>0</v>
      </c>
      <c r="H11" s="42">
        <f>SUMIFS('General Assumptions_Back End'!$C:$C,'General Assumptions_Back End'!$A:$A,$B11,'General Assumptions_Back End'!$B:$B,H$1)</f>
        <v>0</v>
      </c>
      <c r="J11" s="25">
        <f>IF($D11="Yes",IF('Structure Inputs'!R14&gt;='General Assumptions_Back End'!$A$110,'General Assumptions_Back End'!$C$110,IF('Structure Inputs'!R14&lt;='General Assumptions_Back End'!$A$102,'General Assumptions_Back End'!$C$102,SUMIFS('General Assumptions_Back End'!$C$102:$C$110,'General Assumptions_Back End'!$A$102:$A$110,'Structure Inputs'!R14))),)</f>
        <v>0</v>
      </c>
      <c r="K11" s="25">
        <f>IF($D11="Yes",IF('Structure Inputs'!S14&gt;='General Assumptions_Back End'!$A$110,'General Assumptions_Back End'!$C$110,IF('Structure Inputs'!S14&lt;='General Assumptions_Back End'!$A$102,'General Assumptions_Back End'!$C$102,SUMIFS('General Assumptions_Back End'!$C$102:$C$110,'General Assumptions_Back End'!$A$102:$A$110,'Structure Inputs'!S14))),)</f>
        <v>0</v>
      </c>
      <c r="L11" s="25">
        <f>IF($D11="Yes",IF('Structure Inputs'!T14&gt;='General Assumptions_Back End'!$A$110,'General Assumptions_Back End'!$C$110,IF('Structure Inputs'!T14&lt;='General Assumptions_Back End'!$A$102,'General Assumptions_Back End'!$C$102,SUMIFS('General Assumptions_Back End'!$C$102:$C$110,'General Assumptions_Back End'!$A$102:$A$110,'Structure Inputs'!T14))),)</f>
        <v>0</v>
      </c>
      <c r="M11" s="25">
        <f>IF($D11="Yes",IF('Structure Inputs'!U14&gt;='General Assumptions_Back End'!$A$110,'General Assumptions_Back End'!$C$110,IF('Structure Inputs'!U14&lt;='General Assumptions_Back End'!$A$102,'General Assumptions_Back End'!$C$102,SUMIFS('General Assumptions_Back End'!$C$102:$C$110,'General Assumptions_Back End'!$A$102:$A$110,'Structure Inputs'!U14))),)</f>
        <v>0</v>
      </c>
      <c r="N11" s="25">
        <f>IF($D11="Yes",IF('Structure Inputs'!V14&gt;='General Assumptions_Back End'!$A$110,'General Assumptions_Back End'!$C$110,IF('Structure Inputs'!V14&lt;='General Assumptions_Back End'!$A$102,'General Assumptions_Back End'!$C$102,SUMIFS('General Assumptions_Back End'!$C$102:$C$110,'General Assumptions_Back End'!$A$102:$A$110,'Structure Inputs'!V14))),)</f>
        <v>0</v>
      </c>
      <c r="O11" s="25">
        <f>IF($D11="Yes",IF('Structure Inputs'!W14&gt;='General Assumptions_Back End'!$A$110,'General Assumptions_Back End'!$C$110,IF('Structure Inputs'!W14&lt;='General Assumptions_Back End'!$A$102,'General Assumptions_Back End'!$C$102,SUMIFS('General Assumptions_Back End'!$C$102:$C$110,'General Assumptions_Back End'!$A$102:$A$110,'Structure Inputs'!W14))),)</f>
        <v>0</v>
      </c>
      <c r="P11" s="25">
        <f>IF($D11="Yes",IF('Structure Inputs'!X14&gt;='General Assumptions_Back End'!$A$110,'General Assumptions_Back End'!$C$110,IF('Structure Inputs'!X14&lt;='General Assumptions_Back End'!$A$102,'General Assumptions_Back End'!$C$102,SUMIFS('General Assumptions_Back End'!$C$102:$C$110,'General Assumptions_Back End'!$A$102:$A$110,'Structure Inputs'!X14))),)</f>
        <v>0</v>
      </c>
      <c r="Q11" s="25">
        <f>IF($D11="Yes",IF('Structure Inputs'!Y14&gt;='General Assumptions_Back End'!$A$110,'General Assumptions_Back End'!$C$110,IF('Structure Inputs'!Y14&lt;='General Assumptions_Back End'!$A$102,'General Assumptions_Back End'!$C$102,SUMIFS('General Assumptions_Back End'!$C$102:$C$110,'General Assumptions_Back End'!$A$102:$A$110,'Structure Inputs'!Y14))),)</f>
        <v>0</v>
      </c>
      <c r="R11" s="25">
        <f>IF($D11="Yes",IF('Structure Inputs'!Z14&gt;='General Assumptions_Back End'!$A$110,'General Assumptions_Back End'!$C$110,IF('Structure Inputs'!Z14&lt;='General Assumptions_Back End'!$A$102,'General Assumptions_Back End'!$C$102,SUMIFS('General Assumptions_Back End'!$C$102:$C$110,'General Assumptions_Back End'!$A$102:$A$110,'Structure Inputs'!Z14))),)</f>
        <v>0</v>
      </c>
      <c r="S11" s="25">
        <f>IF($D11="Yes",IF('Structure Inputs'!AA14&gt;='General Assumptions_Back End'!$A$110,'General Assumptions_Back End'!$C$110,IF('Structure Inputs'!AA14&lt;='General Assumptions_Back End'!$A$102,'General Assumptions_Back End'!$C$102,SUMIFS('General Assumptions_Back End'!$C$102:$C$110,'General Assumptions_Back End'!$A$102:$A$110,'Structure Inputs'!AA14))),)</f>
        <v>0</v>
      </c>
      <c r="T11" s="25">
        <f>IF($D11="Yes",IF('Structure Inputs'!AB14&gt;='General Assumptions_Back End'!$A$110,'General Assumptions_Back End'!$C$110,IF('Structure Inputs'!AB14&lt;='General Assumptions_Back End'!$A$102,'General Assumptions_Back End'!$C$102,SUMIFS('General Assumptions_Back End'!$C$102:$C$110,'General Assumptions_Back End'!$A$102:$A$110,'Structure Inputs'!AB14))),)</f>
        <v>0</v>
      </c>
      <c r="U11" s="25">
        <f>IF($D11="Yes",IF('Structure Inputs'!AC14&gt;='General Assumptions_Back End'!$A$110,'General Assumptions_Back End'!$C$110,IF('Structure Inputs'!AC14&lt;='General Assumptions_Back End'!$A$102,'General Assumptions_Back End'!$C$102,SUMIFS('General Assumptions_Back End'!$C$102:$C$110,'General Assumptions_Back End'!$A$102:$A$110,'Structure Inputs'!AC14))),)</f>
        <v>0</v>
      </c>
      <c r="W11" s="25">
        <f t="shared" si="13"/>
        <v>0</v>
      </c>
      <c r="X11" s="25">
        <f t="shared" si="0"/>
        <v>0</v>
      </c>
      <c r="Y11" s="25">
        <f t="shared" si="1"/>
        <v>0</v>
      </c>
      <c r="Z11" s="25">
        <f t="shared" si="2"/>
        <v>0</v>
      </c>
      <c r="AA11" s="25">
        <f t="shared" si="3"/>
        <v>0</v>
      </c>
      <c r="AB11" s="25">
        <f t="shared" si="4"/>
        <v>0</v>
      </c>
      <c r="AC11" s="25">
        <f t="shared" si="5"/>
        <v>0</v>
      </c>
      <c r="AD11" s="25">
        <f t="shared" si="6"/>
        <v>0</v>
      </c>
      <c r="AE11" s="25">
        <f t="shared" si="7"/>
        <v>0</v>
      </c>
      <c r="AF11" s="25">
        <f t="shared" si="8"/>
        <v>0</v>
      </c>
      <c r="AG11" s="25">
        <f t="shared" si="9"/>
        <v>0</v>
      </c>
      <c r="AH11" s="25">
        <f t="shared" si="10"/>
        <v>0</v>
      </c>
    </row>
    <row r="12" spans="1:34" x14ac:dyDescent="0.25">
      <c r="A12" s="17">
        <f t="shared" si="11"/>
        <v>11</v>
      </c>
      <c r="B12" s="27" t="str">
        <f>IF('Structure Inputs'!C15="","",'Structure Inputs'!C15)</f>
        <v/>
      </c>
      <c r="D12" s="42" t="str">
        <f t="shared" si="12"/>
        <v>No</v>
      </c>
      <c r="F12" s="42">
        <f>'Structure Inputs'!$D15</f>
        <v>0</v>
      </c>
      <c r="H12" s="42">
        <f>SUMIFS('General Assumptions_Back End'!$C:$C,'General Assumptions_Back End'!$A:$A,$B12,'General Assumptions_Back End'!$B:$B,H$1)</f>
        <v>0</v>
      </c>
      <c r="J12" s="25">
        <f>IF($D12="Yes",IF('Structure Inputs'!R15&gt;='General Assumptions_Back End'!$A$110,'General Assumptions_Back End'!$C$110,IF('Structure Inputs'!R15&lt;='General Assumptions_Back End'!$A$102,'General Assumptions_Back End'!$C$102,SUMIFS('General Assumptions_Back End'!$C$102:$C$110,'General Assumptions_Back End'!$A$102:$A$110,'Structure Inputs'!R15))),)</f>
        <v>0</v>
      </c>
      <c r="K12" s="25">
        <f>IF($D12="Yes",IF('Structure Inputs'!S15&gt;='General Assumptions_Back End'!$A$110,'General Assumptions_Back End'!$C$110,IF('Structure Inputs'!S15&lt;='General Assumptions_Back End'!$A$102,'General Assumptions_Back End'!$C$102,SUMIFS('General Assumptions_Back End'!$C$102:$C$110,'General Assumptions_Back End'!$A$102:$A$110,'Structure Inputs'!S15))),)</f>
        <v>0</v>
      </c>
      <c r="L12" s="25">
        <f>IF($D12="Yes",IF('Structure Inputs'!T15&gt;='General Assumptions_Back End'!$A$110,'General Assumptions_Back End'!$C$110,IF('Structure Inputs'!T15&lt;='General Assumptions_Back End'!$A$102,'General Assumptions_Back End'!$C$102,SUMIFS('General Assumptions_Back End'!$C$102:$C$110,'General Assumptions_Back End'!$A$102:$A$110,'Structure Inputs'!T15))),)</f>
        <v>0</v>
      </c>
      <c r="M12" s="25">
        <f>IF($D12="Yes",IF('Structure Inputs'!U15&gt;='General Assumptions_Back End'!$A$110,'General Assumptions_Back End'!$C$110,IF('Structure Inputs'!U15&lt;='General Assumptions_Back End'!$A$102,'General Assumptions_Back End'!$C$102,SUMIFS('General Assumptions_Back End'!$C$102:$C$110,'General Assumptions_Back End'!$A$102:$A$110,'Structure Inputs'!U15))),)</f>
        <v>0</v>
      </c>
      <c r="N12" s="25">
        <f>IF($D12="Yes",IF('Structure Inputs'!V15&gt;='General Assumptions_Back End'!$A$110,'General Assumptions_Back End'!$C$110,IF('Structure Inputs'!V15&lt;='General Assumptions_Back End'!$A$102,'General Assumptions_Back End'!$C$102,SUMIFS('General Assumptions_Back End'!$C$102:$C$110,'General Assumptions_Back End'!$A$102:$A$110,'Structure Inputs'!V15))),)</f>
        <v>0</v>
      </c>
      <c r="O12" s="25">
        <f>IF($D12="Yes",IF('Structure Inputs'!W15&gt;='General Assumptions_Back End'!$A$110,'General Assumptions_Back End'!$C$110,IF('Structure Inputs'!W15&lt;='General Assumptions_Back End'!$A$102,'General Assumptions_Back End'!$C$102,SUMIFS('General Assumptions_Back End'!$C$102:$C$110,'General Assumptions_Back End'!$A$102:$A$110,'Structure Inputs'!W15))),)</f>
        <v>0</v>
      </c>
      <c r="P12" s="25">
        <f>IF($D12="Yes",IF('Structure Inputs'!X15&gt;='General Assumptions_Back End'!$A$110,'General Assumptions_Back End'!$C$110,IF('Structure Inputs'!X15&lt;='General Assumptions_Back End'!$A$102,'General Assumptions_Back End'!$C$102,SUMIFS('General Assumptions_Back End'!$C$102:$C$110,'General Assumptions_Back End'!$A$102:$A$110,'Structure Inputs'!X15))),)</f>
        <v>0</v>
      </c>
      <c r="Q12" s="25">
        <f>IF($D12="Yes",IF('Structure Inputs'!Y15&gt;='General Assumptions_Back End'!$A$110,'General Assumptions_Back End'!$C$110,IF('Structure Inputs'!Y15&lt;='General Assumptions_Back End'!$A$102,'General Assumptions_Back End'!$C$102,SUMIFS('General Assumptions_Back End'!$C$102:$C$110,'General Assumptions_Back End'!$A$102:$A$110,'Structure Inputs'!Y15))),)</f>
        <v>0</v>
      </c>
      <c r="R12" s="25">
        <f>IF($D12="Yes",IF('Structure Inputs'!Z15&gt;='General Assumptions_Back End'!$A$110,'General Assumptions_Back End'!$C$110,IF('Structure Inputs'!Z15&lt;='General Assumptions_Back End'!$A$102,'General Assumptions_Back End'!$C$102,SUMIFS('General Assumptions_Back End'!$C$102:$C$110,'General Assumptions_Back End'!$A$102:$A$110,'Structure Inputs'!Z15))),)</f>
        <v>0</v>
      </c>
      <c r="S12" s="25">
        <f>IF($D12="Yes",IF('Structure Inputs'!AA15&gt;='General Assumptions_Back End'!$A$110,'General Assumptions_Back End'!$C$110,IF('Structure Inputs'!AA15&lt;='General Assumptions_Back End'!$A$102,'General Assumptions_Back End'!$C$102,SUMIFS('General Assumptions_Back End'!$C$102:$C$110,'General Assumptions_Back End'!$A$102:$A$110,'Structure Inputs'!AA15))),)</f>
        <v>0</v>
      </c>
      <c r="T12" s="25">
        <f>IF($D12="Yes",IF('Structure Inputs'!AB15&gt;='General Assumptions_Back End'!$A$110,'General Assumptions_Back End'!$C$110,IF('Structure Inputs'!AB15&lt;='General Assumptions_Back End'!$A$102,'General Assumptions_Back End'!$C$102,SUMIFS('General Assumptions_Back End'!$C$102:$C$110,'General Assumptions_Back End'!$A$102:$A$110,'Structure Inputs'!AB15))),)</f>
        <v>0</v>
      </c>
      <c r="U12" s="25">
        <f>IF($D12="Yes",IF('Structure Inputs'!AC15&gt;='General Assumptions_Back End'!$A$110,'General Assumptions_Back End'!$C$110,IF('Structure Inputs'!AC15&lt;='General Assumptions_Back End'!$A$102,'General Assumptions_Back End'!$C$102,SUMIFS('General Assumptions_Back End'!$C$102:$C$110,'General Assumptions_Back End'!$A$102:$A$110,'Structure Inputs'!AC15))),)</f>
        <v>0</v>
      </c>
      <c r="W12" s="25">
        <f t="shared" si="13"/>
        <v>0</v>
      </c>
      <c r="X12" s="25">
        <f t="shared" si="0"/>
        <v>0</v>
      </c>
      <c r="Y12" s="25">
        <f t="shared" si="1"/>
        <v>0</v>
      </c>
      <c r="Z12" s="25">
        <f t="shared" si="2"/>
        <v>0</v>
      </c>
      <c r="AA12" s="25">
        <f t="shared" si="3"/>
        <v>0</v>
      </c>
      <c r="AB12" s="25">
        <f t="shared" si="4"/>
        <v>0</v>
      </c>
      <c r="AC12" s="25">
        <f t="shared" si="5"/>
        <v>0</v>
      </c>
      <c r="AD12" s="25">
        <f t="shared" si="6"/>
        <v>0</v>
      </c>
      <c r="AE12" s="25">
        <f t="shared" si="7"/>
        <v>0</v>
      </c>
      <c r="AF12" s="25">
        <f t="shared" si="8"/>
        <v>0</v>
      </c>
      <c r="AG12" s="25">
        <f t="shared" si="9"/>
        <v>0</v>
      </c>
      <c r="AH12" s="25">
        <f t="shared" si="10"/>
        <v>0</v>
      </c>
    </row>
    <row r="13" spans="1:34" x14ac:dyDescent="0.25">
      <c r="A13" s="17">
        <f t="shared" si="11"/>
        <v>12</v>
      </c>
      <c r="B13" s="27" t="str">
        <f>IF('Structure Inputs'!C16="","",'Structure Inputs'!C16)</f>
        <v/>
      </c>
      <c r="D13" s="42" t="str">
        <f t="shared" si="12"/>
        <v>No</v>
      </c>
      <c r="F13" s="42">
        <f>'Structure Inputs'!$D16</f>
        <v>0</v>
      </c>
      <c r="H13" s="42">
        <f>SUMIFS('General Assumptions_Back End'!$C:$C,'General Assumptions_Back End'!$A:$A,$B13,'General Assumptions_Back End'!$B:$B,H$1)</f>
        <v>0</v>
      </c>
      <c r="J13" s="25">
        <f>IF($D13="Yes",IF('Structure Inputs'!R16&gt;='General Assumptions_Back End'!$A$110,'General Assumptions_Back End'!$C$110,IF('Structure Inputs'!R16&lt;='General Assumptions_Back End'!$A$102,'General Assumptions_Back End'!$C$102,SUMIFS('General Assumptions_Back End'!$C$102:$C$110,'General Assumptions_Back End'!$A$102:$A$110,'Structure Inputs'!R16))),)</f>
        <v>0</v>
      </c>
      <c r="K13" s="25">
        <f>IF($D13="Yes",IF('Structure Inputs'!S16&gt;='General Assumptions_Back End'!$A$110,'General Assumptions_Back End'!$C$110,IF('Structure Inputs'!S16&lt;='General Assumptions_Back End'!$A$102,'General Assumptions_Back End'!$C$102,SUMIFS('General Assumptions_Back End'!$C$102:$C$110,'General Assumptions_Back End'!$A$102:$A$110,'Structure Inputs'!S16))),)</f>
        <v>0</v>
      </c>
      <c r="L13" s="25">
        <f>IF($D13="Yes",IF('Structure Inputs'!T16&gt;='General Assumptions_Back End'!$A$110,'General Assumptions_Back End'!$C$110,IF('Structure Inputs'!T16&lt;='General Assumptions_Back End'!$A$102,'General Assumptions_Back End'!$C$102,SUMIFS('General Assumptions_Back End'!$C$102:$C$110,'General Assumptions_Back End'!$A$102:$A$110,'Structure Inputs'!T16))),)</f>
        <v>0</v>
      </c>
      <c r="M13" s="25">
        <f>IF($D13="Yes",IF('Structure Inputs'!U16&gt;='General Assumptions_Back End'!$A$110,'General Assumptions_Back End'!$C$110,IF('Structure Inputs'!U16&lt;='General Assumptions_Back End'!$A$102,'General Assumptions_Back End'!$C$102,SUMIFS('General Assumptions_Back End'!$C$102:$C$110,'General Assumptions_Back End'!$A$102:$A$110,'Structure Inputs'!U16))),)</f>
        <v>0</v>
      </c>
      <c r="N13" s="25">
        <f>IF($D13="Yes",IF('Structure Inputs'!V16&gt;='General Assumptions_Back End'!$A$110,'General Assumptions_Back End'!$C$110,IF('Structure Inputs'!V16&lt;='General Assumptions_Back End'!$A$102,'General Assumptions_Back End'!$C$102,SUMIFS('General Assumptions_Back End'!$C$102:$C$110,'General Assumptions_Back End'!$A$102:$A$110,'Structure Inputs'!V16))),)</f>
        <v>0</v>
      </c>
      <c r="O13" s="25">
        <f>IF($D13="Yes",IF('Structure Inputs'!W16&gt;='General Assumptions_Back End'!$A$110,'General Assumptions_Back End'!$C$110,IF('Structure Inputs'!W16&lt;='General Assumptions_Back End'!$A$102,'General Assumptions_Back End'!$C$102,SUMIFS('General Assumptions_Back End'!$C$102:$C$110,'General Assumptions_Back End'!$A$102:$A$110,'Structure Inputs'!W16))),)</f>
        <v>0</v>
      </c>
      <c r="P13" s="25">
        <f>IF($D13="Yes",IF('Structure Inputs'!X16&gt;='General Assumptions_Back End'!$A$110,'General Assumptions_Back End'!$C$110,IF('Structure Inputs'!X16&lt;='General Assumptions_Back End'!$A$102,'General Assumptions_Back End'!$C$102,SUMIFS('General Assumptions_Back End'!$C$102:$C$110,'General Assumptions_Back End'!$A$102:$A$110,'Structure Inputs'!X16))),)</f>
        <v>0</v>
      </c>
      <c r="Q13" s="25">
        <f>IF($D13="Yes",IF('Structure Inputs'!Y16&gt;='General Assumptions_Back End'!$A$110,'General Assumptions_Back End'!$C$110,IF('Structure Inputs'!Y16&lt;='General Assumptions_Back End'!$A$102,'General Assumptions_Back End'!$C$102,SUMIFS('General Assumptions_Back End'!$C$102:$C$110,'General Assumptions_Back End'!$A$102:$A$110,'Structure Inputs'!Y16))),)</f>
        <v>0</v>
      </c>
      <c r="R13" s="25">
        <f>IF($D13="Yes",IF('Structure Inputs'!Z16&gt;='General Assumptions_Back End'!$A$110,'General Assumptions_Back End'!$C$110,IF('Structure Inputs'!Z16&lt;='General Assumptions_Back End'!$A$102,'General Assumptions_Back End'!$C$102,SUMIFS('General Assumptions_Back End'!$C$102:$C$110,'General Assumptions_Back End'!$A$102:$A$110,'Structure Inputs'!Z16))),)</f>
        <v>0</v>
      </c>
      <c r="S13" s="25">
        <f>IF($D13="Yes",IF('Structure Inputs'!AA16&gt;='General Assumptions_Back End'!$A$110,'General Assumptions_Back End'!$C$110,IF('Structure Inputs'!AA16&lt;='General Assumptions_Back End'!$A$102,'General Assumptions_Back End'!$C$102,SUMIFS('General Assumptions_Back End'!$C$102:$C$110,'General Assumptions_Back End'!$A$102:$A$110,'Structure Inputs'!AA16))),)</f>
        <v>0</v>
      </c>
      <c r="T13" s="25">
        <f>IF($D13="Yes",IF('Structure Inputs'!AB16&gt;='General Assumptions_Back End'!$A$110,'General Assumptions_Back End'!$C$110,IF('Structure Inputs'!AB16&lt;='General Assumptions_Back End'!$A$102,'General Assumptions_Back End'!$C$102,SUMIFS('General Assumptions_Back End'!$C$102:$C$110,'General Assumptions_Back End'!$A$102:$A$110,'Structure Inputs'!AB16))),)</f>
        <v>0</v>
      </c>
      <c r="U13" s="25">
        <f>IF($D13="Yes",IF('Structure Inputs'!AC16&gt;='General Assumptions_Back End'!$A$110,'General Assumptions_Back End'!$C$110,IF('Structure Inputs'!AC16&lt;='General Assumptions_Back End'!$A$102,'General Assumptions_Back End'!$C$102,SUMIFS('General Assumptions_Back End'!$C$102:$C$110,'General Assumptions_Back End'!$A$102:$A$110,'Structure Inputs'!AC16))),)</f>
        <v>0</v>
      </c>
      <c r="W13" s="25">
        <f t="shared" si="13"/>
        <v>0</v>
      </c>
      <c r="X13" s="25">
        <f t="shared" si="0"/>
        <v>0</v>
      </c>
      <c r="Y13" s="25">
        <f t="shared" si="1"/>
        <v>0</v>
      </c>
      <c r="Z13" s="25">
        <f t="shared" si="2"/>
        <v>0</v>
      </c>
      <c r="AA13" s="25">
        <f t="shared" si="3"/>
        <v>0</v>
      </c>
      <c r="AB13" s="25">
        <f t="shared" si="4"/>
        <v>0</v>
      </c>
      <c r="AC13" s="25">
        <f t="shared" si="5"/>
        <v>0</v>
      </c>
      <c r="AD13" s="25">
        <f t="shared" si="6"/>
        <v>0</v>
      </c>
      <c r="AE13" s="25">
        <f t="shared" si="7"/>
        <v>0</v>
      </c>
      <c r="AF13" s="25">
        <f t="shared" si="8"/>
        <v>0</v>
      </c>
      <c r="AG13" s="25">
        <f t="shared" si="9"/>
        <v>0</v>
      </c>
      <c r="AH13" s="25">
        <f t="shared" si="10"/>
        <v>0</v>
      </c>
    </row>
    <row r="14" spans="1:34" x14ac:dyDescent="0.25">
      <c r="A14" s="17">
        <f t="shared" si="11"/>
        <v>13</v>
      </c>
      <c r="B14" s="27" t="str">
        <f>IF('Structure Inputs'!C17="","",'Structure Inputs'!C17)</f>
        <v/>
      </c>
      <c r="D14" s="42" t="str">
        <f t="shared" si="12"/>
        <v>No</v>
      </c>
      <c r="F14" s="42">
        <f>'Structure Inputs'!$D17</f>
        <v>0</v>
      </c>
      <c r="H14" s="42">
        <f>SUMIFS('General Assumptions_Back End'!$C:$C,'General Assumptions_Back End'!$A:$A,$B14,'General Assumptions_Back End'!$B:$B,H$1)</f>
        <v>0</v>
      </c>
      <c r="J14" s="25">
        <f>IF($D14="Yes",IF('Structure Inputs'!R17&gt;='General Assumptions_Back End'!$A$110,'General Assumptions_Back End'!$C$110,IF('Structure Inputs'!R17&lt;='General Assumptions_Back End'!$A$102,'General Assumptions_Back End'!$C$102,SUMIFS('General Assumptions_Back End'!$C$102:$C$110,'General Assumptions_Back End'!$A$102:$A$110,'Structure Inputs'!R17))),)</f>
        <v>0</v>
      </c>
      <c r="K14" s="25">
        <f>IF($D14="Yes",IF('Structure Inputs'!S17&gt;='General Assumptions_Back End'!$A$110,'General Assumptions_Back End'!$C$110,IF('Structure Inputs'!S17&lt;='General Assumptions_Back End'!$A$102,'General Assumptions_Back End'!$C$102,SUMIFS('General Assumptions_Back End'!$C$102:$C$110,'General Assumptions_Back End'!$A$102:$A$110,'Structure Inputs'!S17))),)</f>
        <v>0</v>
      </c>
      <c r="L14" s="25">
        <f>IF($D14="Yes",IF('Structure Inputs'!T17&gt;='General Assumptions_Back End'!$A$110,'General Assumptions_Back End'!$C$110,IF('Structure Inputs'!T17&lt;='General Assumptions_Back End'!$A$102,'General Assumptions_Back End'!$C$102,SUMIFS('General Assumptions_Back End'!$C$102:$C$110,'General Assumptions_Back End'!$A$102:$A$110,'Structure Inputs'!T17))),)</f>
        <v>0</v>
      </c>
      <c r="M14" s="25">
        <f>IF($D14="Yes",IF('Structure Inputs'!U17&gt;='General Assumptions_Back End'!$A$110,'General Assumptions_Back End'!$C$110,IF('Structure Inputs'!U17&lt;='General Assumptions_Back End'!$A$102,'General Assumptions_Back End'!$C$102,SUMIFS('General Assumptions_Back End'!$C$102:$C$110,'General Assumptions_Back End'!$A$102:$A$110,'Structure Inputs'!U17))),)</f>
        <v>0</v>
      </c>
      <c r="N14" s="25">
        <f>IF($D14="Yes",IF('Structure Inputs'!V17&gt;='General Assumptions_Back End'!$A$110,'General Assumptions_Back End'!$C$110,IF('Structure Inputs'!V17&lt;='General Assumptions_Back End'!$A$102,'General Assumptions_Back End'!$C$102,SUMIFS('General Assumptions_Back End'!$C$102:$C$110,'General Assumptions_Back End'!$A$102:$A$110,'Structure Inputs'!V17))),)</f>
        <v>0</v>
      </c>
      <c r="O14" s="25">
        <f>IF($D14="Yes",IF('Structure Inputs'!W17&gt;='General Assumptions_Back End'!$A$110,'General Assumptions_Back End'!$C$110,IF('Structure Inputs'!W17&lt;='General Assumptions_Back End'!$A$102,'General Assumptions_Back End'!$C$102,SUMIFS('General Assumptions_Back End'!$C$102:$C$110,'General Assumptions_Back End'!$A$102:$A$110,'Structure Inputs'!W17))),)</f>
        <v>0</v>
      </c>
      <c r="P14" s="25">
        <f>IF($D14="Yes",IF('Structure Inputs'!X17&gt;='General Assumptions_Back End'!$A$110,'General Assumptions_Back End'!$C$110,IF('Structure Inputs'!X17&lt;='General Assumptions_Back End'!$A$102,'General Assumptions_Back End'!$C$102,SUMIFS('General Assumptions_Back End'!$C$102:$C$110,'General Assumptions_Back End'!$A$102:$A$110,'Structure Inputs'!X17))),)</f>
        <v>0</v>
      </c>
      <c r="Q14" s="25">
        <f>IF($D14="Yes",IF('Structure Inputs'!Y17&gt;='General Assumptions_Back End'!$A$110,'General Assumptions_Back End'!$C$110,IF('Structure Inputs'!Y17&lt;='General Assumptions_Back End'!$A$102,'General Assumptions_Back End'!$C$102,SUMIFS('General Assumptions_Back End'!$C$102:$C$110,'General Assumptions_Back End'!$A$102:$A$110,'Structure Inputs'!Y17))),)</f>
        <v>0</v>
      </c>
      <c r="R14" s="25">
        <f>IF($D14="Yes",IF('Structure Inputs'!Z17&gt;='General Assumptions_Back End'!$A$110,'General Assumptions_Back End'!$C$110,IF('Structure Inputs'!Z17&lt;='General Assumptions_Back End'!$A$102,'General Assumptions_Back End'!$C$102,SUMIFS('General Assumptions_Back End'!$C$102:$C$110,'General Assumptions_Back End'!$A$102:$A$110,'Structure Inputs'!Z17))),)</f>
        <v>0</v>
      </c>
      <c r="S14" s="25">
        <f>IF($D14="Yes",IF('Structure Inputs'!AA17&gt;='General Assumptions_Back End'!$A$110,'General Assumptions_Back End'!$C$110,IF('Structure Inputs'!AA17&lt;='General Assumptions_Back End'!$A$102,'General Assumptions_Back End'!$C$102,SUMIFS('General Assumptions_Back End'!$C$102:$C$110,'General Assumptions_Back End'!$A$102:$A$110,'Structure Inputs'!AA17))),)</f>
        <v>0</v>
      </c>
      <c r="T14" s="25">
        <f>IF($D14="Yes",IF('Structure Inputs'!AB17&gt;='General Assumptions_Back End'!$A$110,'General Assumptions_Back End'!$C$110,IF('Structure Inputs'!AB17&lt;='General Assumptions_Back End'!$A$102,'General Assumptions_Back End'!$C$102,SUMIFS('General Assumptions_Back End'!$C$102:$C$110,'General Assumptions_Back End'!$A$102:$A$110,'Structure Inputs'!AB17))),)</f>
        <v>0</v>
      </c>
      <c r="U14" s="25">
        <f>IF($D14="Yes",IF('Structure Inputs'!AC17&gt;='General Assumptions_Back End'!$A$110,'General Assumptions_Back End'!$C$110,IF('Structure Inputs'!AC17&lt;='General Assumptions_Back End'!$A$102,'General Assumptions_Back End'!$C$102,SUMIFS('General Assumptions_Back End'!$C$102:$C$110,'General Assumptions_Back End'!$A$102:$A$110,'Structure Inputs'!AC17))),)</f>
        <v>0</v>
      </c>
      <c r="W14" s="25">
        <f t="shared" si="13"/>
        <v>0</v>
      </c>
      <c r="X14" s="25">
        <f t="shared" si="0"/>
        <v>0</v>
      </c>
      <c r="Y14" s="25">
        <f t="shared" si="1"/>
        <v>0</v>
      </c>
      <c r="Z14" s="25">
        <f t="shared" si="2"/>
        <v>0</v>
      </c>
      <c r="AA14" s="25">
        <f t="shared" si="3"/>
        <v>0</v>
      </c>
      <c r="AB14" s="25">
        <f t="shared" si="4"/>
        <v>0</v>
      </c>
      <c r="AC14" s="25">
        <f t="shared" si="5"/>
        <v>0</v>
      </c>
      <c r="AD14" s="25">
        <f t="shared" si="6"/>
        <v>0</v>
      </c>
      <c r="AE14" s="25">
        <f t="shared" si="7"/>
        <v>0</v>
      </c>
      <c r="AF14" s="25">
        <f t="shared" si="8"/>
        <v>0</v>
      </c>
      <c r="AG14" s="25">
        <f t="shared" si="9"/>
        <v>0</v>
      </c>
      <c r="AH14" s="25">
        <f t="shared" si="10"/>
        <v>0</v>
      </c>
    </row>
    <row r="15" spans="1:34" x14ac:dyDescent="0.25">
      <c r="A15" s="17">
        <f t="shared" si="11"/>
        <v>14</v>
      </c>
      <c r="B15" s="27" t="str">
        <f>IF('Structure Inputs'!C18="","",'Structure Inputs'!C18)</f>
        <v/>
      </c>
      <c r="D15" s="42" t="str">
        <f t="shared" si="12"/>
        <v>No</v>
      </c>
      <c r="F15" s="42">
        <f>'Structure Inputs'!$D18</f>
        <v>0</v>
      </c>
      <c r="H15" s="42">
        <f>SUMIFS('General Assumptions_Back End'!$C:$C,'General Assumptions_Back End'!$A:$A,$B15,'General Assumptions_Back End'!$B:$B,H$1)</f>
        <v>0</v>
      </c>
      <c r="J15" s="25">
        <f>IF($D15="Yes",IF('Structure Inputs'!R18&gt;='General Assumptions_Back End'!$A$110,'General Assumptions_Back End'!$C$110,IF('Structure Inputs'!R18&lt;='General Assumptions_Back End'!$A$102,'General Assumptions_Back End'!$C$102,SUMIFS('General Assumptions_Back End'!$C$102:$C$110,'General Assumptions_Back End'!$A$102:$A$110,'Structure Inputs'!R18))),)</f>
        <v>0</v>
      </c>
      <c r="K15" s="25">
        <f>IF($D15="Yes",IF('Structure Inputs'!S18&gt;='General Assumptions_Back End'!$A$110,'General Assumptions_Back End'!$C$110,IF('Structure Inputs'!S18&lt;='General Assumptions_Back End'!$A$102,'General Assumptions_Back End'!$C$102,SUMIFS('General Assumptions_Back End'!$C$102:$C$110,'General Assumptions_Back End'!$A$102:$A$110,'Structure Inputs'!S18))),)</f>
        <v>0</v>
      </c>
      <c r="L15" s="25">
        <f>IF($D15="Yes",IF('Structure Inputs'!T18&gt;='General Assumptions_Back End'!$A$110,'General Assumptions_Back End'!$C$110,IF('Structure Inputs'!T18&lt;='General Assumptions_Back End'!$A$102,'General Assumptions_Back End'!$C$102,SUMIFS('General Assumptions_Back End'!$C$102:$C$110,'General Assumptions_Back End'!$A$102:$A$110,'Structure Inputs'!T18))),)</f>
        <v>0</v>
      </c>
      <c r="M15" s="25">
        <f>IF($D15="Yes",IF('Structure Inputs'!U18&gt;='General Assumptions_Back End'!$A$110,'General Assumptions_Back End'!$C$110,IF('Structure Inputs'!U18&lt;='General Assumptions_Back End'!$A$102,'General Assumptions_Back End'!$C$102,SUMIFS('General Assumptions_Back End'!$C$102:$C$110,'General Assumptions_Back End'!$A$102:$A$110,'Structure Inputs'!U18))),)</f>
        <v>0</v>
      </c>
      <c r="N15" s="25">
        <f>IF($D15="Yes",IF('Structure Inputs'!V18&gt;='General Assumptions_Back End'!$A$110,'General Assumptions_Back End'!$C$110,IF('Structure Inputs'!V18&lt;='General Assumptions_Back End'!$A$102,'General Assumptions_Back End'!$C$102,SUMIFS('General Assumptions_Back End'!$C$102:$C$110,'General Assumptions_Back End'!$A$102:$A$110,'Structure Inputs'!V18))),)</f>
        <v>0</v>
      </c>
      <c r="O15" s="25">
        <f>IF($D15="Yes",IF('Structure Inputs'!W18&gt;='General Assumptions_Back End'!$A$110,'General Assumptions_Back End'!$C$110,IF('Structure Inputs'!W18&lt;='General Assumptions_Back End'!$A$102,'General Assumptions_Back End'!$C$102,SUMIFS('General Assumptions_Back End'!$C$102:$C$110,'General Assumptions_Back End'!$A$102:$A$110,'Structure Inputs'!W18))),)</f>
        <v>0</v>
      </c>
      <c r="P15" s="25">
        <f>IF($D15="Yes",IF('Structure Inputs'!X18&gt;='General Assumptions_Back End'!$A$110,'General Assumptions_Back End'!$C$110,IF('Structure Inputs'!X18&lt;='General Assumptions_Back End'!$A$102,'General Assumptions_Back End'!$C$102,SUMIFS('General Assumptions_Back End'!$C$102:$C$110,'General Assumptions_Back End'!$A$102:$A$110,'Structure Inputs'!X18))),)</f>
        <v>0</v>
      </c>
      <c r="Q15" s="25">
        <f>IF($D15="Yes",IF('Structure Inputs'!Y18&gt;='General Assumptions_Back End'!$A$110,'General Assumptions_Back End'!$C$110,IF('Structure Inputs'!Y18&lt;='General Assumptions_Back End'!$A$102,'General Assumptions_Back End'!$C$102,SUMIFS('General Assumptions_Back End'!$C$102:$C$110,'General Assumptions_Back End'!$A$102:$A$110,'Structure Inputs'!Y18))),)</f>
        <v>0</v>
      </c>
      <c r="R15" s="25">
        <f>IF($D15="Yes",IF('Structure Inputs'!Z18&gt;='General Assumptions_Back End'!$A$110,'General Assumptions_Back End'!$C$110,IF('Structure Inputs'!Z18&lt;='General Assumptions_Back End'!$A$102,'General Assumptions_Back End'!$C$102,SUMIFS('General Assumptions_Back End'!$C$102:$C$110,'General Assumptions_Back End'!$A$102:$A$110,'Structure Inputs'!Z18))),)</f>
        <v>0</v>
      </c>
      <c r="S15" s="25">
        <f>IF($D15="Yes",IF('Structure Inputs'!AA18&gt;='General Assumptions_Back End'!$A$110,'General Assumptions_Back End'!$C$110,IF('Structure Inputs'!AA18&lt;='General Assumptions_Back End'!$A$102,'General Assumptions_Back End'!$C$102,SUMIFS('General Assumptions_Back End'!$C$102:$C$110,'General Assumptions_Back End'!$A$102:$A$110,'Structure Inputs'!AA18))),)</f>
        <v>0</v>
      </c>
      <c r="T15" s="25">
        <f>IF($D15="Yes",IF('Structure Inputs'!AB18&gt;='General Assumptions_Back End'!$A$110,'General Assumptions_Back End'!$C$110,IF('Structure Inputs'!AB18&lt;='General Assumptions_Back End'!$A$102,'General Assumptions_Back End'!$C$102,SUMIFS('General Assumptions_Back End'!$C$102:$C$110,'General Assumptions_Back End'!$A$102:$A$110,'Structure Inputs'!AB18))),)</f>
        <v>0</v>
      </c>
      <c r="U15" s="25">
        <f>IF($D15="Yes",IF('Structure Inputs'!AC18&gt;='General Assumptions_Back End'!$A$110,'General Assumptions_Back End'!$C$110,IF('Structure Inputs'!AC18&lt;='General Assumptions_Back End'!$A$102,'General Assumptions_Back End'!$C$102,SUMIFS('General Assumptions_Back End'!$C$102:$C$110,'General Assumptions_Back End'!$A$102:$A$110,'Structure Inputs'!AC18))),)</f>
        <v>0</v>
      </c>
      <c r="W15" s="25">
        <f t="shared" si="13"/>
        <v>0</v>
      </c>
      <c r="X15" s="25">
        <f t="shared" si="0"/>
        <v>0</v>
      </c>
      <c r="Y15" s="25">
        <f t="shared" si="1"/>
        <v>0</v>
      </c>
      <c r="Z15" s="25">
        <f t="shared" si="2"/>
        <v>0</v>
      </c>
      <c r="AA15" s="25">
        <f t="shared" si="3"/>
        <v>0</v>
      </c>
      <c r="AB15" s="25">
        <f t="shared" si="4"/>
        <v>0</v>
      </c>
      <c r="AC15" s="25">
        <f t="shared" si="5"/>
        <v>0</v>
      </c>
      <c r="AD15" s="25">
        <f t="shared" si="6"/>
        <v>0</v>
      </c>
      <c r="AE15" s="25">
        <f t="shared" si="7"/>
        <v>0</v>
      </c>
      <c r="AF15" s="25">
        <f t="shared" si="8"/>
        <v>0</v>
      </c>
      <c r="AG15" s="25">
        <f t="shared" si="9"/>
        <v>0</v>
      </c>
      <c r="AH15" s="25">
        <f t="shared" si="10"/>
        <v>0</v>
      </c>
    </row>
    <row r="16" spans="1:34" x14ac:dyDescent="0.25">
      <c r="A16" s="17">
        <f t="shared" si="11"/>
        <v>15</v>
      </c>
      <c r="B16" s="27" t="str">
        <f>IF('Structure Inputs'!C19="","",'Structure Inputs'!C19)</f>
        <v/>
      </c>
      <c r="D16" s="42" t="str">
        <f t="shared" si="12"/>
        <v>No</v>
      </c>
      <c r="F16" s="42">
        <f>'Structure Inputs'!$D19</f>
        <v>0</v>
      </c>
      <c r="H16" s="42">
        <f>SUMIFS('General Assumptions_Back End'!$C:$C,'General Assumptions_Back End'!$A:$A,$B16,'General Assumptions_Back End'!$B:$B,H$1)</f>
        <v>0</v>
      </c>
      <c r="J16" s="25">
        <f>IF($D16="Yes",IF('Structure Inputs'!R19&gt;='General Assumptions_Back End'!$A$110,'General Assumptions_Back End'!$C$110,IF('Structure Inputs'!R19&lt;='General Assumptions_Back End'!$A$102,'General Assumptions_Back End'!$C$102,SUMIFS('General Assumptions_Back End'!$C$102:$C$110,'General Assumptions_Back End'!$A$102:$A$110,'Structure Inputs'!R19))),)</f>
        <v>0</v>
      </c>
      <c r="K16" s="25">
        <f>IF($D16="Yes",IF('Structure Inputs'!S19&gt;='General Assumptions_Back End'!$A$110,'General Assumptions_Back End'!$C$110,IF('Structure Inputs'!S19&lt;='General Assumptions_Back End'!$A$102,'General Assumptions_Back End'!$C$102,SUMIFS('General Assumptions_Back End'!$C$102:$C$110,'General Assumptions_Back End'!$A$102:$A$110,'Structure Inputs'!S19))),)</f>
        <v>0</v>
      </c>
      <c r="L16" s="25">
        <f>IF($D16="Yes",IF('Structure Inputs'!T19&gt;='General Assumptions_Back End'!$A$110,'General Assumptions_Back End'!$C$110,IF('Structure Inputs'!T19&lt;='General Assumptions_Back End'!$A$102,'General Assumptions_Back End'!$C$102,SUMIFS('General Assumptions_Back End'!$C$102:$C$110,'General Assumptions_Back End'!$A$102:$A$110,'Structure Inputs'!T19))),)</f>
        <v>0</v>
      </c>
      <c r="M16" s="25">
        <f>IF($D16="Yes",IF('Structure Inputs'!U19&gt;='General Assumptions_Back End'!$A$110,'General Assumptions_Back End'!$C$110,IF('Structure Inputs'!U19&lt;='General Assumptions_Back End'!$A$102,'General Assumptions_Back End'!$C$102,SUMIFS('General Assumptions_Back End'!$C$102:$C$110,'General Assumptions_Back End'!$A$102:$A$110,'Structure Inputs'!U19))),)</f>
        <v>0</v>
      </c>
      <c r="N16" s="25">
        <f>IF($D16="Yes",IF('Structure Inputs'!V19&gt;='General Assumptions_Back End'!$A$110,'General Assumptions_Back End'!$C$110,IF('Structure Inputs'!V19&lt;='General Assumptions_Back End'!$A$102,'General Assumptions_Back End'!$C$102,SUMIFS('General Assumptions_Back End'!$C$102:$C$110,'General Assumptions_Back End'!$A$102:$A$110,'Structure Inputs'!V19))),)</f>
        <v>0</v>
      </c>
      <c r="O16" s="25">
        <f>IF($D16="Yes",IF('Structure Inputs'!W19&gt;='General Assumptions_Back End'!$A$110,'General Assumptions_Back End'!$C$110,IF('Structure Inputs'!W19&lt;='General Assumptions_Back End'!$A$102,'General Assumptions_Back End'!$C$102,SUMIFS('General Assumptions_Back End'!$C$102:$C$110,'General Assumptions_Back End'!$A$102:$A$110,'Structure Inputs'!W19))),)</f>
        <v>0</v>
      </c>
      <c r="P16" s="25">
        <f>IF($D16="Yes",IF('Structure Inputs'!X19&gt;='General Assumptions_Back End'!$A$110,'General Assumptions_Back End'!$C$110,IF('Structure Inputs'!X19&lt;='General Assumptions_Back End'!$A$102,'General Assumptions_Back End'!$C$102,SUMIFS('General Assumptions_Back End'!$C$102:$C$110,'General Assumptions_Back End'!$A$102:$A$110,'Structure Inputs'!X19))),)</f>
        <v>0</v>
      </c>
      <c r="Q16" s="25">
        <f>IF($D16="Yes",IF('Structure Inputs'!Y19&gt;='General Assumptions_Back End'!$A$110,'General Assumptions_Back End'!$C$110,IF('Structure Inputs'!Y19&lt;='General Assumptions_Back End'!$A$102,'General Assumptions_Back End'!$C$102,SUMIFS('General Assumptions_Back End'!$C$102:$C$110,'General Assumptions_Back End'!$A$102:$A$110,'Structure Inputs'!Y19))),)</f>
        <v>0</v>
      </c>
      <c r="R16" s="25">
        <f>IF($D16="Yes",IF('Structure Inputs'!Z19&gt;='General Assumptions_Back End'!$A$110,'General Assumptions_Back End'!$C$110,IF('Structure Inputs'!Z19&lt;='General Assumptions_Back End'!$A$102,'General Assumptions_Back End'!$C$102,SUMIFS('General Assumptions_Back End'!$C$102:$C$110,'General Assumptions_Back End'!$A$102:$A$110,'Structure Inputs'!Z19))),)</f>
        <v>0</v>
      </c>
      <c r="S16" s="25">
        <f>IF($D16="Yes",IF('Structure Inputs'!AA19&gt;='General Assumptions_Back End'!$A$110,'General Assumptions_Back End'!$C$110,IF('Structure Inputs'!AA19&lt;='General Assumptions_Back End'!$A$102,'General Assumptions_Back End'!$C$102,SUMIFS('General Assumptions_Back End'!$C$102:$C$110,'General Assumptions_Back End'!$A$102:$A$110,'Structure Inputs'!AA19))),)</f>
        <v>0</v>
      </c>
      <c r="T16" s="25">
        <f>IF($D16="Yes",IF('Structure Inputs'!AB19&gt;='General Assumptions_Back End'!$A$110,'General Assumptions_Back End'!$C$110,IF('Structure Inputs'!AB19&lt;='General Assumptions_Back End'!$A$102,'General Assumptions_Back End'!$C$102,SUMIFS('General Assumptions_Back End'!$C$102:$C$110,'General Assumptions_Back End'!$A$102:$A$110,'Structure Inputs'!AB19))),)</f>
        <v>0</v>
      </c>
      <c r="U16" s="25">
        <f>IF($D16="Yes",IF('Structure Inputs'!AC19&gt;='General Assumptions_Back End'!$A$110,'General Assumptions_Back End'!$C$110,IF('Structure Inputs'!AC19&lt;='General Assumptions_Back End'!$A$102,'General Assumptions_Back End'!$C$102,SUMIFS('General Assumptions_Back End'!$C$102:$C$110,'General Assumptions_Back End'!$A$102:$A$110,'Structure Inputs'!AC19))),)</f>
        <v>0</v>
      </c>
      <c r="W16" s="25">
        <f t="shared" si="13"/>
        <v>0</v>
      </c>
      <c r="X16" s="25">
        <f t="shared" si="0"/>
        <v>0</v>
      </c>
      <c r="Y16" s="25">
        <f t="shared" si="1"/>
        <v>0</v>
      </c>
      <c r="Z16" s="25">
        <f t="shared" si="2"/>
        <v>0</v>
      </c>
      <c r="AA16" s="25">
        <f t="shared" si="3"/>
        <v>0</v>
      </c>
      <c r="AB16" s="25">
        <f t="shared" si="4"/>
        <v>0</v>
      </c>
      <c r="AC16" s="25">
        <f t="shared" si="5"/>
        <v>0</v>
      </c>
      <c r="AD16" s="25">
        <f t="shared" si="6"/>
        <v>0</v>
      </c>
      <c r="AE16" s="25">
        <f t="shared" si="7"/>
        <v>0</v>
      </c>
      <c r="AF16" s="25">
        <f t="shared" si="8"/>
        <v>0</v>
      </c>
      <c r="AG16" s="25">
        <f t="shared" si="9"/>
        <v>0</v>
      </c>
      <c r="AH16" s="25">
        <f t="shared" si="10"/>
        <v>0</v>
      </c>
    </row>
    <row r="17" spans="1:34" x14ac:dyDescent="0.25">
      <c r="A17" s="17">
        <f t="shared" si="11"/>
        <v>16</v>
      </c>
      <c r="B17" s="27" t="str">
        <f>IF('Structure Inputs'!C20="","",'Structure Inputs'!C20)</f>
        <v/>
      </c>
      <c r="D17" s="42" t="str">
        <f t="shared" si="12"/>
        <v>No</v>
      </c>
      <c r="F17" s="42">
        <f>'Structure Inputs'!$D20</f>
        <v>0</v>
      </c>
      <c r="H17" s="42">
        <f>SUMIFS('General Assumptions_Back End'!$C:$C,'General Assumptions_Back End'!$A:$A,$B17,'General Assumptions_Back End'!$B:$B,H$1)</f>
        <v>0</v>
      </c>
      <c r="J17" s="25">
        <f>IF($D17="Yes",IF('Structure Inputs'!R20&gt;='General Assumptions_Back End'!$A$110,'General Assumptions_Back End'!$C$110,IF('Structure Inputs'!R20&lt;='General Assumptions_Back End'!$A$102,'General Assumptions_Back End'!$C$102,SUMIFS('General Assumptions_Back End'!$C$102:$C$110,'General Assumptions_Back End'!$A$102:$A$110,'Structure Inputs'!R20))),)</f>
        <v>0</v>
      </c>
      <c r="K17" s="25">
        <f>IF($D17="Yes",IF('Structure Inputs'!S20&gt;='General Assumptions_Back End'!$A$110,'General Assumptions_Back End'!$C$110,IF('Structure Inputs'!S20&lt;='General Assumptions_Back End'!$A$102,'General Assumptions_Back End'!$C$102,SUMIFS('General Assumptions_Back End'!$C$102:$C$110,'General Assumptions_Back End'!$A$102:$A$110,'Structure Inputs'!S20))),)</f>
        <v>0</v>
      </c>
      <c r="L17" s="25">
        <f>IF($D17="Yes",IF('Structure Inputs'!T20&gt;='General Assumptions_Back End'!$A$110,'General Assumptions_Back End'!$C$110,IF('Structure Inputs'!T20&lt;='General Assumptions_Back End'!$A$102,'General Assumptions_Back End'!$C$102,SUMIFS('General Assumptions_Back End'!$C$102:$C$110,'General Assumptions_Back End'!$A$102:$A$110,'Structure Inputs'!T20))),)</f>
        <v>0</v>
      </c>
      <c r="M17" s="25">
        <f>IF($D17="Yes",IF('Structure Inputs'!U20&gt;='General Assumptions_Back End'!$A$110,'General Assumptions_Back End'!$C$110,IF('Structure Inputs'!U20&lt;='General Assumptions_Back End'!$A$102,'General Assumptions_Back End'!$C$102,SUMIFS('General Assumptions_Back End'!$C$102:$C$110,'General Assumptions_Back End'!$A$102:$A$110,'Structure Inputs'!U20))),)</f>
        <v>0</v>
      </c>
      <c r="N17" s="25">
        <f>IF($D17="Yes",IF('Structure Inputs'!V20&gt;='General Assumptions_Back End'!$A$110,'General Assumptions_Back End'!$C$110,IF('Structure Inputs'!V20&lt;='General Assumptions_Back End'!$A$102,'General Assumptions_Back End'!$C$102,SUMIFS('General Assumptions_Back End'!$C$102:$C$110,'General Assumptions_Back End'!$A$102:$A$110,'Structure Inputs'!V20))),)</f>
        <v>0</v>
      </c>
      <c r="O17" s="25">
        <f>IF($D17="Yes",IF('Structure Inputs'!W20&gt;='General Assumptions_Back End'!$A$110,'General Assumptions_Back End'!$C$110,IF('Structure Inputs'!W20&lt;='General Assumptions_Back End'!$A$102,'General Assumptions_Back End'!$C$102,SUMIFS('General Assumptions_Back End'!$C$102:$C$110,'General Assumptions_Back End'!$A$102:$A$110,'Structure Inputs'!W20))),)</f>
        <v>0</v>
      </c>
      <c r="P17" s="25">
        <f>IF($D17="Yes",IF('Structure Inputs'!X20&gt;='General Assumptions_Back End'!$A$110,'General Assumptions_Back End'!$C$110,IF('Structure Inputs'!X20&lt;='General Assumptions_Back End'!$A$102,'General Assumptions_Back End'!$C$102,SUMIFS('General Assumptions_Back End'!$C$102:$C$110,'General Assumptions_Back End'!$A$102:$A$110,'Structure Inputs'!X20))),)</f>
        <v>0</v>
      </c>
      <c r="Q17" s="25">
        <f>IF($D17="Yes",IF('Structure Inputs'!Y20&gt;='General Assumptions_Back End'!$A$110,'General Assumptions_Back End'!$C$110,IF('Structure Inputs'!Y20&lt;='General Assumptions_Back End'!$A$102,'General Assumptions_Back End'!$C$102,SUMIFS('General Assumptions_Back End'!$C$102:$C$110,'General Assumptions_Back End'!$A$102:$A$110,'Structure Inputs'!Y20))),)</f>
        <v>0</v>
      </c>
      <c r="R17" s="25">
        <f>IF($D17="Yes",IF('Structure Inputs'!Z20&gt;='General Assumptions_Back End'!$A$110,'General Assumptions_Back End'!$C$110,IF('Structure Inputs'!Z20&lt;='General Assumptions_Back End'!$A$102,'General Assumptions_Back End'!$C$102,SUMIFS('General Assumptions_Back End'!$C$102:$C$110,'General Assumptions_Back End'!$A$102:$A$110,'Structure Inputs'!Z20))),)</f>
        <v>0</v>
      </c>
      <c r="S17" s="25">
        <f>IF($D17="Yes",IF('Structure Inputs'!AA20&gt;='General Assumptions_Back End'!$A$110,'General Assumptions_Back End'!$C$110,IF('Structure Inputs'!AA20&lt;='General Assumptions_Back End'!$A$102,'General Assumptions_Back End'!$C$102,SUMIFS('General Assumptions_Back End'!$C$102:$C$110,'General Assumptions_Back End'!$A$102:$A$110,'Structure Inputs'!AA20))),)</f>
        <v>0</v>
      </c>
      <c r="T17" s="25">
        <f>IF($D17="Yes",IF('Structure Inputs'!AB20&gt;='General Assumptions_Back End'!$A$110,'General Assumptions_Back End'!$C$110,IF('Structure Inputs'!AB20&lt;='General Assumptions_Back End'!$A$102,'General Assumptions_Back End'!$C$102,SUMIFS('General Assumptions_Back End'!$C$102:$C$110,'General Assumptions_Back End'!$A$102:$A$110,'Structure Inputs'!AB20))),)</f>
        <v>0</v>
      </c>
      <c r="U17" s="25">
        <f>IF($D17="Yes",IF('Structure Inputs'!AC20&gt;='General Assumptions_Back End'!$A$110,'General Assumptions_Back End'!$C$110,IF('Structure Inputs'!AC20&lt;='General Assumptions_Back End'!$A$102,'General Assumptions_Back End'!$C$102,SUMIFS('General Assumptions_Back End'!$C$102:$C$110,'General Assumptions_Back End'!$A$102:$A$110,'Structure Inputs'!AC20))),)</f>
        <v>0</v>
      </c>
      <c r="W17" s="25">
        <f t="shared" si="13"/>
        <v>0</v>
      </c>
      <c r="X17" s="25">
        <f t="shared" si="0"/>
        <v>0</v>
      </c>
      <c r="Y17" s="25">
        <f t="shared" si="1"/>
        <v>0</v>
      </c>
      <c r="Z17" s="25">
        <f t="shared" si="2"/>
        <v>0</v>
      </c>
      <c r="AA17" s="25">
        <f t="shared" si="3"/>
        <v>0</v>
      </c>
      <c r="AB17" s="25">
        <f t="shared" si="4"/>
        <v>0</v>
      </c>
      <c r="AC17" s="25">
        <f t="shared" si="5"/>
        <v>0</v>
      </c>
      <c r="AD17" s="25">
        <f t="shared" si="6"/>
        <v>0</v>
      </c>
      <c r="AE17" s="25">
        <f t="shared" si="7"/>
        <v>0</v>
      </c>
      <c r="AF17" s="25">
        <f t="shared" si="8"/>
        <v>0</v>
      </c>
      <c r="AG17" s="25">
        <f t="shared" si="9"/>
        <v>0</v>
      </c>
      <c r="AH17" s="25">
        <f t="shared" si="10"/>
        <v>0</v>
      </c>
    </row>
    <row r="18" spans="1:34" x14ac:dyDescent="0.25">
      <c r="A18" s="17">
        <f t="shared" si="11"/>
        <v>17</v>
      </c>
      <c r="B18" s="27" t="str">
        <f>IF('Structure Inputs'!C21="","",'Structure Inputs'!C21)</f>
        <v/>
      </c>
      <c r="D18" s="42" t="str">
        <f t="shared" si="12"/>
        <v>No</v>
      </c>
      <c r="F18" s="42">
        <f>'Structure Inputs'!$D21</f>
        <v>0</v>
      </c>
      <c r="H18" s="42">
        <f>SUMIFS('General Assumptions_Back End'!$C:$C,'General Assumptions_Back End'!$A:$A,$B18,'General Assumptions_Back End'!$B:$B,H$1)</f>
        <v>0</v>
      </c>
      <c r="J18" s="25">
        <f>IF($D18="Yes",IF('Structure Inputs'!R21&gt;='General Assumptions_Back End'!$A$110,'General Assumptions_Back End'!$C$110,IF('Structure Inputs'!R21&lt;='General Assumptions_Back End'!$A$102,'General Assumptions_Back End'!$C$102,SUMIFS('General Assumptions_Back End'!$C$102:$C$110,'General Assumptions_Back End'!$A$102:$A$110,'Structure Inputs'!R21))),)</f>
        <v>0</v>
      </c>
      <c r="K18" s="25">
        <f>IF($D18="Yes",IF('Structure Inputs'!S21&gt;='General Assumptions_Back End'!$A$110,'General Assumptions_Back End'!$C$110,IF('Structure Inputs'!S21&lt;='General Assumptions_Back End'!$A$102,'General Assumptions_Back End'!$C$102,SUMIFS('General Assumptions_Back End'!$C$102:$C$110,'General Assumptions_Back End'!$A$102:$A$110,'Structure Inputs'!S21))),)</f>
        <v>0</v>
      </c>
      <c r="L18" s="25">
        <f>IF($D18="Yes",IF('Structure Inputs'!T21&gt;='General Assumptions_Back End'!$A$110,'General Assumptions_Back End'!$C$110,IF('Structure Inputs'!T21&lt;='General Assumptions_Back End'!$A$102,'General Assumptions_Back End'!$C$102,SUMIFS('General Assumptions_Back End'!$C$102:$C$110,'General Assumptions_Back End'!$A$102:$A$110,'Structure Inputs'!T21))),)</f>
        <v>0</v>
      </c>
      <c r="M18" s="25">
        <f>IF($D18="Yes",IF('Structure Inputs'!U21&gt;='General Assumptions_Back End'!$A$110,'General Assumptions_Back End'!$C$110,IF('Structure Inputs'!U21&lt;='General Assumptions_Back End'!$A$102,'General Assumptions_Back End'!$C$102,SUMIFS('General Assumptions_Back End'!$C$102:$C$110,'General Assumptions_Back End'!$A$102:$A$110,'Structure Inputs'!U21))),)</f>
        <v>0</v>
      </c>
      <c r="N18" s="25">
        <f>IF($D18="Yes",IF('Structure Inputs'!V21&gt;='General Assumptions_Back End'!$A$110,'General Assumptions_Back End'!$C$110,IF('Structure Inputs'!V21&lt;='General Assumptions_Back End'!$A$102,'General Assumptions_Back End'!$C$102,SUMIFS('General Assumptions_Back End'!$C$102:$C$110,'General Assumptions_Back End'!$A$102:$A$110,'Structure Inputs'!V21))),)</f>
        <v>0</v>
      </c>
      <c r="O18" s="25">
        <f>IF($D18="Yes",IF('Structure Inputs'!W21&gt;='General Assumptions_Back End'!$A$110,'General Assumptions_Back End'!$C$110,IF('Structure Inputs'!W21&lt;='General Assumptions_Back End'!$A$102,'General Assumptions_Back End'!$C$102,SUMIFS('General Assumptions_Back End'!$C$102:$C$110,'General Assumptions_Back End'!$A$102:$A$110,'Structure Inputs'!W21))),)</f>
        <v>0</v>
      </c>
      <c r="P18" s="25">
        <f>IF($D18="Yes",IF('Structure Inputs'!X21&gt;='General Assumptions_Back End'!$A$110,'General Assumptions_Back End'!$C$110,IF('Structure Inputs'!X21&lt;='General Assumptions_Back End'!$A$102,'General Assumptions_Back End'!$C$102,SUMIFS('General Assumptions_Back End'!$C$102:$C$110,'General Assumptions_Back End'!$A$102:$A$110,'Structure Inputs'!X21))),)</f>
        <v>0</v>
      </c>
      <c r="Q18" s="25">
        <f>IF($D18="Yes",IF('Structure Inputs'!Y21&gt;='General Assumptions_Back End'!$A$110,'General Assumptions_Back End'!$C$110,IF('Structure Inputs'!Y21&lt;='General Assumptions_Back End'!$A$102,'General Assumptions_Back End'!$C$102,SUMIFS('General Assumptions_Back End'!$C$102:$C$110,'General Assumptions_Back End'!$A$102:$A$110,'Structure Inputs'!Y21))),)</f>
        <v>0</v>
      </c>
      <c r="R18" s="25">
        <f>IF($D18="Yes",IF('Structure Inputs'!Z21&gt;='General Assumptions_Back End'!$A$110,'General Assumptions_Back End'!$C$110,IF('Structure Inputs'!Z21&lt;='General Assumptions_Back End'!$A$102,'General Assumptions_Back End'!$C$102,SUMIFS('General Assumptions_Back End'!$C$102:$C$110,'General Assumptions_Back End'!$A$102:$A$110,'Structure Inputs'!Z21))),)</f>
        <v>0</v>
      </c>
      <c r="S18" s="25">
        <f>IF($D18="Yes",IF('Structure Inputs'!AA21&gt;='General Assumptions_Back End'!$A$110,'General Assumptions_Back End'!$C$110,IF('Structure Inputs'!AA21&lt;='General Assumptions_Back End'!$A$102,'General Assumptions_Back End'!$C$102,SUMIFS('General Assumptions_Back End'!$C$102:$C$110,'General Assumptions_Back End'!$A$102:$A$110,'Structure Inputs'!AA21))),)</f>
        <v>0</v>
      </c>
      <c r="T18" s="25">
        <f>IF($D18="Yes",IF('Structure Inputs'!AB21&gt;='General Assumptions_Back End'!$A$110,'General Assumptions_Back End'!$C$110,IF('Structure Inputs'!AB21&lt;='General Assumptions_Back End'!$A$102,'General Assumptions_Back End'!$C$102,SUMIFS('General Assumptions_Back End'!$C$102:$C$110,'General Assumptions_Back End'!$A$102:$A$110,'Structure Inputs'!AB21))),)</f>
        <v>0</v>
      </c>
      <c r="U18" s="25">
        <f>IF($D18="Yes",IF('Structure Inputs'!AC21&gt;='General Assumptions_Back End'!$A$110,'General Assumptions_Back End'!$C$110,IF('Structure Inputs'!AC21&lt;='General Assumptions_Back End'!$A$102,'General Assumptions_Back End'!$C$102,SUMIFS('General Assumptions_Back End'!$C$102:$C$110,'General Assumptions_Back End'!$A$102:$A$110,'Structure Inputs'!AC21))),)</f>
        <v>0</v>
      </c>
      <c r="W18" s="25">
        <f t="shared" si="13"/>
        <v>0</v>
      </c>
      <c r="X18" s="25">
        <f t="shared" si="0"/>
        <v>0</v>
      </c>
      <c r="Y18" s="25">
        <f t="shared" si="1"/>
        <v>0</v>
      </c>
      <c r="Z18" s="25">
        <f t="shared" si="2"/>
        <v>0</v>
      </c>
      <c r="AA18" s="25">
        <f t="shared" si="3"/>
        <v>0</v>
      </c>
      <c r="AB18" s="25">
        <f t="shared" si="4"/>
        <v>0</v>
      </c>
      <c r="AC18" s="25">
        <f t="shared" si="5"/>
        <v>0</v>
      </c>
      <c r="AD18" s="25">
        <f t="shared" si="6"/>
        <v>0</v>
      </c>
      <c r="AE18" s="25">
        <f t="shared" si="7"/>
        <v>0</v>
      </c>
      <c r="AF18" s="25">
        <f t="shared" si="8"/>
        <v>0</v>
      </c>
      <c r="AG18" s="25">
        <f t="shared" si="9"/>
        <v>0</v>
      </c>
      <c r="AH18" s="25">
        <f t="shared" si="10"/>
        <v>0</v>
      </c>
    </row>
    <row r="19" spans="1:34" x14ac:dyDescent="0.25">
      <c r="A19" s="17">
        <f t="shared" si="11"/>
        <v>18</v>
      </c>
      <c r="B19" s="27" t="str">
        <f>IF('Structure Inputs'!C22="","",'Structure Inputs'!C22)</f>
        <v/>
      </c>
      <c r="D19" s="42" t="str">
        <f t="shared" si="12"/>
        <v>No</v>
      </c>
      <c r="F19" s="42">
        <f>'Structure Inputs'!$D22</f>
        <v>0</v>
      </c>
      <c r="H19" s="42">
        <f>SUMIFS('General Assumptions_Back End'!$C:$C,'General Assumptions_Back End'!$A:$A,$B19,'General Assumptions_Back End'!$B:$B,H$1)</f>
        <v>0</v>
      </c>
      <c r="J19" s="25">
        <f>IF($D19="Yes",IF('Structure Inputs'!R22&gt;='General Assumptions_Back End'!$A$110,'General Assumptions_Back End'!$C$110,IF('Structure Inputs'!R22&lt;='General Assumptions_Back End'!$A$102,'General Assumptions_Back End'!$C$102,SUMIFS('General Assumptions_Back End'!$C$102:$C$110,'General Assumptions_Back End'!$A$102:$A$110,'Structure Inputs'!R22))),)</f>
        <v>0</v>
      </c>
      <c r="K19" s="25">
        <f>IF($D19="Yes",IF('Structure Inputs'!S22&gt;='General Assumptions_Back End'!$A$110,'General Assumptions_Back End'!$C$110,IF('Structure Inputs'!S22&lt;='General Assumptions_Back End'!$A$102,'General Assumptions_Back End'!$C$102,SUMIFS('General Assumptions_Back End'!$C$102:$C$110,'General Assumptions_Back End'!$A$102:$A$110,'Structure Inputs'!S22))),)</f>
        <v>0</v>
      </c>
      <c r="L19" s="25">
        <f>IF($D19="Yes",IF('Structure Inputs'!T22&gt;='General Assumptions_Back End'!$A$110,'General Assumptions_Back End'!$C$110,IF('Structure Inputs'!T22&lt;='General Assumptions_Back End'!$A$102,'General Assumptions_Back End'!$C$102,SUMIFS('General Assumptions_Back End'!$C$102:$C$110,'General Assumptions_Back End'!$A$102:$A$110,'Structure Inputs'!T22))),)</f>
        <v>0</v>
      </c>
      <c r="M19" s="25">
        <f>IF($D19="Yes",IF('Structure Inputs'!U22&gt;='General Assumptions_Back End'!$A$110,'General Assumptions_Back End'!$C$110,IF('Structure Inputs'!U22&lt;='General Assumptions_Back End'!$A$102,'General Assumptions_Back End'!$C$102,SUMIFS('General Assumptions_Back End'!$C$102:$C$110,'General Assumptions_Back End'!$A$102:$A$110,'Structure Inputs'!U22))),)</f>
        <v>0</v>
      </c>
      <c r="N19" s="25">
        <f>IF($D19="Yes",IF('Structure Inputs'!V22&gt;='General Assumptions_Back End'!$A$110,'General Assumptions_Back End'!$C$110,IF('Structure Inputs'!V22&lt;='General Assumptions_Back End'!$A$102,'General Assumptions_Back End'!$C$102,SUMIFS('General Assumptions_Back End'!$C$102:$C$110,'General Assumptions_Back End'!$A$102:$A$110,'Structure Inputs'!V22))),)</f>
        <v>0</v>
      </c>
      <c r="O19" s="25">
        <f>IF($D19="Yes",IF('Structure Inputs'!W22&gt;='General Assumptions_Back End'!$A$110,'General Assumptions_Back End'!$C$110,IF('Structure Inputs'!W22&lt;='General Assumptions_Back End'!$A$102,'General Assumptions_Back End'!$C$102,SUMIFS('General Assumptions_Back End'!$C$102:$C$110,'General Assumptions_Back End'!$A$102:$A$110,'Structure Inputs'!W22))),)</f>
        <v>0</v>
      </c>
      <c r="P19" s="25">
        <f>IF($D19="Yes",IF('Structure Inputs'!X22&gt;='General Assumptions_Back End'!$A$110,'General Assumptions_Back End'!$C$110,IF('Structure Inputs'!X22&lt;='General Assumptions_Back End'!$A$102,'General Assumptions_Back End'!$C$102,SUMIFS('General Assumptions_Back End'!$C$102:$C$110,'General Assumptions_Back End'!$A$102:$A$110,'Structure Inputs'!X22))),)</f>
        <v>0</v>
      </c>
      <c r="Q19" s="25">
        <f>IF($D19="Yes",IF('Structure Inputs'!Y22&gt;='General Assumptions_Back End'!$A$110,'General Assumptions_Back End'!$C$110,IF('Structure Inputs'!Y22&lt;='General Assumptions_Back End'!$A$102,'General Assumptions_Back End'!$C$102,SUMIFS('General Assumptions_Back End'!$C$102:$C$110,'General Assumptions_Back End'!$A$102:$A$110,'Structure Inputs'!Y22))),)</f>
        <v>0</v>
      </c>
      <c r="R19" s="25">
        <f>IF($D19="Yes",IF('Structure Inputs'!Z22&gt;='General Assumptions_Back End'!$A$110,'General Assumptions_Back End'!$C$110,IF('Structure Inputs'!Z22&lt;='General Assumptions_Back End'!$A$102,'General Assumptions_Back End'!$C$102,SUMIFS('General Assumptions_Back End'!$C$102:$C$110,'General Assumptions_Back End'!$A$102:$A$110,'Structure Inputs'!Z22))),)</f>
        <v>0</v>
      </c>
      <c r="S19" s="25">
        <f>IF($D19="Yes",IF('Structure Inputs'!AA22&gt;='General Assumptions_Back End'!$A$110,'General Assumptions_Back End'!$C$110,IF('Structure Inputs'!AA22&lt;='General Assumptions_Back End'!$A$102,'General Assumptions_Back End'!$C$102,SUMIFS('General Assumptions_Back End'!$C$102:$C$110,'General Assumptions_Back End'!$A$102:$A$110,'Structure Inputs'!AA22))),)</f>
        <v>0</v>
      </c>
      <c r="T19" s="25">
        <f>IF($D19="Yes",IF('Structure Inputs'!AB22&gt;='General Assumptions_Back End'!$A$110,'General Assumptions_Back End'!$C$110,IF('Structure Inputs'!AB22&lt;='General Assumptions_Back End'!$A$102,'General Assumptions_Back End'!$C$102,SUMIFS('General Assumptions_Back End'!$C$102:$C$110,'General Assumptions_Back End'!$A$102:$A$110,'Structure Inputs'!AB22))),)</f>
        <v>0</v>
      </c>
      <c r="U19" s="25">
        <f>IF($D19="Yes",IF('Structure Inputs'!AC22&gt;='General Assumptions_Back End'!$A$110,'General Assumptions_Back End'!$C$110,IF('Structure Inputs'!AC22&lt;='General Assumptions_Back End'!$A$102,'General Assumptions_Back End'!$C$102,SUMIFS('General Assumptions_Back End'!$C$102:$C$110,'General Assumptions_Back End'!$A$102:$A$110,'Structure Inputs'!AC22))),)</f>
        <v>0</v>
      </c>
      <c r="W19" s="25">
        <f t="shared" si="13"/>
        <v>0</v>
      </c>
      <c r="X19" s="25">
        <f t="shared" si="0"/>
        <v>0</v>
      </c>
      <c r="Y19" s="25">
        <f t="shared" si="1"/>
        <v>0</v>
      </c>
      <c r="Z19" s="25">
        <f t="shared" si="2"/>
        <v>0</v>
      </c>
      <c r="AA19" s="25">
        <f t="shared" si="3"/>
        <v>0</v>
      </c>
      <c r="AB19" s="25">
        <f t="shared" si="4"/>
        <v>0</v>
      </c>
      <c r="AC19" s="25">
        <f t="shared" si="5"/>
        <v>0</v>
      </c>
      <c r="AD19" s="25">
        <f t="shared" si="6"/>
        <v>0</v>
      </c>
      <c r="AE19" s="25">
        <f t="shared" si="7"/>
        <v>0</v>
      </c>
      <c r="AF19" s="25">
        <f t="shared" si="8"/>
        <v>0</v>
      </c>
      <c r="AG19" s="25">
        <f t="shared" si="9"/>
        <v>0</v>
      </c>
      <c r="AH19" s="25">
        <f t="shared" si="10"/>
        <v>0</v>
      </c>
    </row>
    <row r="20" spans="1:34" x14ac:dyDescent="0.25">
      <c r="A20" s="17">
        <f t="shared" si="11"/>
        <v>19</v>
      </c>
      <c r="B20" s="27" t="str">
        <f>IF('Structure Inputs'!C23="","",'Structure Inputs'!C23)</f>
        <v/>
      </c>
      <c r="D20" s="42" t="str">
        <f t="shared" si="12"/>
        <v>No</v>
      </c>
      <c r="F20" s="42">
        <f>'Structure Inputs'!$D23</f>
        <v>0</v>
      </c>
      <c r="H20" s="42">
        <f>SUMIFS('General Assumptions_Back End'!$C:$C,'General Assumptions_Back End'!$A:$A,$B20,'General Assumptions_Back End'!$B:$B,H$1)</f>
        <v>0</v>
      </c>
      <c r="J20" s="25">
        <f>IF($D20="Yes",IF('Structure Inputs'!R23&gt;='General Assumptions_Back End'!$A$110,'General Assumptions_Back End'!$C$110,IF('Structure Inputs'!R23&lt;='General Assumptions_Back End'!$A$102,'General Assumptions_Back End'!$C$102,SUMIFS('General Assumptions_Back End'!$C$102:$C$110,'General Assumptions_Back End'!$A$102:$A$110,'Structure Inputs'!R23))),)</f>
        <v>0</v>
      </c>
      <c r="K20" s="25">
        <f>IF($D20="Yes",IF('Structure Inputs'!S23&gt;='General Assumptions_Back End'!$A$110,'General Assumptions_Back End'!$C$110,IF('Structure Inputs'!S23&lt;='General Assumptions_Back End'!$A$102,'General Assumptions_Back End'!$C$102,SUMIFS('General Assumptions_Back End'!$C$102:$C$110,'General Assumptions_Back End'!$A$102:$A$110,'Structure Inputs'!S23))),)</f>
        <v>0</v>
      </c>
      <c r="L20" s="25">
        <f>IF($D20="Yes",IF('Structure Inputs'!T23&gt;='General Assumptions_Back End'!$A$110,'General Assumptions_Back End'!$C$110,IF('Structure Inputs'!T23&lt;='General Assumptions_Back End'!$A$102,'General Assumptions_Back End'!$C$102,SUMIFS('General Assumptions_Back End'!$C$102:$C$110,'General Assumptions_Back End'!$A$102:$A$110,'Structure Inputs'!T23))),)</f>
        <v>0</v>
      </c>
      <c r="M20" s="25">
        <f>IF($D20="Yes",IF('Structure Inputs'!U23&gt;='General Assumptions_Back End'!$A$110,'General Assumptions_Back End'!$C$110,IF('Structure Inputs'!U23&lt;='General Assumptions_Back End'!$A$102,'General Assumptions_Back End'!$C$102,SUMIFS('General Assumptions_Back End'!$C$102:$C$110,'General Assumptions_Back End'!$A$102:$A$110,'Structure Inputs'!U23))),)</f>
        <v>0</v>
      </c>
      <c r="N20" s="25">
        <f>IF($D20="Yes",IF('Structure Inputs'!V23&gt;='General Assumptions_Back End'!$A$110,'General Assumptions_Back End'!$C$110,IF('Structure Inputs'!V23&lt;='General Assumptions_Back End'!$A$102,'General Assumptions_Back End'!$C$102,SUMIFS('General Assumptions_Back End'!$C$102:$C$110,'General Assumptions_Back End'!$A$102:$A$110,'Structure Inputs'!V23))),)</f>
        <v>0</v>
      </c>
      <c r="O20" s="25">
        <f>IF($D20="Yes",IF('Structure Inputs'!W23&gt;='General Assumptions_Back End'!$A$110,'General Assumptions_Back End'!$C$110,IF('Structure Inputs'!W23&lt;='General Assumptions_Back End'!$A$102,'General Assumptions_Back End'!$C$102,SUMIFS('General Assumptions_Back End'!$C$102:$C$110,'General Assumptions_Back End'!$A$102:$A$110,'Structure Inputs'!W23))),)</f>
        <v>0</v>
      </c>
      <c r="P20" s="25">
        <f>IF($D20="Yes",IF('Structure Inputs'!X23&gt;='General Assumptions_Back End'!$A$110,'General Assumptions_Back End'!$C$110,IF('Structure Inputs'!X23&lt;='General Assumptions_Back End'!$A$102,'General Assumptions_Back End'!$C$102,SUMIFS('General Assumptions_Back End'!$C$102:$C$110,'General Assumptions_Back End'!$A$102:$A$110,'Structure Inputs'!X23))),)</f>
        <v>0</v>
      </c>
      <c r="Q20" s="25">
        <f>IF($D20="Yes",IF('Structure Inputs'!Y23&gt;='General Assumptions_Back End'!$A$110,'General Assumptions_Back End'!$C$110,IF('Structure Inputs'!Y23&lt;='General Assumptions_Back End'!$A$102,'General Assumptions_Back End'!$C$102,SUMIFS('General Assumptions_Back End'!$C$102:$C$110,'General Assumptions_Back End'!$A$102:$A$110,'Structure Inputs'!Y23))),)</f>
        <v>0</v>
      </c>
      <c r="R20" s="25">
        <f>IF($D20="Yes",IF('Structure Inputs'!Z23&gt;='General Assumptions_Back End'!$A$110,'General Assumptions_Back End'!$C$110,IF('Structure Inputs'!Z23&lt;='General Assumptions_Back End'!$A$102,'General Assumptions_Back End'!$C$102,SUMIFS('General Assumptions_Back End'!$C$102:$C$110,'General Assumptions_Back End'!$A$102:$A$110,'Structure Inputs'!Z23))),)</f>
        <v>0</v>
      </c>
      <c r="S20" s="25">
        <f>IF($D20="Yes",IF('Structure Inputs'!AA23&gt;='General Assumptions_Back End'!$A$110,'General Assumptions_Back End'!$C$110,IF('Structure Inputs'!AA23&lt;='General Assumptions_Back End'!$A$102,'General Assumptions_Back End'!$C$102,SUMIFS('General Assumptions_Back End'!$C$102:$C$110,'General Assumptions_Back End'!$A$102:$A$110,'Structure Inputs'!AA23))),)</f>
        <v>0</v>
      </c>
      <c r="T20" s="25">
        <f>IF($D20="Yes",IF('Structure Inputs'!AB23&gt;='General Assumptions_Back End'!$A$110,'General Assumptions_Back End'!$C$110,IF('Structure Inputs'!AB23&lt;='General Assumptions_Back End'!$A$102,'General Assumptions_Back End'!$C$102,SUMIFS('General Assumptions_Back End'!$C$102:$C$110,'General Assumptions_Back End'!$A$102:$A$110,'Structure Inputs'!AB23))),)</f>
        <v>0</v>
      </c>
      <c r="U20" s="25">
        <f>IF($D20="Yes",IF('Structure Inputs'!AC23&gt;='General Assumptions_Back End'!$A$110,'General Assumptions_Back End'!$C$110,IF('Structure Inputs'!AC23&lt;='General Assumptions_Back End'!$A$102,'General Assumptions_Back End'!$C$102,SUMIFS('General Assumptions_Back End'!$C$102:$C$110,'General Assumptions_Back End'!$A$102:$A$110,'Structure Inputs'!AC23))),)</f>
        <v>0</v>
      </c>
      <c r="W20" s="25">
        <f t="shared" si="13"/>
        <v>0</v>
      </c>
      <c r="X20" s="25">
        <f t="shared" si="0"/>
        <v>0</v>
      </c>
      <c r="Y20" s="25">
        <f t="shared" si="1"/>
        <v>0</v>
      </c>
      <c r="Z20" s="25">
        <f t="shared" si="2"/>
        <v>0</v>
      </c>
      <c r="AA20" s="25">
        <f t="shared" si="3"/>
        <v>0</v>
      </c>
      <c r="AB20" s="25">
        <f t="shared" si="4"/>
        <v>0</v>
      </c>
      <c r="AC20" s="25">
        <f t="shared" si="5"/>
        <v>0</v>
      </c>
      <c r="AD20" s="25">
        <f t="shared" si="6"/>
        <v>0</v>
      </c>
      <c r="AE20" s="25">
        <f t="shared" si="7"/>
        <v>0</v>
      </c>
      <c r="AF20" s="25">
        <f t="shared" si="8"/>
        <v>0</v>
      </c>
      <c r="AG20" s="25">
        <f t="shared" si="9"/>
        <v>0</v>
      </c>
      <c r="AH20" s="25">
        <f t="shared" si="10"/>
        <v>0</v>
      </c>
    </row>
    <row r="21" spans="1:34" x14ac:dyDescent="0.25">
      <c r="A21" s="17">
        <f t="shared" si="11"/>
        <v>20</v>
      </c>
      <c r="B21" s="27" t="str">
        <f>IF('Structure Inputs'!C24="","",'Structure Inputs'!C24)</f>
        <v/>
      </c>
      <c r="D21" s="42" t="str">
        <f t="shared" si="12"/>
        <v>No</v>
      </c>
      <c r="F21" s="42">
        <f>'Structure Inputs'!$D24</f>
        <v>0</v>
      </c>
      <c r="H21" s="42">
        <f>SUMIFS('General Assumptions_Back End'!$C:$C,'General Assumptions_Back End'!$A:$A,$B21,'General Assumptions_Back End'!$B:$B,H$1)</f>
        <v>0</v>
      </c>
      <c r="J21" s="25">
        <f>IF($D21="Yes",IF('Structure Inputs'!R24&gt;='General Assumptions_Back End'!$A$110,'General Assumptions_Back End'!$C$110,IF('Structure Inputs'!R24&lt;='General Assumptions_Back End'!$A$102,'General Assumptions_Back End'!$C$102,SUMIFS('General Assumptions_Back End'!$C$102:$C$110,'General Assumptions_Back End'!$A$102:$A$110,'Structure Inputs'!R24))),)</f>
        <v>0</v>
      </c>
      <c r="K21" s="25">
        <f>IF($D21="Yes",IF('Structure Inputs'!S24&gt;='General Assumptions_Back End'!$A$110,'General Assumptions_Back End'!$C$110,IF('Structure Inputs'!S24&lt;='General Assumptions_Back End'!$A$102,'General Assumptions_Back End'!$C$102,SUMIFS('General Assumptions_Back End'!$C$102:$C$110,'General Assumptions_Back End'!$A$102:$A$110,'Structure Inputs'!S24))),)</f>
        <v>0</v>
      </c>
      <c r="L21" s="25">
        <f>IF($D21="Yes",IF('Structure Inputs'!T24&gt;='General Assumptions_Back End'!$A$110,'General Assumptions_Back End'!$C$110,IF('Structure Inputs'!T24&lt;='General Assumptions_Back End'!$A$102,'General Assumptions_Back End'!$C$102,SUMIFS('General Assumptions_Back End'!$C$102:$C$110,'General Assumptions_Back End'!$A$102:$A$110,'Structure Inputs'!T24))),)</f>
        <v>0</v>
      </c>
      <c r="M21" s="25">
        <f>IF($D21="Yes",IF('Structure Inputs'!U24&gt;='General Assumptions_Back End'!$A$110,'General Assumptions_Back End'!$C$110,IF('Structure Inputs'!U24&lt;='General Assumptions_Back End'!$A$102,'General Assumptions_Back End'!$C$102,SUMIFS('General Assumptions_Back End'!$C$102:$C$110,'General Assumptions_Back End'!$A$102:$A$110,'Structure Inputs'!U24))),)</f>
        <v>0</v>
      </c>
      <c r="N21" s="25">
        <f>IF($D21="Yes",IF('Structure Inputs'!V24&gt;='General Assumptions_Back End'!$A$110,'General Assumptions_Back End'!$C$110,IF('Structure Inputs'!V24&lt;='General Assumptions_Back End'!$A$102,'General Assumptions_Back End'!$C$102,SUMIFS('General Assumptions_Back End'!$C$102:$C$110,'General Assumptions_Back End'!$A$102:$A$110,'Structure Inputs'!V24))),)</f>
        <v>0</v>
      </c>
      <c r="O21" s="25">
        <f>IF($D21="Yes",IF('Structure Inputs'!W24&gt;='General Assumptions_Back End'!$A$110,'General Assumptions_Back End'!$C$110,IF('Structure Inputs'!W24&lt;='General Assumptions_Back End'!$A$102,'General Assumptions_Back End'!$C$102,SUMIFS('General Assumptions_Back End'!$C$102:$C$110,'General Assumptions_Back End'!$A$102:$A$110,'Structure Inputs'!W24))),)</f>
        <v>0</v>
      </c>
      <c r="P21" s="25">
        <f>IF($D21="Yes",IF('Structure Inputs'!X24&gt;='General Assumptions_Back End'!$A$110,'General Assumptions_Back End'!$C$110,IF('Structure Inputs'!X24&lt;='General Assumptions_Back End'!$A$102,'General Assumptions_Back End'!$C$102,SUMIFS('General Assumptions_Back End'!$C$102:$C$110,'General Assumptions_Back End'!$A$102:$A$110,'Structure Inputs'!X24))),)</f>
        <v>0</v>
      </c>
      <c r="Q21" s="25">
        <f>IF($D21="Yes",IF('Structure Inputs'!Y24&gt;='General Assumptions_Back End'!$A$110,'General Assumptions_Back End'!$C$110,IF('Structure Inputs'!Y24&lt;='General Assumptions_Back End'!$A$102,'General Assumptions_Back End'!$C$102,SUMIFS('General Assumptions_Back End'!$C$102:$C$110,'General Assumptions_Back End'!$A$102:$A$110,'Structure Inputs'!Y24))),)</f>
        <v>0</v>
      </c>
      <c r="R21" s="25">
        <f>IF($D21="Yes",IF('Structure Inputs'!Z24&gt;='General Assumptions_Back End'!$A$110,'General Assumptions_Back End'!$C$110,IF('Structure Inputs'!Z24&lt;='General Assumptions_Back End'!$A$102,'General Assumptions_Back End'!$C$102,SUMIFS('General Assumptions_Back End'!$C$102:$C$110,'General Assumptions_Back End'!$A$102:$A$110,'Structure Inputs'!Z24))),)</f>
        <v>0</v>
      </c>
      <c r="S21" s="25">
        <f>IF($D21="Yes",IF('Structure Inputs'!AA24&gt;='General Assumptions_Back End'!$A$110,'General Assumptions_Back End'!$C$110,IF('Structure Inputs'!AA24&lt;='General Assumptions_Back End'!$A$102,'General Assumptions_Back End'!$C$102,SUMIFS('General Assumptions_Back End'!$C$102:$C$110,'General Assumptions_Back End'!$A$102:$A$110,'Structure Inputs'!AA24))),)</f>
        <v>0</v>
      </c>
      <c r="T21" s="25">
        <f>IF($D21="Yes",IF('Structure Inputs'!AB24&gt;='General Assumptions_Back End'!$A$110,'General Assumptions_Back End'!$C$110,IF('Structure Inputs'!AB24&lt;='General Assumptions_Back End'!$A$102,'General Assumptions_Back End'!$C$102,SUMIFS('General Assumptions_Back End'!$C$102:$C$110,'General Assumptions_Back End'!$A$102:$A$110,'Structure Inputs'!AB24))),)</f>
        <v>0</v>
      </c>
      <c r="U21" s="25">
        <f>IF($D21="Yes",IF('Structure Inputs'!AC24&gt;='General Assumptions_Back End'!$A$110,'General Assumptions_Back End'!$C$110,IF('Structure Inputs'!AC24&lt;='General Assumptions_Back End'!$A$102,'General Assumptions_Back End'!$C$102,SUMIFS('General Assumptions_Back End'!$C$102:$C$110,'General Assumptions_Back End'!$A$102:$A$110,'Structure Inputs'!AC24))),)</f>
        <v>0</v>
      </c>
      <c r="W21" s="25">
        <f t="shared" si="13"/>
        <v>0</v>
      </c>
      <c r="X21" s="25">
        <f t="shared" si="0"/>
        <v>0</v>
      </c>
      <c r="Y21" s="25">
        <f t="shared" si="1"/>
        <v>0</v>
      </c>
      <c r="Z21" s="25">
        <f t="shared" si="2"/>
        <v>0</v>
      </c>
      <c r="AA21" s="25">
        <f t="shared" si="3"/>
        <v>0</v>
      </c>
      <c r="AB21" s="25">
        <f t="shared" si="4"/>
        <v>0</v>
      </c>
      <c r="AC21" s="25">
        <f t="shared" si="5"/>
        <v>0</v>
      </c>
      <c r="AD21" s="25">
        <f t="shared" si="6"/>
        <v>0</v>
      </c>
      <c r="AE21" s="25">
        <f t="shared" si="7"/>
        <v>0</v>
      </c>
      <c r="AF21" s="25">
        <f t="shared" si="8"/>
        <v>0</v>
      </c>
      <c r="AG21" s="25">
        <f t="shared" si="9"/>
        <v>0</v>
      </c>
      <c r="AH21" s="25">
        <f t="shared" si="10"/>
        <v>0</v>
      </c>
    </row>
    <row r="22" spans="1:34" x14ac:dyDescent="0.25">
      <c r="A22" s="17">
        <f t="shared" si="11"/>
        <v>21</v>
      </c>
      <c r="B22" s="27" t="str">
        <f>IF('Structure Inputs'!C25="","",'Structure Inputs'!C25)</f>
        <v/>
      </c>
      <c r="D22" s="42" t="str">
        <f t="shared" si="12"/>
        <v>No</v>
      </c>
      <c r="F22" s="42">
        <f>'Structure Inputs'!$D25</f>
        <v>0</v>
      </c>
      <c r="H22" s="42">
        <f>SUMIFS('General Assumptions_Back End'!$C:$C,'General Assumptions_Back End'!$A:$A,$B22,'General Assumptions_Back End'!$B:$B,H$1)</f>
        <v>0</v>
      </c>
      <c r="J22" s="25">
        <f>IF($D22="Yes",IF('Structure Inputs'!R25&gt;='General Assumptions_Back End'!$A$110,'General Assumptions_Back End'!$C$110,IF('Structure Inputs'!R25&lt;='General Assumptions_Back End'!$A$102,'General Assumptions_Back End'!$C$102,SUMIFS('General Assumptions_Back End'!$C$102:$C$110,'General Assumptions_Back End'!$A$102:$A$110,'Structure Inputs'!R25))),)</f>
        <v>0</v>
      </c>
      <c r="K22" s="25">
        <f>IF($D22="Yes",IF('Structure Inputs'!S25&gt;='General Assumptions_Back End'!$A$110,'General Assumptions_Back End'!$C$110,IF('Structure Inputs'!S25&lt;='General Assumptions_Back End'!$A$102,'General Assumptions_Back End'!$C$102,SUMIFS('General Assumptions_Back End'!$C$102:$C$110,'General Assumptions_Back End'!$A$102:$A$110,'Structure Inputs'!S25))),)</f>
        <v>0</v>
      </c>
      <c r="L22" s="25">
        <f>IF($D22="Yes",IF('Structure Inputs'!T25&gt;='General Assumptions_Back End'!$A$110,'General Assumptions_Back End'!$C$110,IF('Structure Inputs'!T25&lt;='General Assumptions_Back End'!$A$102,'General Assumptions_Back End'!$C$102,SUMIFS('General Assumptions_Back End'!$C$102:$C$110,'General Assumptions_Back End'!$A$102:$A$110,'Structure Inputs'!T25))),)</f>
        <v>0</v>
      </c>
      <c r="M22" s="25">
        <f>IF($D22="Yes",IF('Structure Inputs'!U25&gt;='General Assumptions_Back End'!$A$110,'General Assumptions_Back End'!$C$110,IF('Structure Inputs'!U25&lt;='General Assumptions_Back End'!$A$102,'General Assumptions_Back End'!$C$102,SUMIFS('General Assumptions_Back End'!$C$102:$C$110,'General Assumptions_Back End'!$A$102:$A$110,'Structure Inputs'!U25))),)</f>
        <v>0</v>
      </c>
      <c r="N22" s="25">
        <f>IF($D22="Yes",IF('Structure Inputs'!V25&gt;='General Assumptions_Back End'!$A$110,'General Assumptions_Back End'!$C$110,IF('Structure Inputs'!V25&lt;='General Assumptions_Back End'!$A$102,'General Assumptions_Back End'!$C$102,SUMIFS('General Assumptions_Back End'!$C$102:$C$110,'General Assumptions_Back End'!$A$102:$A$110,'Structure Inputs'!V25))),)</f>
        <v>0</v>
      </c>
      <c r="O22" s="25">
        <f>IF($D22="Yes",IF('Structure Inputs'!W25&gt;='General Assumptions_Back End'!$A$110,'General Assumptions_Back End'!$C$110,IF('Structure Inputs'!W25&lt;='General Assumptions_Back End'!$A$102,'General Assumptions_Back End'!$C$102,SUMIFS('General Assumptions_Back End'!$C$102:$C$110,'General Assumptions_Back End'!$A$102:$A$110,'Structure Inputs'!W25))),)</f>
        <v>0</v>
      </c>
      <c r="P22" s="25">
        <f>IF($D22="Yes",IF('Structure Inputs'!X25&gt;='General Assumptions_Back End'!$A$110,'General Assumptions_Back End'!$C$110,IF('Structure Inputs'!X25&lt;='General Assumptions_Back End'!$A$102,'General Assumptions_Back End'!$C$102,SUMIFS('General Assumptions_Back End'!$C$102:$C$110,'General Assumptions_Back End'!$A$102:$A$110,'Structure Inputs'!X25))),)</f>
        <v>0</v>
      </c>
      <c r="Q22" s="25">
        <f>IF($D22="Yes",IF('Structure Inputs'!Y25&gt;='General Assumptions_Back End'!$A$110,'General Assumptions_Back End'!$C$110,IF('Structure Inputs'!Y25&lt;='General Assumptions_Back End'!$A$102,'General Assumptions_Back End'!$C$102,SUMIFS('General Assumptions_Back End'!$C$102:$C$110,'General Assumptions_Back End'!$A$102:$A$110,'Structure Inputs'!Y25))),)</f>
        <v>0</v>
      </c>
      <c r="R22" s="25">
        <f>IF($D22="Yes",IF('Structure Inputs'!Z25&gt;='General Assumptions_Back End'!$A$110,'General Assumptions_Back End'!$C$110,IF('Structure Inputs'!Z25&lt;='General Assumptions_Back End'!$A$102,'General Assumptions_Back End'!$C$102,SUMIFS('General Assumptions_Back End'!$C$102:$C$110,'General Assumptions_Back End'!$A$102:$A$110,'Structure Inputs'!Z25))),)</f>
        <v>0</v>
      </c>
      <c r="S22" s="25">
        <f>IF($D22="Yes",IF('Structure Inputs'!AA25&gt;='General Assumptions_Back End'!$A$110,'General Assumptions_Back End'!$C$110,IF('Structure Inputs'!AA25&lt;='General Assumptions_Back End'!$A$102,'General Assumptions_Back End'!$C$102,SUMIFS('General Assumptions_Back End'!$C$102:$C$110,'General Assumptions_Back End'!$A$102:$A$110,'Structure Inputs'!AA25))),)</f>
        <v>0</v>
      </c>
      <c r="T22" s="25">
        <f>IF($D22="Yes",IF('Structure Inputs'!AB25&gt;='General Assumptions_Back End'!$A$110,'General Assumptions_Back End'!$C$110,IF('Structure Inputs'!AB25&lt;='General Assumptions_Back End'!$A$102,'General Assumptions_Back End'!$C$102,SUMIFS('General Assumptions_Back End'!$C$102:$C$110,'General Assumptions_Back End'!$A$102:$A$110,'Structure Inputs'!AB25))),)</f>
        <v>0</v>
      </c>
      <c r="U22" s="25">
        <f>IF($D22="Yes",IF('Structure Inputs'!AC25&gt;='General Assumptions_Back End'!$A$110,'General Assumptions_Back End'!$C$110,IF('Structure Inputs'!AC25&lt;='General Assumptions_Back End'!$A$102,'General Assumptions_Back End'!$C$102,SUMIFS('General Assumptions_Back End'!$C$102:$C$110,'General Assumptions_Back End'!$A$102:$A$110,'Structure Inputs'!AC25))),)</f>
        <v>0</v>
      </c>
      <c r="W22" s="25">
        <f t="shared" si="13"/>
        <v>0</v>
      </c>
      <c r="X22" s="25">
        <f t="shared" si="0"/>
        <v>0</v>
      </c>
      <c r="Y22" s="25">
        <f t="shared" si="1"/>
        <v>0</v>
      </c>
      <c r="Z22" s="25">
        <f t="shared" si="2"/>
        <v>0</v>
      </c>
      <c r="AA22" s="25">
        <f t="shared" si="3"/>
        <v>0</v>
      </c>
      <c r="AB22" s="25">
        <f t="shared" si="4"/>
        <v>0</v>
      </c>
      <c r="AC22" s="25">
        <f t="shared" si="5"/>
        <v>0</v>
      </c>
      <c r="AD22" s="25">
        <f t="shared" si="6"/>
        <v>0</v>
      </c>
      <c r="AE22" s="25">
        <f t="shared" si="7"/>
        <v>0</v>
      </c>
      <c r="AF22" s="25">
        <f t="shared" si="8"/>
        <v>0</v>
      </c>
      <c r="AG22" s="25">
        <f t="shared" si="9"/>
        <v>0</v>
      </c>
      <c r="AH22" s="25">
        <f t="shared" si="10"/>
        <v>0</v>
      </c>
    </row>
    <row r="23" spans="1:34" x14ac:dyDescent="0.25">
      <c r="A23" s="17">
        <f t="shared" si="11"/>
        <v>22</v>
      </c>
      <c r="B23" s="27" t="str">
        <f>IF('Structure Inputs'!C26="","",'Structure Inputs'!C26)</f>
        <v/>
      </c>
      <c r="D23" s="42" t="str">
        <f t="shared" si="12"/>
        <v>No</v>
      </c>
      <c r="F23" s="42">
        <f>'Structure Inputs'!$D26</f>
        <v>0</v>
      </c>
      <c r="H23" s="42">
        <f>SUMIFS('General Assumptions_Back End'!$C:$C,'General Assumptions_Back End'!$A:$A,$B23,'General Assumptions_Back End'!$B:$B,H$1)</f>
        <v>0</v>
      </c>
      <c r="J23" s="25">
        <f>IF($D23="Yes",IF('Structure Inputs'!R26&gt;='General Assumptions_Back End'!$A$110,'General Assumptions_Back End'!$C$110,IF('Structure Inputs'!R26&lt;='General Assumptions_Back End'!$A$102,'General Assumptions_Back End'!$C$102,SUMIFS('General Assumptions_Back End'!$C$102:$C$110,'General Assumptions_Back End'!$A$102:$A$110,'Structure Inputs'!R26))),)</f>
        <v>0</v>
      </c>
      <c r="K23" s="25">
        <f>IF($D23="Yes",IF('Structure Inputs'!S26&gt;='General Assumptions_Back End'!$A$110,'General Assumptions_Back End'!$C$110,IF('Structure Inputs'!S26&lt;='General Assumptions_Back End'!$A$102,'General Assumptions_Back End'!$C$102,SUMIFS('General Assumptions_Back End'!$C$102:$C$110,'General Assumptions_Back End'!$A$102:$A$110,'Structure Inputs'!S26))),)</f>
        <v>0</v>
      </c>
      <c r="L23" s="25">
        <f>IF($D23="Yes",IF('Structure Inputs'!T26&gt;='General Assumptions_Back End'!$A$110,'General Assumptions_Back End'!$C$110,IF('Structure Inputs'!T26&lt;='General Assumptions_Back End'!$A$102,'General Assumptions_Back End'!$C$102,SUMIFS('General Assumptions_Back End'!$C$102:$C$110,'General Assumptions_Back End'!$A$102:$A$110,'Structure Inputs'!T26))),)</f>
        <v>0</v>
      </c>
      <c r="M23" s="25">
        <f>IF($D23="Yes",IF('Structure Inputs'!U26&gt;='General Assumptions_Back End'!$A$110,'General Assumptions_Back End'!$C$110,IF('Structure Inputs'!U26&lt;='General Assumptions_Back End'!$A$102,'General Assumptions_Back End'!$C$102,SUMIFS('General Assumptions_Back End'!$C$102:$C$110,'General Assumptions_Back End'!$A$102:$A$110,'Structure Inputs'!U26))),)</f>
        <v>0</v>
      </c>
      <c r="N23" s="25">
        <f>IF($D23="Yes",IF('Structure Inputs'!V26&gt;='General Assumptions_Back End'!$A$110,'General Assumptions_Back End'!$C$110,IF('Structure Inputs'!V26&lt;='General Assumptions_Back End'!$A$102,'General Assumptions_Back End'!$C$102,SUMIFS('General Assumptions_Back End'!$C$102:$C$110,'General Assumptions_Back End'!$A$102:$A$110,'Structure Inputs'!V26))),)</f>
        <v>0</v>
      </c>
      <c r="O23" s="25">
        <f>IF($D23="Yes",IF('Structure Inputs'!W26&gt;='General Assumptions_Back End'!$A$110,'General Assumptions_Back End'!$C$110,IF('Structure Inputs'!W26&lt;='General Assumptions_Back End'!$A$102,'General Assumptions_Back End'!$C$102,SUMIFS('General Assumptions_Back End'!$C$102:$C$110,'General Assumptions_Back End'!$A$102:$A$110,'Structure Inputs'!W26))),)</f>
        <v>0</v>
      </c>
      <c r="P23" s="25">
        <f>IF($D23="Yes",IF('Structure Inputs'!X26&gt;='General Assumptions_Back End'!$A$110,'General Assumptions_Back End'!$C$110,IF('Structure Inputs'!X26&lt;='General Assumptions_Back End'!$A$102,'General Assumptions_Back End'!$C$102,SUMIFS('General Assumptions_Back End'!$C$102:$C$110,'General Assumptions_Back End'!$A$102:$A$110,'Structure Inputs'!X26))),)</f>
        <v>0</v>
      </c>
      <c r="Q23" s="25">
        <f>IF($D23="Yes",IF('Structure Inputs'!Y26&gt;='General Assumptions_Back End'!$A$110,'General Assumptions_Back End'!$C$110,IF('Structure Inputs'!Y26&lt;='General Assumptions_Back End'!$A$102,'General Assumptions_Back End'!$C$102,SUMIFS('General Assumptions_Back End'!$C$102:$C$110,'General Assumptions_Back End'!$A$102:$A$110,'Structure Inputs'!Y26))),)</f>
        <v>0</v>
      </c>
      <c r="R23" s="25">
        <f>IF($D23="Yes",IF('Structure Inputs'!Z26&gt;='General Assumptions_Back End'!$A$110,'General Assumptions_Back End'!$C$110,IF('Structure Inputs'!Z26&lt;='General Assumptions_Back End'!$A$102,'General Assumptions_Back End'!$C$102,SUMIFS('General Assumptions_Back End'!$C$102:$C$110,'General Assumptions_Back End'!$A$102:$A$110,'Structure Inputs'!Z26))),)</f>
        <v>0</v>
      </c>
      <c r="S23" s="25">
        <f>IF($D23="Yes",IF('Structure Inputs'!AA26&gt;='General Assumptions_Back End'!$A$110,'General Assumptions_Back End'!$C$110,IF('Structure Inputs'!AA26&lt;='General Assumptions_Back End'!$A$102,'General Assumptions_Back End'!$C$102,SUMIFS('General Assumptions_Back End'!$C$102:$C$110,'General Assumptions_Back End'!$A$102:$A$110,'Structure Inputs'!AA26))),)</f>
        <v>0</v>
      </c>
      <c r="T23" s="25">
        <f>IF($D23="Yes",IF('Structure Inputs'!AB26&gt;='General Assumptions_Back End'!$A$110,'General Assumptions_Back End'!$C$110,IF('Structure Inputs'!AB26&lt;='General Assumptions_Back End'!$A$102,'General Assumptions_Back End'!$C$102,SUMIFS('General Assumptions_Back End'!$C$102:$C$110,'General Assumptions_Back End'!$A$102:$A$110,'Structure Inputs'!AB26))),)</f>
        <v>0</v>
      </c>
      <c r="U23" s="25">
        <f>IF($D23="Yes",IF('Structure Inputs'!AC26&gt;='General Assumptions_Back End'!$A$110,'General Assumptions_Back End'!$C$110,IF('Structure Inputs'!AC26&lt;='General Assumptions_Back End'!$A$102,'General Assumptions_Back End'!$C$102,SUMIFS('General Assumptions_Back End'!$C$102:$C$110,'General Assumptions_Back End'!$A$102:$A$110,'Structure Inputs'!AC26))),)</f>
        <v>0</v>
      </c>
      <c r="W23" s="25">
        <f t="shared" si="13"/>
        <v>0</v>
      </c>
      <c r="X23" s="25">
        <f t="shared" si="0"/>
        <v>0</v>
      </c>
      <c r="Y23" s="25">
        <f t="shared" si="1"/>
        <v>0</v>
      </c>
      <c r="Z23" s="25">
        <f t="shared" si="2"/>
        <v>0</v>
      </c>
      <c r="AA23" s="25">
        <f t="shared" si="3"/>
        <v>0</v>
      </c>
      <c r="AB23" s="25">
        <f t="shared" si="4"/>
        <v>0</v>
      </c>
      <c r="AC23" s="25">
        <f t="shared" si="5"/>
        <v>0</v>
      </c>
      <c r="AD23" s="25">
        <f t="shared" si="6"/>
        <v>0</v>
      </c>
      <c r="AE23" s="25">
        <f t="shared" si="7"/>
        <v>0</v>
      </c>
      <c r="AF23" s="25">
        <f t="shared" si="8"/>
        <v>0</v>
      </c>
      <c r="AG23" s="25">
        <f t="shared" si="9"/>
        <v>0</v>
      </c>
      <c r="AH23" s="25">
        <f t="shared" si="10"/>
        <v>0</v>
      </c>
    </row>
    <row r="24" spans="1:34" x14ac:dyDescent="0.25">
      <c r="A24" s="17">
        <f t="shared" si="11"/>
        <v>23</v>
      </c>
      <c r="B24" s="27" t="str">
        <f>IF('Structure Inputs'!C27="","",'Structure Inputs'!C27)</f>
        <v/>
      </c>
      <c r="D24" s="42" t="str">
        <f t="shared" si="12"/>
        <v>No</v>
      </c>
      <c r="F24" s="42">
        <f>'Structure Inputs'!$D27</f>
        <v>0</v>
      </c>
      <c r="H24" s="42">
        <f>SUMIFS('General Assumptions_Back End'!$C:$C,'General Assumptions_Back End'!$A:$A,$B24,'General Assumptions_Back End'!$B:$B,H$1)</f>
        <v>0</v>
      </c>
      <c r="J24" s="25">
        <f>IF($D24="Yes",IF('Structure Inputs'!R27&gt;='General Assumptions_Back End'!$A$110,'General Assumptions_Back End'!$C$110,IF('Structure Inputs'!R27&lt;='General Assumptions_Back End'!$A$102,'General Assumptions_Back End'!$C$102,SUMIFS('General Assumptions_Back End'!$C$102:$C$110,'General Assumptions_Back End'!$A$102:$A$110,'Structure Inputs'!R27))),)</f>
        <v>0</v>
      </c>
      <c r="K24" s="25">
        <f>IF($D24="Yes",IF('Structure Inputs'!S27&gt;='General Assumptions_Back End'!$A$110,'General Assumptions_Back End'!$C$110,IF('Structure Inputs'!S27&lt;='General Assumptions_Back End'!$A$102,'General Assumptions_Back End'!$C$102,SUMIFS('General Assumptions_Back End'!$C$102:$C$110,'General Assumptions_Back End'!$A$102:$A$110,'Structure Inputs'!S27))),)</f>
        <v>0</v>
      </c>
      <c r="L24" s="25">
        <f>IF($D24="Yes",IF('Structure Inputs'!T27&gt;='General Assumptions_Back End'!$A$110,'General Assumptions_Back End'!$C$110,IF('Structure Inputs'!T27&lt;='General Assumptions_Back End'!$A$102,'General Assumptions_Back End'!$C$102,SUMIFS('General Assumptions_Back End'!$C$102:$C$110,'General Assumptions_Back End'!$A$102:$A$110,'Structure Inputs'!T27))),)</f>
        <v>0</v>
      </c>
      <c r="M24" s="25">
        <f>IF($D24="Yes",IF('Structure Inputs'!U27&gt;='General Assumptions_Back End'!$A$110,'General Assumptions_Back End'!$C$110,IF('Structure Inputs'!U27&lt;='General Assumptions_Back End'!$A$102,'General Assumptions_Back End'!$C$102,SUMIFS('General Assumptions_Back End'!$C$102:$C$110,'General Assumptions_Back End'!$A$102:$A$110,'Structure Inputs'!U27))),)</f>
        <v>0</v>
      </c>
      <c r="N24" s="25">
        <f>IF($D24="Yes",IF('Structure Inputs'!V27&gt;='General Assumptions_Back End'!$A$110,'General Assumptions_Back End'!$C$110,IF('Structure Inputs'!V27&lt;='General Assumptions_Back End'!$A$102,'General Assumptions_Back End'!$C$102,SUMIFS('General Assumptions_Back End'!$C$102:$C$110,'General Assumptions_Back End'!$A$102:$A$110,'Structure Inputs'!V27))),)</f>
        <v>0</v>
      </c>
      <c r="O24" s="25">
        <f>IF($D24="Yes",IF('Structure Inputs'!W27&gt;='General Assumptions_Back End'!$A$110,'General Assumptions_Back End'!$C$110,IF('Structure Inputs'!W27&lt;='General Assumptions_Back End'!$A$102,'General Assumptions_Back End'!$C$102,SUMIFS('General Assumptions_Back End'!$C$102:$C$110,'General Assumptions_Back End'!$A$102:$A$110,'Structure Inputs'!W27))),)</f>
        <v>0</v>
      </c>
      <c r="P24" s="25">
        <f>IF($D24="Yes",IF('Structure Inputs'!X27&gt;='General Assumptions_Back End'!$A$110,'General Assumptions_Back End'!$C$110,IF('Structure Inputs'!X27&lt;='General Assumptions_Back End'!$A$102,'General Assumptions_Back End'!$C$102,SUMIFS('General Assumptions_Back End'!$C$102:$C$110,'General Assumptions_Back End'!$A$102:$A$110,'Structure Inputs'!X27))),)</f>
        <v>0</v>
      </c>
      <c r="Q24" s="25">
        <f>IF($D24="Yes",IF('Structure Inputs'!Y27&gt;='General Assumptions_Back End'!$A$110,'General Assumptions_Back End'!$C$110,IF('Structure Inputs'!Y27&lt;='General Assumptions_Back End'!$A$102,'General Assumptions_Back End'!$C$102,SUMIFS('General Assumptions_Back End'!$C$102:$C$110,'General Assumptions_Back End'!$A$102:$A$110,'Structure Inputs'!Y27))),)</f>
        <v>0</v>
      </c>
      <c r="R24" s="25">
        <f>IF($D24="Yes",IF('Structure Inputs'!Z27&gt;='General Assumptions_Back End'!$A$110,'General Assumptions_Back End'!$C$110,IF('Structure Inputs'!Z27&lt;='General Assumptions_Back End'!$A$102,'General Assumptions_Back End'!$C$102,SUMIFS('General Assumptions_Back End'!$C$102:$C$110,'General Assumptions_Back End'!$A$102:$A$110,'Structure Inputs'!Z27))),)</f>
        <v>0</v>
      </c>
      <c r="S24" s="25">
        <f>IF($D24="Yes",IF('Structure Inputs'!AA27&gt;='General Assumptions_Back End'!$A$110,'General Assumptions_Back End'!$C$110,IF('Structure Inputs'!AA27&lt;='General Assumptions_Back End'!$A$102,'General Assumptions_Back End'!$C$102,SUMIFS('General Assumptions_Back End'!$C$102:$C$110,'General Assumptions_Back End'!$A$102:$A$110,'Structure Inputs'!AA27))),)</f>
        <v>0</v>
      </c>
      <c r="T24" s="25">
        <f>IF($D24="Yes",IF('Structure Inputs'!AB27&gt;='General Assumptions_Back End'!$A$110,'General Assumptions_Back End'!$C$110,IF('Structure Inputs'!AB27&lt;='General Assumptions_Back End'!$A$102,'General Assumptions_Back End'!$C$102,SUMIFS('General Assumptions_Back End'!$C$102:$C$110,'General Assumptions_Back End'!$A$102:$A$110,'Structure Inputs'!AB27))),)</f>
        <v>0</v>
      </c>
      <c r="U24" s="25">
        <f>IF($D24="Yes",IF('Structure Inputs'!AC27&gt;='General Assumptions_Back End'!$A$110,'General Assumptions_Back End'!$C$110,IF('Structure Inputs'!AC27&lt;='General Assumptions_Back End'!$A$102,'General Assumptions_Back End'!$C$102,SUMIFS('General Assumptions_Back End'!$C$102:$C$110,'General Assumptions_Back End'!$A$102:$A$110,'Structure Inputs'!AC27))),)</f>
        <v>0</v>
      </c>
      <c r="W24" s="25">
        <f t="shared" si="13"/>
        <v>0</v>
      </c>
      <c r="X24" s="25">
        <f t="shared" si="0"/>
        <v>0</v>
      </c>
      <c r="Y24" s="25">
        <f t="shared" si="1"/>
        <v>0</v>
      </c>
      <c r="Z24" s="25">
        <f t="shared" si="2"/>
        <v>0</v>
      </c>
      <c r="AA24" s="25">
        <f t="shared" si="3"/>
        <v>0</v>
      </c>
      <c r="AB24" s="25">
        <f t="shared" si="4"/>
        <v>0</v>
      </c>
      <c r="AC24" s="25">
        <f t="shared" si="5"/>
        <v>0</v>
      </c>
      <c r="AD24" s="25">
        <f t="shared" si="6"/>
        <v>0</v>
      </c>
      <c r="AE24" s="25">
        <f t="shared" si="7"/>
        <v>0</v>
      </c>
      <c r="AF24" s="25">
        <f t="shared" si="8"/>
        <v>0</v>
      </c>
      <c r="AG24" s="25">
        <f t="shared" si="9"/>
        <v>0</v>
      </c>
      <c r="AH24" s="25">
        <f t="shared" si="10"/>
        <v>0</v>
      </c>
    </row>
    <row r="25" spans="1:34" x14ac:dyDescent="0.25">
      <c r="A25" s="17">
        <f t="shared" si="11"/>
        <v>24</v>
      </c>
      <c r="B25" s="27" t="str">
        <f>IF('Structure Inputs'!C28="","",'Structure Inputs'!C28)</f>
        <v/>
      </c>
      <c r="D25" s="42" t="str">
        <f t="shared" si="12"/>
        <v>No</v>
      </c>
      <c r="F25" s="42">
        <f>'Structure Inputs'!$D28</f>
        <v>0</v>
      </c>
      <c r="H25" s="42">
        <f>SUMIFS('General Assumptions_Back End'!$C:$C,'General Assumptions_Back End'!$A:$A,$B25,'General Assumptions_Back End'!$B:$B,H$1)</f>
        <v>0</v>
      </c>
      <c r="J25" s="25">
        <f>IF($D25="Yes",IF('Structure Inputs'!R28&gt;='General Assumptions_Back End'!$A$110,'General Assumptions_Back End'!$C$110,IF('Structure Inputs'!R28&lt;='General Assumptions_Back End'!$A$102,'General Assumptions_Back End'!$C$102,SUMIFS('General Assumptions_Back End'!$C$102:$C$110,'General Assumptions_Back End'!$A$102:$A$110,'Structure Inputs'!R28))),)</f>
        <v>0</v>
      </c>
      <c r="K25" s="25">
        <f>IF($D25="Yes",IF('Structure Inputs'!S28&gt;='General Assumptions_Back End'!$A$110,'General Assumptions_Back End'!$C$110,IF('Structure Inputs'!S28&lt;='General Assumptions_Back End'!$A$102,'General Assumptions_Back End'!$C$102,SUMIFS('General Assumptions_Back End'!$C$102:$C$110,'General Assumptions_Back End'!$A$102:$A$110,'Structure Inputs'!S28))),)</f>
        <v>0</v>
      </c>
      <c r="L25" s="25">
        <f>IF($D25="Yes",IF('Structure Inputs'!T28&gt;='General Assumptions_Back End'!$A$110,'General Assumptions_Back End'!$C$110,IF('Structure Inputs'!T28&lt;='General Assumptions_Back End'!$A$102,'General Assumptions_Back End'!$C$102,SUMIFS('General Assumptions_Back End'!$C$102:$C$110,'General Assumptions_Back End'!$A$102:$A$110,'Structure Inputs'!T28))),)</f>
        <v>0</v>
      </c>
      <c r="M25" s="25">
        <f>IF($D25="Yes",IF('Structure Inputs'!U28&gt;='General Assumptions_Back End'!$A$110,'General Assumptions_Back End'!$C$110,IF('Structure Inputs'!U28&lt;='General Assumptions_Back End'!$A$102,'General Assumptions_Back End'!$C$102,SUMIFS('General Assumptions_Back End'!$C$102:$C$110,'General Assumptions_Back End'!$A$102:$A$110,'Structure Inputs'!U28))),)</f>
        <v>0</v>
      </c>
      <c r="N25" s="25">
        <f>IF($D25="Yes",IF('Structure Inputs'!V28&gt;='General Assumptions_Back End'!$A$110,'General Assumptions_Back End'!$C$110,IF('Structure Inputs'!V28&lt;='General Assumptions_Back End'!$A$102,'General Assumptions_Back End'!$C$102,SUMIFS('General Assumptions_Back End'!$C$102:$C$110,'General Assumptions_Back End'!$A$102:$A$110,'Structure Inputs'!V28))),)</f>
        <v>0</v>
      </c>
      <c r="O25" s="25">
        <f>IF($D25="Yes",IF('Structure Inputs'!W28&gt;='General Assumptions_Back End'!$A$110,'General Assumptions_Back End'!$C$110,IF('Structure Inputs'!W28&lt;='General Assumptions_Back End'!$A$102,'General Assumptions_Back End'!$C$102,SUMIFS('General Assumptions_Back End'!$C$102:$C$110,'General Assumptions_Back End'!$A$102:$A$110,'Structure Inputs'!W28))),)</f>
        <v>0</v>
      </c>
      <c r="P25" s="25">
        <f>IF($D25="Yes",IF('Structure Inputs'!X28&gt;='General Assumptions_Back End'!$A$110,'General Assumptions_Back End'!$C$110,IF('Structure Inputs'!X28&lt;='General Assumptions_Back End'!$A$102,'General Assumptions_Back End'!$C$102,SUMIFS('General Assumptions_Back End'!$C$102:$C$110,'General Assumptions_Back End'!$A$102:$A$110,'Structure Inputs'!X28))),)</f>
        <v>0</v>
      </c>
      <c r="Q25" s="25">
        <f>IF($D25="Yes",IF('Structure Inputs'!Y28&gt;='General Assumptions_Back End'!$A$110,'General Assumptions_Back End'!$C$110,IF('Structure Inputs'!Y28&lt;='General Assumptions_Back End'!$A$102,'General Assumptions_Back End'!$C$102,SUMIFS('General Assumptions_Back End'!$C$102:$C$110,'General Assumptions_Back End'!$A$102:$A$110,'Structure Inputs'!Y28))),)</f>
        <v>0</v>
      </c>
      <c r="R25" s="25">
        <f>IF($D25="Yes",IF('Structure Inputs'!Z28&gt;='General Assumptions_Back End'!$A$110,'General Assumptions_Back End'!$C$110,IF('Structure Inputs'!Z28&lt;='General Assumptions_Back End'!$A$102,'General Assumptions_Back End'!$C$102,SUMIFS('General Assumptions_Back End'!$C$102:$C$110,'General Assumptions_Back End'!$A$102:$A$110,'Structure Inputs'!Z28))),)</f>
        <v>0</v>
      </c>
      <c r="S25" s="25">
        <f>IF($D25="Yes",IF('Structure Inputs'!AA28&gt;='General Assumptions_Back End'!$A$110,'General Assumptions_Back End'!$C$110,IF('Structure Inputs'!AA28&lt;='General Assumptions_Back End'!$A$102,'General Assumptions_Back End'!$C$102,SUMIFS('General Assumptions_Back End'!$C$102:$C$110,'General Assumptions_Back End'!$A$102:$A$110,'Structure Inputs'!AA28))),)</f>
        <v>0</v>
      </c>
      <c r="T25" s="25">
        <f>IF($D25="Yes",IF('Structure Inputs'!AB28&gt;='General Assumptions_Back End'!$A$110,'General Assumptions_Back End'!$C$110,IF('Structure Inputs'!AB28&lt;='General Assumptions_Back End'!$A$102,'General Assumptions_Back End'!$C$102,SUMIFS('General Assumptions_Back End'!$C$102:$C$110,'General Assumptions_Back End'!$A$102:$A$110,'Structure Inputs'!AB28))),)</f>
        <v>0</v>
      </c>
      <c r="U25" s="25">
        <f>IF($D25="Yes",IF('Structure Inputs'!AC28&gt;='General Assumptions_Back End'!$A$110,'General Assumptions_Back End'!$C$110,IF('Structure Inputs'!AC28&lt;='General Assumptions_Back End'!$A$102,'General Assumptions_Back End'!$C$102,SUMIFS('General Assumptions_Back End'!$C$102:$C$110,'General Assumptions_Back End'!$A$102:$A$110,'Structure Inputs'!AC28))),)</f>
        <v>0</v>
      </c>
      <c r="W25" s="25">
        <f t="shared" si="13"/>
        <v>0</v>
      </c>
      <c r="X25" s="25">
        <f t="shared" si="0"/>
        <v>0</v>
      </c>
      <c r="Y25" s="25">
        <f t="shared" si="1"/>
        <v>0</v>
      </c>
      <c r="Z25" s="25">
        <f t="shared" si="2"/>
        <v>0</v>
      </c>
      <c r="AA25" s="25">
        <f t="shared" si="3"/>
        <v>0</v>
      </c>
      <c r="AB25" s="25">
        <f t="shared" si="4"/>
        <v>0</v>
      </c>
      <c r="AC25" s="25">
        <f t="shared" si="5"/>
        <v>0</v>
      </c>
      <c r="AD25" s="25">
        <f t="shared" si="6"/>
        <v>0</v>
      </c>
      <c r="AE25" s="25">
        <f t="shared" si="7"/>
        <v>0</v>
      </c>
      <c r="AF25" s="25">
        <f t="shared" si="8"/>
        <v>0</v>
      </c>
      <c r="AG25" s="25">
        <f t="shared" si="9"/>
        <v>0</v>
      </c>
      <c r="AH25" s="25">
        <f t="shared" si="10"/>
        <v>0</v>
      </c>
    </row>
    <row r="26" spans="1:34" x14ac:dyDescent="0.25">
      <c r="A26" s="17">
        <f t="shared" si="11"/>
        <v>25</v>
      </c>
      <c r="B26" s="27" t="str">
        <f>IF('Structure Inputs'!C29="","",'Structure Inputs'!C29)</f>
        <v/>
      </c>
      <c r="D26" s="42" t="str">
        <f t="shared" si="12"/>
        <v>No</v>
      </c>
      <c r="F26" s="42">
        <f>'Structure Inputs'!$D29</f>
        <v>0</v>
      </c>
      <c r="H26" s="42">
        <f>SUMIFS('General Assumptions_Back End'!$C:$C,'General Assumptions_Back End'!$A:$A,$B26,'General Assumptions_Back End'!$B:$B,H$1)</f>
        <v>0</v>
      </c>
      <c r="J26" s="25">
        <f>IF($D26="Yes",IF('Structure Inputs'!R29&gt;='General Assumptions_Back End'!$A$110,'General Assumptions_Back End'!$C$110,IF('Structure Inputs'!R29&lt;='General Assumptions_Back End'!$A$102,'General Assumptions_Back End'!$C$102,SUMIFS('General Assumptions_Back End'!$C$102:$C$110,'General Assumptions_Back End'!$A$102:$A$110,'Structure Inputs'!R29))),)</f>
        <v>0</v>
      </c>
      <c r="K26" s="25">
        <f>IF($D26="Yes",IF('Structure Inputs'!S29&gt;='General Assumptions_Back End'!$A$110,'General Assumptions_Back End'!$C$110,IF('Structure Inputs'!S29&lt;='General Assumptions_Back End'!$A$102,'General Assumptions_Back End'!$C$102,SUMIFS('General Assumptions_Back End'!$C$102:$C$110,'General Assumptions_Back End'!$A$102:$A$110,'Structure Inputs'!S29))),)</f>
        <v>0</v>
      </c>
      <c r="L26" s="25">
        <f>IF($D26="Yes",IF('Structure Inputs'!T29&gt;='General Assumptions_Back End'!$A$110,'General Assumptions_Back End'!$C$110,IF('Structure Inputs'!T29&lt;='General Assumptions_Back End'!$A$102,'General Assumptions_Back End'!$C$102,SUMIFS('General Assumptions_Back End'!$C$102:$C$110,'General Assumptions_Back End'!$A$102:$A$110,'Structure Inputs'!T29))),)</f>
        <v>0</v>
      </c>
      <c r="M26" s="25">
        <f>IF($D26="Yes",IF('Structure Inputs'!U29&gt;='General Assumptions_Back End'!$A$110,'General Assumptions_Back End'!$C$110,IF('Structure Inputs'!U29&lt;='General Assumptions_Back End'!$A$102,'General Assumptions_Back End'!$C$102,SUMIFS('General Assumptions_Back End'!$C$102:$C$110,'General Assumptions_Back End'!$A$102:$A$110,'Structure Inputs'!U29))),)</f>
        <v>0</v>
      </c>
      <c r="N26" s="25">
        <f>IF($D26="Yes",IF('Structure Inputs'!V29&gt;='General Assumptions_Back End'!$A$110,'General Assumptions_Back End'!$C$110,IF('Structure Inputs'!V29&lt;='General Assumptions_Back End'!$A$102,'General Assumptions_Back End'!$C$102,SUMIFS('General Assumptions_Back End'!$C$102:$C$110,'General Assumptions_Back End'!$A$102:$A$110,'Structure Inputs'!V29))),)</f>
        <v>0</v>
      </c>
      <c r="O26" s="25">
        <f>IF($D26="Yes",IF('Structure Inputs'!W29&gt;='General Assumptions_Back End'!$A$110,'General Assumptions_Back End'!$C$110,IF('Structure Inputs'!W29&lt;='General Assumptions_Back End'!$A$102,'General Assumptions_Back End'!$C$102,SUMIFS('General Assumptions_Back End'!$C$102:$C$110,'General Assumptions_Back End'!$A$102:$A$110,'Structure Inputs'!W29))),)</f>
        <v>0</v>
      </c>
      <c r="P26" s="25">
        <f>IF($D26="Yes",IF('Structure Inputs'!X29&gt;='General Assumptions_Back End'!$A$110,'General Assumptions_Back End'!$C$110,IF('Structure Inputs'!X29&lt;='General Assumptions_Back End'!$A$102,'General Assumptions_Back End'!$C$102,SUMIFS('General Assumptions_Back End'!$C$102:$C$110,'General Assumptions_Back End'!$A$102:$A$110,'Structure Inputs'!X29))),)</f>
        <v>0</v>
      </c>
      <c r="Q26" s="25">
        <f>IF($D26="Yes",IF('Structure Inputs'!Y29&gt;='General Assumptions_Back End'!$A$110,'General Assumptions_Back End'!$C$110,IF('Structure Inputs'!Y29&lt;='General Assumptions_Back End'!$A$102,'General Assumptions_Back End'!$C$102,SUMIFS('General Assumptions_Back End'!$C$102:$C$110,'General Assumptions_Back End'!$A$102:$A$110,'Structure Inputs'!Y29))),)</f>
        <v>0</v>
      </c>
      <c r="R26" s="25">
        <f>IF($D26="Yes",IF('Structure Inputs'!Z29&gt;='General Assumptions_Back End'!$A$110,'General Assumptions_Back End'!$C$110,IF('Structure Inputs'!Z29&lt;='General Assumptions_Back End'!$A$102,'General Assumptions_Back End'!$C$102,SUMIFS('General Assumptions_Back End'!$C$102:$C$110,'General Assumptions_Back End'!$A$102:$A$110,'Structure Inputs'!Z29))),)</f>
        <v>0</v>
      </c>
      <c r="S26" s="25">
        <f>IF($D26="Yes",IF('Structure Inputs'!AA29&gt;='General Assumptions_Back End'!$A$110,'General Assumptions_Back End'!$C$110,IF('Structure Inputs'!AA29&lt;='General Assumptions_Back End'!$A$102,'General Assumptions_Back End'!$C$102,SUMIFS('General Assumptions_Back End'!$C$102:$C$110,'General Assumptions_Back End'!$A$102:$A$110,'Structure Inputs'!AA29))),)</f>
        <v>0</v>
      </c>
      <c r="T26" s="25">
        <f>IF($D26="Yes",IF('Structure Inputs'!AB29&gt;='General Assumptions_Back End'!$A$110,'General Assumptions_Back End'!$C$110,IF('Structure Inputs'!AB29&lt;='General Assumptions_Back End'!$A$102,'General Assumptions_Back End'!$C$102,SUMIFS('General Assumptions_Back End'!$C$102:$C$110,'General Assumptions_Back End'!$A$102:$A$110,'Structure Inputs'!AB29))),)</f>
        <v>0</v>
      </c>
      <c r="U26" s="25">
        <f>IF($D26="Yes",IF('Structure Inputs'!AC29&gt;='General Assumptions_Back End'!$A$110,'General Assumptions_Back End'!$C$110,IF('Structure Inputs'!AC29&lt;='General Assumptions_Back End'!$A$102,'General Assumptions_Back End'!$C$102,SUMIFS('General Assumptions_Back End'!$C$102:$C$110,'General Assumptions_Back End'!$A$102:$A$110,'Structure Inputs'!AC29))),)</f>
        <v>0</v>
      </c>
      <c r="W26" s="25">
        <f t="shared" si="13"/>
        <v>0</v>
      </c>
      <c r="X26" s="25">
        <f t="shared" si="0"/>
        <v>0</v>
      </c>
      <c r="Y26" s="25">
        <f t="shared" si="1"/>
        <v>0</v>
      </c>
      <c r="Z26" s="25">
        <f t="shared" si="2"/>
        <v>0</v>
      </c>
      <c r="AA26" s="25">
        <f t="shared" si="3"/>
        <v>0</v>
      </c>
      <c r="AB26" s="25">
        <f t="shared" si="4"/>
        <v>0</v>
      </c>
      <c r="AC26" s="25">
        <f t="shared" si="5"/>
        <v>0</v>
      </c>
      <c r="AD26" s="25">
        <f t="shared" si="6"/>
        <v>0</v>
      </c>
      <c r="AE26" s="25">
        <f t="shared" si="7"/>
        <v>0</v>
      </c>
      <c r="AF26" s="25">
        <f t="shared" si="8"/>
        <v>0</v>
      </c>
      <c r="AG26" s="25">
        <f t="shared" si="9"/>
        <v>0</v>
      </c>
      <c r="AH26" s="25">
        <f t="shared" si="10"/>
        <v>0</v>
      </c>
    </row>
    <row r="27" spans="1:34" x14ac:dyDescent="0.25">
      <c r="A27" s="17">
        <f t="shared" si="11"/>
        <v>26</v>
      </c>
      <c r="B27" s="27" t="str">
        <f>IF('Structure Inputs'!C30="","",'Structure Inputs'!C30)</f>
        <v/>
      </c>
      <c r="D27" s="42" t="str">
        <f t="shared" si="12"/>
        <v>No</v>
      </c>
      <c r="F27" s="42">
        <f>'Structure Inputs'!$D30</f>
        <v>0</v>
      </c>
      <c r="H27" s="42">
        <f>SUMIFS('General Assumptions_Back End'!$C:$C,'General Assumptions_Back End'!$A:$A,$B27,'General Assumptions_Back End'!$B:$B,H$1)</f>
        <v>0</v>
      </c>
      <c r="J27" s="25">
        <f>IF($D27="Yes",IF('Structure Inputs'!R30&gt;='General Assumptions_Back End'!$A$110,'General Assumptions_Back End'!$C$110,IF('Structure Inputs'!R30&lt;='General Assumptions_Back End'!$A$102,'General Assumptions_Back End'!$C$102,SUMIFS('General Assumptions_Back End'!$C$102:$C$110,'General Assumptions_Back End'!$A$102:$A$110,'Structure Inputs'!R30))),)</f>
        <v>0</v>
      </c>
      <c r="K27" s="25">
        <f>IF($D27="Yes",IF('Structure Inputs'!S30&gt;='General Assumptions_Back End'!$A$110,'General Assumptions_Back End'!$C$110,IF('Structure Inputs'!S30&lt;='General Assumptions_Back End'!$A$102,'General Assumptions_Back End'!$C$102,SUMIFS('General Assumptions_Back End'!$C$102:$C$110,'General Assumptions_Back End'!$A$102:$A$110,'Structure Inputs'!S30))),)</f>
        <v>0</v>
      </c>
      <c r="L27" s="25">
        <f>IF($D27="Yes",IF('Structure Inputs'!T30&gt;='General Assumptions_Back End'!$A$110,'General Assumptions_Back End'!$C$110,IF('Structure Inputs'!T30&lt;='General Assumptions_Back End'!$A$102,'General Assumptions_Back End'!$C$102,SUMIFS('General Assumptions_Back End'!$C$102:$C$110,'General Assumptions_Back End'!$A$102:$A$110,'Structure Inputs'!T30))),)</f>
        <v>0</v>
      </c>
      <c r="M27" s="25">
        <f>IF($D27="Yes",IF('Structure Inputs'!U30&gt;='General Assumptions_Back End'!$A$110,'General Assumptions_Back End'!$C$110,IF('Structure Inputs'!U30&lt;='General Assumptions_Back End'!$A$102,'General Assumptions_Back End'!$C$102,SUMIFS('General Assumptions_Back End'!$C$102:$C$110,'General Assumptions_Back End'!$A$102:$A$110,'Structure Inputs'!U30))),)</f>
        <v>0</v>
      </c>
      <c r="N27" s="25">
        <f>IF($D27="Yes",IF('Structure Inputs'!V30&gt;='General Assumptions_Back End'!$A$110,'General Assumptions_Back End'!$C$110,IF('Structure Inputs'!V30&lt;='General Assumptions_Back End'!$A$102,'General Assumptions_Back End'!$C$102,SUMIFS('General Assumptions_Back End'!$C$102:$C$110,'General Assumptions_Back End'!$A$102:$A$110,'Structure Inputs'!V30))),)</f>
        <v>0</v>
      </c>
      <c r="O27" s="25">
        <f>IF($D27="Yes",IF('Structure Inputs'!W30&gt;='General Assumptions_Back End'!$A$110,'General Assumptions_Back End'!$C$110,IF('Structure Inputs'!W30&lt;='General Assumptions_Back End'!$A$102,'General Assumptions_Back End'!$C$102,SUMIFS('General Assumptions_Back End'!$C$102:$C$110,'General Assumptions_Back End'!$A$102:$A$110,'Structure Inputs'!W30))),)</f>
        <v>0</v>
      </c>
      <c r="P27" s="25">
        <f>IF($D27="Yes",IF('Structure Inputs'!X30&gt;='General Assumptions_Back End'!$A$110,'General Assumptions_Back End'!$C$110,IF('Structure Inputs'!X30&lt;='General Assumptions_Back End'!$A$102,'General Assumptions_Back End'!$C$102,SUMIFS('General Assumptions_Back End'!$C$102:$C$110,'General Assumptions_Back End'!$A$102:$A$110,'Structure Inputs'!X30))),)</f>
        <v>0</v>
      </c>
      <c r="Q27" s="25">
        <f>IF($D27="Yes",IF('Structure Inputs'!Y30&gt;='General Assumptions_Back End'!$A$110,'General Assumptions_Back End'!$C$110,IF('Structure Inputs'!Y30&lt;='General Assumptions_Back End'!$A$102,'General Assumptions_Back End'!$C$102,SUMIFS('General Assumptions_Back End'!$C$102:$C$110,'General Assumptions_Back End'!$A$102:$A$110,'Structure Inputs'!Y30))),)</f>
        <v>0</v>
      </c>
      <c r="R27" s="25">
        <f>IF($D27="Yes",IF('Structure Inputs'!Z30&gt;='General Assumptions_Back End'!$A$110,'General Assumptions_Back End'!$C$110,IF('Structure Inputs'!Z30&lt;='General Assumptions_Back End'!$A$102,'General Assumptions_Back End'!$C$102,SUMIFS('General Assumptions_Back End'!$C$102:$C$110,'General Assumptions_Back End'!$A$102:$A$110,'Structure Inputs'!Z30))),)</f>
        <v>0</v>
      </c>
      <c r="S27" s="25">
        <f>IF($D27="Yes",IF('Structure Inputs'!AA30&gt;='General Assumptions_Back End'!$A$110,'General Assumptions_Back End'!$C$110,IF('Structure Inputs'!AA30&lt;='General Assumptions_Back End'!$A$102,'General Assumptions_Back End'!$C$102,SUMIFS('General Assumptions_Back End'!$C$102:$C$110,'General Assumptions_Back End'!$A$102:$A$110,'Structure Inputs'!AA30))),)</f>
        <v>0</v>
      </c>
      <c r="T27" s="25">
        <f>IF($D27="Yes",IF('Structure Inputs'!AB30&gt;='General Assumptions_Back End'!$A$110,'General Assumptions_Back End'!$C$110,IF('Structure Inputs'!AB30&lt;='General Assumptions_Back End'!$A$102,'General Assumptions_Back End'!$C$102,SUMIFS('General Assumptions_Back End'!$C$102:$C$110,'General Assumptions_Back End'!$A$102:$A$110,'Structure Inputs'!AB30))),)</f>
        <v>0</v>
      </c>
      <c r="U27" s="25">
        <f>IF($D27="Yes",IF('Structure Inputs'!AC30&gt;='General Assumptions_Back End'!$A$110,'General Assumptions_Back End'!$C$110,IF('Structure Inputs'!AC30&lt;='General Assumptions_Back End'!$A$102,'General Assumptions_Back End'!$C$102,SUMIFS('General Assumptions_Back End'!$C$102:$C$110,'General Assumptions_Back End'!$A$102:$A$110,'Structure Inputs'!AC30))),)</f>
        <v>0</v>
      </c>
      <c r="W27" s="25">
        <f t="shared" si="13"/>
        <v>0</v>
      </c>
      <c r="X27" s="25">
        <f t="shared" si="0"/>
        <v>0</v>
      </c>
      <c r="Y27" s="25">
        <f t="shared" si="1"/>
        <v>0</v>
      </c>
      <c r="Z27" s="25">
        <f t="shared" si="2"/>
        <v>0</v>
      </c>
      <c r="AA27" s="25">
        <f t="shared" si="3"/>
        <v>0</v>
      </c>
      <c r="AB27" s="25">
        <f t="shared" si="4"/>
        <v>0</v>
      </c>
      <c r="AC27" s="25">
        <f t="shared" si="5"/>
        <v>0</v>
      </c>
      <c r="AD27" s="25">
        <f t="shared" si="6"/>
        <v>0</v>
      </c>
      <c r="AE27" s="25">
        <f t="shared" si="7"/>
        <v>0</v>
      </c>
      <c r="AF27" s="25">
        <f t="shared" si="8"/>
        <v>0</v>
      </c>
      <c r="AG27" s="25">
        <f t="shared" si="9"/>
        <v>0</v>
      </c>
      <c r="AH27" s="25">
        <f t="shared" si="10"/>
        <v>0</v>
      </c>
    </row>
    <row r="28" spans="1:34" x14ac:dyDescent="0.25">
      <c r="A28" s="17">
        <f t="shared" si="11"/>
        <v>27</v>
      </c>
      <c r="B28" s="27" t="str">
        <f>IF('Structure Inputs'!C31="","",'Structure Inputs'!C31)</f>
        <v/>
      </c>
      <c r="D28" s="42" t="str">
        <f t="shared" si="12"/>
        <v>No</v>
      </c>
      <c r="F28" s="42">
        <f>'Structure Inputs'!$D31</f>
        <v>0</v>
      </c>
      <c r="H28" s="42">
        <f>SUMIFS('General Assumptions_Back End'!$C:$C,'General Assumptions_Back End'!$A:$A,$B28,'General Assumptions_Back End'!$B:$B,H$1)</f>
        <v>0</v>
      </c>
      <c r="J28" s="25">
        <f>IF($D28="Yes",IF('Structure Inputs'!R31&gt;='General Assumptions_Back End'!$A$110,'General Assumptions_Back End'!$C$110,IF('Structure Inputs'!R31&lt;='General Assumptions_Back End'!$A$102,'General Assumptions_Back End'!$C$102,SUMIFS('General Assumptions_Back End'!$C$102:$C$110,'General Assumptions_Back End'!$A$102:$A$110,'Structure Inputs'!R31))),)</f>
        <v>0</v>
      </c>
      <c r="K28" s="25">
        <f>IF($D28="Yes",IF('Structure Inputs'!S31&gt;='General Assumptions_Back End'!$A$110,'General Assumptions_Back End'!$C$110,IF('Structure Inputs'!S31&lt;='General Assumptions_Back End'!$A$102,'General Assumptions_Back End'!$C$102,SUMIFS('General Assumptions_Back End'!$C$102:$C$110,'General Assumptions_Back End'!$A$102:$A$110,'Structure Inputs'!S31))),)</f>
        <v>0</v>
      </c>
      <c r="L28" s="25">
        <f>IF($D28="Yes",IF('Structure Inputs'!T31&gt;='General Assumptions_Back End'!$A$110,'General Assumptions_Back End'!$C$110,IF('Structure Inputs'!T31&lt;='General Assumptions_Back End'!$A$102,'General Assumptions_Back End'!$C$102,SUMIFS('General Assumptions_Back End'!$C$102:$C$110,'General Assumptions_Back End'!$A$102:$A$110,'Structure Inputs'!T31))),)</f>
        <v>0</v>
      </c>
      <c r="M28" s="25">
        <f>IF($D28="Yes",IF('Structure Inputs'!U31&gt;='General Assumptions_Back End'!$A$110,'General Assumptions_Back End'!$C$110,IF('Structure Inputs'!U31&lt;='General Assumptions_Back End'!$A$102,'General Assumptions_Back End'!$C$102,SUMIFS('General Assumptions_Back End'!$C$102:$C$110,'General Assumptions_Back End'!$A$102:$A$110,'Structure Inputs'!U31))),)</f>
        <v>0</v>
      </c>
      <c r="N28" s="25">
        <f>IF($D28="Yes",IF('Structure Inputs'!V31&gt;='General Assumptions_Back End'!$A$110,'General Assumptions_Back End'!$C$110,IF('Structure Inputs'!V31&lt;='General Assumptions_Back End'!$A$102,'General Assumptions_Back End'!$C$102,SUMIFS('General Assumptions_Back End'!$C$102:$C$110,'General Assumptions_Back End'!$A$102:$A$110,'Structure Inputs'!V31))),)</f>
        <v>0</v>
      </c>
      <c r="O28" s="25">
        <f>IF($D28="Yes",IF('Structure Inputs'!W31&gt;='General Assumptions_Back End'!$A$110,'General Assumptions_Back End'!$C$110,IF('Structure Inputs'!W31&lt;='General Assumptions_Back End'!$A$102,'General Assumptions_Back End'!$C$102,SUMIFS('General Assumptions_Back End'!$C$102:$C$110,'General Assumptions_Back End'!$A$102:$A$110,'Structure Inputs'!W31))),)</f>
        <v>0</v>
      </c>
      <c r="P28" s="25">
        <f>IF($D28="Yes",IF('Structure Inputs'!X31&gt;='General Assumptions_Back End'!$A$110,'General Assumptions_Back End'!$C$110,IF('Structure Inputs'!X31&lt;='General Assumptions_Back End'!$A$102,'General Assumptions_Back End'!$C$102,SUMIFS('General Assumptions_Back End'!$C$102:$C$110,'General Assumptions_Back End'!$A$102:$A$110,'Structure Inputs'!X31))),)</f>
        <v>0</v>
      </c>
      <c r="Q28" s="25">
        <f>IF($D28="Yes",IF('Structure Inputs'!Y31&gt;='General Assumptions_Back End'!$A$110,'General Assumptions_Back End'!$C$110,IF('Structure Inputs'!Y31&lt;='General Assumptions_Back End'!$A$102,'General Assumptions_Back End'!$C$102,SUMIFS('General Assumptions_Back End'!$C$102:$C$110,'General Assumptions_Back End'!$A$102:$A$110,'Structure Inputs'!Y31))),)</f>
        <v>0</v>
      </c>
      <c r="R28" s="25">
        <f>IF($D28="Yes",IF('Structure Inputs'!Z31&gt;='General Assumptions_Back End'!$A$110,'General Assumptions_Back End'!$C$110,IF('Structure Inputs'!Z31&lt;='General Assumptions_Back End'!$A$102,'General Assumptions_Back End'!$C$102,SUMIFS('General Assumptions_Back End'!$C$102:$C$110,'General Assumptions_Back End'!$A$102:$A$110,'Structure Inputs'!Z31))),)</f>
        <v>0</v>
      </c>
      <c r="S28" s="25">
        <f>IF($D28="Yes",IF('Structure Inputs'!AA31&gt;='General Assumptions_Back End'!$A$110,'General Assumptions_Back End'!$C$110,IF('Structure Inputs'!AA31&lt;='General Assumptions_Back End'!$A$102,'General Assumptions_Back End'!$C$102,SUMIFS('General Assumptions_Back End'!$C$102:$C$110,'General Assumptions_Back End'!$A$102:$A$110,'Structure Inputs'!AA31))),)</f>
        <v>0</v>
      </c>
      <c r="T28" s="25">
        <f>IF($D28="Yes",IF('Structure Inputs'!AB31&gt;='General Assumptions_Back End'!$A$110,'General Assumptions_Back End'!$C$110,IF('Structure Inputs'!AB31&lt;='General Assumptions_Back End'!$A$102,'General Assumptions_Back End'!$C$102,SUMIFS('General Assumptions_Back End'!$C$102:$C$110,'General Assumptions_Back End'!$A$102:$A$110,'Structure Inputs'!AB31))),)</f>
        <v>0</v>
      </c>
      <c r="U28" s="25">
        <f>IF($D28="Yes",IF('Structure Inputs'!AC31&gt;='General Assumptions_Back End'!$A$110,'General Assumptions_Back End'!$C$110,IF('Structure Inputs'!AC31&lt;='General Assumptions_Back End'!$A$102,'General Assumptions_Back End'!$C$102,SUMIFS('General Assumptions_Back End'!$C$102:$C$110,'General Assumptions_Back End'!$A$102:$A$110,'Structure Inputs'!AC31))),)</f>
        <v>0</v>
      </c>
      <c r="W28" s="25">
        <f t="shared" si="13"/>
        <v>0</v>
      </c>
      <c r="X28" s="25">
        <f t="shared" si="0"/>
        <v>0</v>
      </c>
      <c r="Y28" s="25">
        <f t="shared" si="1"/>
        <v>0</v>
      </c>
      <c r="Z28" s="25">
        <f t="shared" si="2"/>
        <v>0</v>
      </c>
      <c r="AA28" s="25">
        <f t="shared" si="3"/>
        <v>0</v>
      </c>
      <c r="AB28" s="25">
        <f t="shared" si="4"/>
        <v>0</v>
      </c>
      <c r="AC28" s="25">
        <f t="shared" si="5"/>
        <v>0</v>
      </c>
      <c r="AD28" s="25">
        <f t="shared" si="6"/>
        <v>0</v>
      </c>
      <c r="AE28" s="25">
        <f t="shared" si="7"/>
        <v>0</v>
      </c>
      <c r="AF28" s="25">
        <f t="shared" si="8"/>
        <v>0</v>
      </c>
      <c r="AG28" s="25">
        <f t="shared" si="9"/>
        <v>0</v>
      </c>
      <c r="AH28" s="25">
        <f t="shared" si="10"/>
        <v>0</v>
      </c>
    </row>
    <row r="29" spans="1:34" x14ac:dyDescent="0.25">
      <c r="A29" s="17">
        <f t="shared" si="11"/>
        <v>28</v>
      </c>
      <c r="B29" s="27" t="str">
        <f>IF('Structure Inputs'!C32="","",'Structure Inputs'!C32)</f>
        <v/>
      </c>
      <c r="D29" s="42" t="str">
        <f t="shared" si="12"/>
        <v>No</v>
      </c>
      <c r="F29" s="42">
        <f>'Structure Inputs'!$D32</f>
        <v>0</v>
      </c>
      <c r="H29" s="42">
        <f>SUMIFS('General Assumptions_Back End'!$C:$C,'General Assumptions_Back End'!$A:$A,$B29,'General Assumptions_Back End'!$B:$B,H$1)</f>
        <v>0</v>
      </c>
      <c r="J29" s="25">
        <f>IF($D29="Yes",IF('Structure Inputs'!R32&gt;='General Assumptions_Back End'!$A$110,'General Assumptions_Back End'!$C$110,IF('Structure Inputs'!R32&lt;='General Assumptions_Back End'!$A$102,'General Assumptions_Back End'!$C$102,SUMIFS('General Assumptions_Back End'!$C$102:$C$110,'General Assumptions_Back End'!$A$102:$A$110,'Structure Inputs'!R32))),)</f>
        <v>0</v>
      </c>
      <c r="K29" s="25">
        <f>IF($D29="Yes",IF('Structure Inputs'!S32&gt;='General Assumptions_Back End'!$A$110,'General Assumptions_Back End'!$C$110,IF('Structure Inputs'!S32&lt;='General Assumptions_Back End'!$A$102,'General Assumptions_Back End'!$C$102,SUMIFS('General Assumptions_Back End'!$C$102:$C$110,'General Assumptions_Back End'!$A$102:$A$110,'Structure Inputs'!S32))),)</f>
        <v>0</v>
      </c>
      <c r="L29" s="25">
        <f>IF($D29="Yes",IF('Structure Inputs'!T32&gt;='General Assumptions_Back End'!$A$110,'General Assumptions_Back End'!$C$110,IF('Structure Inputs'!T32&lt;='General Assumptions_Back End'!$A$102,'General Assumptions_Back End'!$C$102,SUMIFS('General Assumptions_Back End'!$C$102:$C$110,'General Assumptions_Back End'!$A$102:$A$110,'Structure Inputs'!T32))),)</f>
        <v>0</v>
      </c>
      <c r="M29" s="25">
        <f>IF($D29="Yes",IF('Structure Inputs'!U32&gt;='General Assumptions_Back End'!$A$110,'General Assumptions_Back End'!$C$110,IF('Structure Inputs'!U32&lt;='General Assumptions_Back End'!$A$102,'General Assumptions_Back End'!$C$102,SUMIFS('General Assumptions_Back End'!$C$102:$C$110,'General Assumptions_Back End'!$A$102:$A$110,'Structure Inputs'!U32))),)</f>
        <v>0</v>
      </c>
      <c r="N29" s="25">
        <f>IF($D29="Yes",IF('Structure Inputs'!V32&gt;='General Assumptions_Back End'!$A$110,'General Assumptions_Back End'!$C$110,IF('Structure Inputs'!V32&lt;='General Assumptions_Back End'!$A$102,'General Assumptions_Back End'!$C$102,SUMIFS('General Assumptions_Back End'!$C$102:$C$110,'General Assumptions_Back End'!$A$102:$A$110,'Structure Inputs'!V32))),)</f>
        <v>0</v>
      </c>
      <c r="O29" s="25">
        <f>IF($D29="Yes",IF('Structure Inputs'!W32&gt;='General Assumptions_Back End'!$A$110,'General Assumptions_Back End'!$C$110,IF('Structure Inputs'!W32&lt;='General Assumptions_Back End'!$A$102,'General Assumptions_Back End'!$C$102,SUMIFS('General Assumptions_Back End'!$C$102:$C$110,'General Assumptions_Back End'!$A$102:$A$110,'Structure Inputs'!W32))),)</f>
        <v>0</v>
      </c>
      <c r="P29" s="25">
        <f>IF($D29="Yes",IF('Structure Inputs'!X32&gt;='General Assumptions_Back End'!$A$110,'General Assumptions_Back End'!$C$110,IF('Structure Inputs'!X32&lt;='General Assumptions_Back End'!$A$102,'General Assumptions_Back End'!$C$102,SUMIFS('General Assumptions_Back End'!$C$102:$C$110,'General Assumptions_Back End'!$A$102:$A$110,'Structure Inputs'!X32))),)</f>
        <v>0</v>
      </c>
      <c r="Q29" s="25">
        <f>IF($D29="Yes",IF('Structure Inputs'!Y32&gt;='General Assumptions_Back End'!$A$110,'General Assumptions_Back End'!$C$110,IF('Structure Inputs'!Y32&lt;='General Assumptions_Back End'!$A$102,'General Assumptions_Back End'!$C$102,SUMIFS('General Assumptions_Back End'!$C$102:$C$110,'General Assumptions_Back End'!$A$102:$A$110,'Structure Inputs'!Y32))),)</f>
        <v>0</v>
      </c>
      <c r="R29" s="25">
        <f>IF($D29="Yes",IF('Structure Inputs'!Z32&gt;='General Assumptions_Back End'!$A$110,'General Assumptions_Back End'!$C$110,IF('Structure Inputs'!Z32&lt;='General Assumptions_Back End'!$A$102,'General Assumptions_Back End'!$C$102,SUMIFS('General Assumptions_Back End'!$C$102:$C$110,'General Assumptions_Back End'!$A$102:$A$110,'Structure Inputs'!Z32))),)</f>
        <v>0</v>
      </c>
      <c r="S29" s="25">
        <f>IF($D29="Yes",IF('Structure Inputs'!AA32&gt;='General Assumptions_Back End'!$A$110,'General Assumptions_Back End'!$C$110,IF('Structure Inputs'!AA32&lt;='General Assumptions_Back End'!$A$102,'General Assumptions_Back End'!$C$102,SUMIFS('General Assumptions_Back End'!$C$102:$C$110,'General Assumptions_Back End'!$A$102:$A$110,'Structure Inputs'!AA32))),)</f>
        <v>0</v>
      </c>
      <c r="T29" s="25">
        <f>IF($D29="Yes",IF('Structure Inputs'!AB32&gt;='General Assumptions_Back End'!$A$110,'General Assumptions_Back End'!$C$110,IF('Structure Inputs'!AB32&lt;='General Assumptions_Back End'!$A$102,'General Assumptions_Back End'!$C$102,SUMIFS('General Assumptions_Back End'!$C$102:$C$110,'General Assumptions_Back End'!$A$102:$A$110,'Structure Inputs'!AB32))),)</f>
        <v>0</v>
      </c>
      <c r="U29" s="25">
        <f>IF($D29="Yes",IF('Structure Inputs'!AC32&gt;='General Assumptions_Back End'!$A$110,'General Assumptions_Back End'!$C$110,IF('Structure Inputs'!AC32&lt;='General Assumptions_Back End'!$A$102,'General Assumptions_Back End'!$C$102,SUMIFS('General Assumptions_Back End'!$C$102:$C$110,'General Assumptions_Back End'!$A$102:$A$110,'Structure Inputs'!AC32))),)</f>
        <v>0</v>
      </c>
      <c r="W29" s="25">
        <f t="shared" si="13"/>
        <v>0</v>
      </c>
      <c r="X29" s="25">
        <f t="shared" si="0"/>
        <v>0</v>
      </c>
      <c r="Y29" s="25">
        <f t="shared" si="1"/>
        <v>0</v>
      </c>
      <c r="Z29" s="25">
        <f t="shared" si="2"/>
        <v>0</v>
      </c>
      <c r="AA29" s="25">
        <f t="shared" si="3"/>
        <v>0</v>
      </c>
      <c r="AB29" s="25">
        <f t="shared" si="4"/>
        <v>0</v>
      </c>
      <c r="AC29" s="25">
        <f t="shared" si="5"/>
        <v>0</v>
      </c>
      <c r="AD29" s="25">
        <f t="shared" si="6"/>
        <v>0</v>
      </c>
      <c r="AE29" s="25">
        <f t="shared" si="7"/>
        <v>0</v>
      </c>
      <c r="AF29" s="25">
        <f t="shared" si="8"/>
        <v>0</v>
      </c>
      <c r="AG29" s="25">
        <f t="shared" si="9"/>
        <v>0</v>
      </c>
      <c r="AH29" s="25">
        <f t="shared" si="10"/>
        <v>0</v>
      </c>
    </row>
    <row r="30" spans="1:34" x14ac:dyDescent="0.25">
      <c r="A30" s="17">
        <f t="shared" si="11"/>
        <v>29</v>
      </c>
      <c r="B30" s="27" t="str">
        <f>IF('Structure Inputs'!C33="","",'Structure Inputs'!C33)</f>
        <v/>
      </c>
      <c r="D30" s="42" t="str">
        <f t="shared" si="12"/>
        <v>No</v>
      </c>
      <c r="F30" s="42">
        <f>'Structure Inputs'!$D33</f>
        <v>0</v>
      </c>
      <c r="H30" s="42">
        <f>SUMIFS('General Assumptions_Back End'!$C:$C,'General Assumptions_Back End'!$A:$A,$B30,'General Assumptions_Back End'!$B:$B,H$1)</f>
        <v>0</v>
      </c>
      <c r="J30" s="25">
        <f>IF($D30="Yes",IF('Structure Inputs'!R33&gt;='General Assumptions_Back End'!$A$110,'General Assumptions_Back End'!$C$110,IF('Structure Inputs'!R33&lt;='General Assumptions_Back End'!$A$102,'General Assumptions_Back End'!$C$102,SUMIFS('General Assumptions_Back End'!$C$102:$C$110,'General Assumptions_Back End'!$A$102:$A$110,'Structure Inputs'!R33))),)</f>
        <v>0</v>
      </c>
      <c r="K30" s="25">
        <f>IF($D30="Yes",IF('Structure Inputs'!S33&gt;='General Assumptions_Back End'!$A$110,'General Assumptions_Back End'!$C$110,IF('Structure Inputs'!S33&lt;='General Assumptions_Back End'!$A$102,'General Assumptions_Back End'!$C$102,SUMIFS('General Assumptions_Back End'!$C$102:$C$110,'General Assumptions_Back End'!$A$102:$A$110,'Structure Inputs'!S33))),)</f>
        <v>0</v>
      </c>
      <c r="L30" s="25">
        <f>IF($D30="Yes",IF('Structure Inputs'!T33&gt;='General Assumptions_Back End'!$A$110,'General Assumptions_Back End'!$C$110,IF('Structure Inputs'!T33&lt;='General Assumptions_Back End'!$A$102,'General Assumptions_Back End'!$C$102,SUMIFS('General Assumptions_Back End'!$C$102:$C$110,'General Assumptions_Back End'!$A$102:$A$110,'Structure Inputs'!T33))),)</f>
        <v>0</v>
      </c>
      <c r="M30" s="25">
        <f>IF($D30="Yes",IF('Structure Inputs'!U33&gt;='General Assumptions_Back End'!$A$110,'General Assumptions_Back End'!$C$110,IF('Structure Inputs'!U33&lt;='General Assumptions_Back End'!$A$102,'General Assumptions_Back End'!$C$102,SUMIFS('General Assumptions_Back End'!$C$102:$C$110,'General Assumptions_Back End'!$A$102:$A$110,'Structure Inputs'!U33))),)</f>
        <v>0</v>
      </c>
      <c r="N30" s="25">
        <f>IF($D30="Yes",IF('Structure Inputs'!V33&gt;='General Assumptions_Back End'!$A$110,'General Assumptions_Back End'!$C$110,IF('Structure Inputs'!V33&lt;='General Assumptions_Back End'!$A$102,'General Assumptions_Back End'!$C$102,SUMIFS('General Assumptions_Back End'!$C$102:$C$110,'General Assumptions_Back End'!$A$102:$A$110,'Structure Inputs'!V33))),)</f>
        <v>0</v>
      </c>
      <c r="O30" s="25">
        <f>IF($D30="Yes",IF('Structure Inputs'!W33&gt;='General Assumptions_Back End'!$A$110,'General Assumptions_Back End'!$C$110,IF('Structure Inputs'!W33&lt;='General Assumptions_Back End'!$A$102,'General Assumptions_Back End'!$C$102,SUMIFS('General Assumptions_Back End'!$C$102:$C$110,'General Assumptions_Back End'!$A$102:$A$110,'Structure Inputs'!W33))),)</f>
        <v>0</v>
      </c>
      <c r="P30" s="25">
        <f>IF($D30="Yes",IF('Structure Inputs'!X33&gt;='General Assumptions_Back End'!$A$110,'General Assumptions_Back End'!$C$110,IF('Structure Inputs'!X33&lt;='General Assumptions_Back End'!$A$102,'General Assumptions_Back End'!$C$102,SUMIFS('General Assumptions_Back End'!$C$102:$C$110,'General Assumptions_Back End'!$A$102:$A$110,'Structure Inputs'!X33))),)</f>
        <v>0</v>
      </c>
      <c r="Q30" s="25">
        <f>IF($D30="Yes",IF('Structure Inputs'!Y33&gt;='General Assumptions_Back End'!$A$110,'General Assumptions_Back End'!$C$110,IF('Structure Inputs'!Y33&lt;='General Assumptions_Back End'!$A$102,'General Assumptions_Back End'!$C$102,SUMIFS('General Assumptions_Back End'!$C$102:$C$110,'General Assumptions_Back End'!$A$102:$A$110,'Structure Inputs'!Y33))),)</f>
        <v>0</v>
      </c>
      <c r="R30" s="25">
        <f>IF($D30="Yes",IF('Structure Inputs'!Z33&gt;='General Assumptions_Back End'!$A$110,'General Assumptions_Back End'!$C$110,IF('Structure Inputs'!Z33&lt;='General Assumptions_Back End'!$A$102,'General Assumptions_Back End'!$C$102,SUMIFS('General Assumptions_Back End'!$C$102:$C$110,'General Assumptions_Back End'!$A$102:$A$110,'Structure Inputs'!Z33))),)</f>
        <v>0</v>
      </c>
      <c r="S30" s="25">
        <f>IF($D30="Yes",IF('Structure Inputs'!AA33&gt;='General Assumptions_Back End'!$A$110,'General Assumptions_Back End'!$C$110,IF('Structure Inputs'!AA33&lt;='General Assumptions_Back End'!$A$102,'General Assumptions_Back End'!$C$102,SUMIFS('General Assumptions_Back End'!$C$102:$C$110,'General Assumptions_Back End'!$A$102:$A$110,'Structure Inputs'!AA33))),)</f>
        <v>0</v>
      </c>
      <c r="T30" s="25">
        <f>IF($D30="Yes",IF('Structure Inputs'!AB33&gt;='General Assumptions_Back End'!$A$110,'General Assumptions_Back End'!$C$110,IF('Structure Inputs'!AB33&lt;='General Assumptions_Back End'!$A$102,'General Assumptions_Back End'!$C$102,SUMIFS('General Assumptions_Back End'!$C$102:$C$110,'General Assumptions_Back End'!$A$102:$A$110,'Structure Inputs'!AB33))),)</f>
        <v>0</v>
      </c>
      <c r="U30" s="25">
        <f>IF($D30="Yes",IF('Structure Inputs'!AC33&gt;='General Assumptions_Back End'!$A$110,'General Assumptions_Back End'!$C$110,IF('Structure Inputs'!AC33&lt;='General Assumptions_Back End'!$A$102,'General Assumptions_Back End'!$C$102,SUMIFS('General Assumptions_Back End'!$C$102:$C$110,'General Assumptions_Back End'!$A$102:$A$110,'Structure Inputs'!AC33))),)</f>
        <v>0</v>
      </c>
      <c r="W30" s="25">
        <f t="shared" si="13"/>
        <v>0</v>
      </c>
      <c r="X30" s="25">
        <f t="shared" si="0"/>
        <v>0</v>
      </c>
      <c r="Y30" s="25">
        <f t="shared" si="1"/>
        <v>0</v>
      </c>
      <c r="Z30" s="25">
        <f t="shared" si="2"/>
        <v>0</v>
      </c>
      <c r="AA30" s="25">
        <f t="shared" si="3"/>
        <v>0</v>
      </c>
      <c r="AB30" s="25">
        <f t="shared" si="4"/>
        <v>0</v>
      </c>
      <c r="AC30" s="25">
        <f t="shared" si="5"/>
        <v>0</v>
      </c>
      <c r="AD30" s="25">
        <f t="shared" si="6"/>
        <v>0</v>
      </c>
      <c r="AE30" s="25">
        <f t="shared" si="7"/>
        <v>0</v>
      </c>
      <c r="AF30" s="25">
        <f t="shared" si="8"/>
        <v>0</v>
      </c>
      <c r="AG30" s="25">
        <f t="shared" si="9"/>
        <v>0</v>
      </c>
      <c r="AH30" s="25">
        <f t="shared" si="10"/>
        <v>0</v>
      </c>
    </row>
    <row r="31" spans="1:34" x14ac:dyDescent="0.25">
      <c r="A31" s="17">
        <f t="shared" si="11"/>
        <v>30</v>
      </c>
      <c r="B31" s="27" t="str">
        <f>IF('Structure Inputs'!C34="","",'Structure Inputs'!C34)</f>
        <v/>
      </c>
      <c r="D31" s="42" t="str">
        <f t="shared" si="12"/>
        <v>No</v>
      </c>
      <c r="F31" s="42">
        <f>'Structure Inputs'!$D34</f>
        <v>0</v>
      </c>
      <c r="H31" s="42">
        <f>SUMIFS('General Assumptions_Back End'!$C:$C,'General Assumptions_Back End'!$A:$A,$B31,'General Assumptions_Back End'!$B:$B,H$1)</f>
        <v>0</v>
      </c>
      <c r="J31" s="25">
        <f>IF($D31="Yes",IF('Structure Inputs'!R34&gt;='General Assumptions_Back End'!$A$110,'General Assumptions_Back End'!$C$110,IF('Structure Inputs'!R34&lt;='General Assumptions_Back End'!$A$102,'General Assumptions_Back End'!$C$102,SUMIFS('General Assumptions_Back End'!$C$102:$C$110,'General Assumptions_Back End'!$A$102:$A$110,'Structure Inputs'!R34))),)</f>
        <v>0</v>
      </c>
      <c r="K31" s="25">
        <f>IF($D31="Yes",IF('Structure Inputs'!S34&gt;='General Assumptions_Back End'!$A$110,'General Assumptions_Back End'!$C$110,IF('Structure Inputs'!S34&lt;='General Assumptions_Back End'!$A$102,'General Assumptions_Back End'!$C$102,SUMIFS('General Assumptions_Back End'!$C$102:$C$110,'General Assumptions_Back End'!$A$102:$A$110,'Structure Inputs'!S34))),)</f>
        <v>0</v>
      </c>
      <c r="L31" s="25">
        <f>IF($D31="Yes",IF('Structure Inputs'!T34&gt;='General Assumptions_Back End'!$A$110,'General Assumptions_Back End'!$C$110,IF('Structure Inputs'!T34&lt;='General Assumptions_Back End'!$A$102,'General Assumptions_Back End'!$C$102,SUMIFS('General Assumptions_Back End'!$C$102:$C$110,'General Assumptions_Back End'!$A$102:$A$110,'Structure Inputs'!T34))),)</f>
        <v>0</v>
      </c>
      <c r="M31" s="25">
        <f>IF($D31="Yes",IF('Structure Inputs'!U34&gt;='General Assumptions_Back End'!$A$110,'General Assumptions_Back End'!$C$110,IF('Structure Inputs'!U34&lt;='General Assumptions_Back End'!$A$102,'General Assumptions_Back End'!$C$102,SUMIFS('General Assumptions_Back End'!$C$102:$C$110,'General Assumptions_Back End'!$A$102:$A$110,'Structure Inputs'!U34))),)</f>
        <v>0</v>
      </c>
      <c r="N31" s="25">
        <f>IF($D31="Yes",IF('Structure Inputs'!V34&gt;='General Assumptions_Back End'!$A$110,'General Assumptions_Back End'!$C$110,IF('Structure Inputs'!V34&lt;='General Assumptions_Back End'!$A$102,'General Assumptions_Back End'!$C$102,SUMIFS('General Assumptions_Back End'!$C$102:$C$110,'General Assumptions_Back End'!$A$102:$A$110,'Structure Inputs'!V34))),)</f>
        <v>0</v>
      </c>
      <c r="O31" s="25">
        <f>IF($D31="Yes",IF('Structure Inputs'!W34&gt;='General Assumptions_Back End'!$A$110,'General Assumptions_Back End'!$C$110,IF('Structure Inputs'!W34&lt;='General Assumptions_Back End'!$A$102,'General Assumptions_Back End'!$C$102,SUMIFS('General Assumptions_Back End'!$C$102:$C$110,'General Assumptions_Back End'!$A$102:$A$110,'Structure Inputs'!W34))),)</f>
        <v>0</v>
      </c>
      <c r="P31" s="25">
        <f>IF($D31="Yes",IF('Structure Inputs'!X34&gt;='General Assumptions_Back End'!$A$110,'General Assumptions_Back End'!$C$110,IF('Structure Inputs'!X34&lt;='General Assumptions_Back End'!$A$102,'General Assumptions_Back End'!$C$102,SUMIFS('General Assumptions_Back End'!$C$102:$C$110,'General Assumptions_Back End'!$A$102:$A$110,'Structure Inputs'!X34))),)</f>
        <v>0</v>
      </c>
      <c r="Q31" s="25">
        <f>IF($D31="Yes",IF('Structure Inputs'!Y34&gt;='General Assumptions_Back End'!$A$110,'General Assumptions_Back End'!$C$110,IF('Structure Inputs'!Y34&lt;='General Assumptions_Back End'!$A$102,'General Assumptions_Back End'!$C$102,SUMIFS('General Assumptions_Back End'!$C$102:$C$110,'General Assumptions_Back End'!$A$102:$A$110,'Structure Inputs'!Y34))),)</f>
        <v>0</v>
      </c>
      <c r="R31" s="25">
        <f>IF($D31="Yes",IF('Structure Inputs'!Z34&gt;='General Assumptions_Back End'!$A$110,'General Assumptions_Back End'!$C$110,IF('Structure Inputs'!Z34&lt;='General Assumptions_Back End'!$A$102,'General Assumptions_Back End'!$C$102,SUMIFS('General Assumptions_Back End'!$C$102:$C$110,'General Assumptions_Back End'!$A$102:$A$110,'Structure Inputs'!Z34))),)</f>
        <v>0</v>
      </c>
      <c r="S31" s="25">
        <f>IF($D31="Yes",IF('Structure Inputs'!AA34&gt;='General Assumptions_Back End'!$A$110,'General Assumptions_Back End'!$C$110,IF('Structure Inputs'!AA34&lt;='General Assumptions_Back End'!$A$102,'General Assumptions_Back End'!$C$102,SUMIFS('General Assumptions_Back End'!$C$102:$C$110,'General Assumptions_Back End'!$A$102:$A$110,'Structure Inputs'!AA34))),)</f>
        <v>0</v>
      </c>
      <c r="T31" s="25">
        <f>IF($D31="Yes",IF('Structure Inputs'!AB34&gt;='General Assumptions_Back End'!$A$110,'General Assumptions_Back End'!$C$110,IF('Structure Inputs'!AB34&lt;='General Assumptions_Back End'!$A$102,'General Assumptions_Back End'!$C$102,SUMIFS('General Assumptions_Back End'!$C$102:$C$110,'General Assumptions_Back End'!$A$102:$A$110,'Structure Inputs'!AB34))),)</f>
        <v>0</v>
      </c>
      <c r="U31" s="25">
        <f>IF($D31="Yes",IF('Structure Inputs'!AC34&gt;='General Assumptions_Back End'!$A$110,'General Assumptions_Back End'!$C$110,IF('Structure Inputs'!AC34&lt;='General Assumptions_Back End'!$A$102,'General Assumptions_Back End'!$C$102,SUMIFS('General Assumptions_Back End'!$C$102:$C$110,'General Assumptions_Back End'!$A$102:$A$110,'Structure Inputs'!AC34))),)</f>
        <v>0</v>
      </c>
      <c r="W31" s="25">
        <f t="shared" si="13"/>
        <v>0</v>
      </c>
      <c r="X31" s="25">
        <f t="shared" si="0"/>
        <v>0</v>
      </c>
      <c r="Y31" s="25">
        <f t="shared" si="1"/>
        <v>0</v>
      </c>
      <c r="Z31" s="25">
        <f t="shared" si="2"/>
        <v>0</v>
      </c>
      <c r="AA31" s="25">
        <f t="shared" si="3"/>
        <v>0</v>
      </c>
      <c r="AB31" s="25">
        <f t="shared" si="4"/>
        <v>0</v>
      </c>
      <c r="AC31" s="25">
        <f t="shared" si="5"/>
        <v>0</v>
      </c>
      <c r="AD31" s="25">
        <f t="shared" si="6"/>
        <v>0</v>
      </c>
      <c r="AE31" s="25">
        <f t="shared" si="7"/>
        <v>0</v>
      </c>
      <c r="AF31" s="25">
        <f t="shared" si="8"/>
        <v>0</v>
      </c>
      <c r="AG31" s="25">
        <f t="shared" si="9"/>
        <v>0</v>
      </c>
      <c r="AH31" s="25">
        <f t="shared" si="10"/>
        <v>0</v>
      </c>
    </row>
    <row r="32" spans="1:34" x14ac:dyDescent="0.25">
      <c r="A32" s="17">
        <f t="shared" si="11"/>
        <v>31</v>
      </c>
      <c r="B32" s="27" t="str">
        <f>IF('Structure Inputs'!C35="","",'Structure Inputs'!C35)</f>
        <v/>
      </c>
      <c r="D32" s="42" t="str">
        <f t="shared" si="12"/>
        <v>No</v>
      </c>
      <c r="F32" s="42">
        <f>'Structure Inputs'!$D35</f>
        <v>0</v>
      </c>
      <c r="H32" s="42">
        <f>SUMIFS('General Assumptions_Back End'!$C:$C,'General Assumptions_Back End'!$A:$A,$B32,'General Assumptions_Back End'!$B:$B,H$1)</f>
        <v>0</v>
      </c>
      <c r="J32" s="25">
        <f>IF($D32="Yes",IF('Structure Inputs'!R35&gt;='General Assumptions_Back End'!$A$110,'General Assumptions_Back End'!$C$110,IF('Structure Inputs'!R35&lt;='General Assumptions_Back End'!$A$102,'General Assumptions_Back End'!$C$102,SUMIFS('General Assumptions_Back End'!$C$102:$C$110,'General Assumptions_Back End'!$A$102:$A$110,'Structure Inputs'!R35))),)</f>
        <v>0</v>
      </c>
      <c r="K32" s="25">
        <f>IF($D32="Yes",IF('Structure Inputs'!S35&gt;='General Assumptions_Back End'!$A$110,'General Assumptions_Back End'!$C$110,IF('Structure Inputs'!S35&lt;='General Assumptions_Back End'!$A$102,'General Assumptions_Back End'!$C$102,SUMIFS('General Assumptions_Back End'!$C$102:$C$110,'General Assumptions_Back End'!$A$102:$A$110,'Structure Inputs'!S35))),)</f>
        <v>0</v>
      </c>
      <c r="L32" s="25">
        <f>IF($D32="Yes",IF('Structure Inputs'!T35&gt;='General Assumptions_Back End'!$A$110,'General Assumptions_Back End'!$C$110,IF('Structure Inputs'!T35&lt;='General Assumptions_Back End'!$A$102,'General Assumptions_Back End'!$C$102,SUMIFS('General Assumptions_Back End'!$C$102:$C$110,'General Assumptions_Back End'!$A$102:$A$110,'Structure Inputs'!T35))),)</f>
        <v>0</v>
      </c>
      <c r="M32" s="25">
        <f>IF($D32="Yes",IF('Structure Inputs'!U35&gt;='General Assumptions_Back End'!$A$110,'General Assumptions_Back End'!$C$110,IF('Structure Inputs'!U35&lt;='General Assumptions_Back End'!$A$102,'General Assumptions_Back End'!$C$102,SUMIFS('General Assumptions_Back End'!$C$102:$C$110,'General Assumptions_Back End'!$A$102:$A$110,'Structure Inputs'!U35))),)</f>
        <v>0</v>
      </c>
      <c r="N32" s="25">
        <f>IF($D32="Yes",IF('Structure Inputs'!V35&gt;='General Assumptions_Back End'!$A$110,'General Assumptions_Back End'!$C$110,IF('Structure Inputs'!V35&lt;='General Assumptions_Back End'!$A$102,'General Assumptions_Back End'!$C$102,SUMIFS('General Assumptions_Back End'!$C$102:$C$110,'General Assumptions_Back End'!$A$102:$A$110,'Structure Inputs'!V35))),)</f>
        <v>0</v>
      </c>
      <c r="O32" s="25">
        <f>IF($D32="Yes",IF('Structure Inputs'!W35&gt;='General Assumptions_Back End'!$A$110,'General Assumptions_Back End'!$C$110,IF('Structure Inputs'!W35&lt;='General Assumptions_Back End'!$A$102,'General Assumptions_Back End'!$C$102,SUMIFS('General Assumptions_Back End'!$C$102:$C$110,'General Assumptions_Back End'!$A$102:$A$110,'Structure Inputs'!W35))),)</f>
        <v>0</v>
      </c>
      <c r="P32" s="25">
        <f>IF($D32="Yes",IF('Structure Inputs'!X35&gt;='General Assumptions_Back End'!$A$110,'General Assumptions_Back End'!$C$110,IF('Structure Inputs'!X35&lt;='General Assumptions_Back End'!$A$102,'General Assumptions_Back End'!$C$102,SUMIFS('General Assumptions_Back End'!$C$102:$C$110,'General Assumptions_Back End'!$A$102:$A$110,'Structure Inputs'!X35))),)</f>
        <v>0</v>
      </c>
      <c r="Q32" s="25">
        <f>IF($D32="Yes",IF('Structure Inputs'!Y35&gt;='General Assumptions_Back End'!$A$110,'General Assumptions_Back End'!$C$110,IF('Structure Inputs'!Y35&lt;='General Assumptions_Back End'!$A$102,'General Assumptions_Back End'!$C$102,SUMIFS('General Assumptions_Back End'!$C$102:$C$110,'General Assumptions_Back End'!$A$102:$A$110,'Structure Inputs'!Y35))),)</f>
        <v>0</v>
      </c>
      <c r="R32" s="25">
        <f>IF($D32="Yes",IF('Structure Inputs'!Z35&gt;='General Assumptions_Back End'!$A$110,'General Assumptions_Back End'!$C$110,IF('Structure Inputs'!Z35&lt;='General Assumptions_Back End'!$A$102,'General Assumptions_Back End'!$C$102,SUMIFS('General Assumptions_Back End'!$C$102:$C$110,'General Assumptions_Back End'!$A$102:$A$110,'Structure Inputs'!Z35))),)</f>
        <v>0</v>
      </c>
      <c r="S32" s="25">
        <f>IF($D32="Yes",IF('Structure Inputs'!AA35&gt;='General Assumptions_Back End'!$A$110,'General Assumptions_Back End'!$C$110,IF('Structure Inputs'!AA35&lt;='General Assumptions_Back End'!$A$102,'General Assumptions_Back End'!$C$102,SUMIFS('General Assumptions_Back End'!$C$102:$C$110,'General Assumptions_Back End'!$A$102:$A$110,'Structure Inputs'!AA35))),)</f>
        <v>0</v>
      </c>
      <c r="T32" s="25">
        <f>IF($D32="Yes",IF('Structure Inputs'!AB35&gt;='General Assumptions_Back End'!$A$110,'General Assumptions_Back End'!$C$110,IF('Structure Inputs'!AB35&lt;='General Assumptions_Back End'!$A$102,'General Assumptions_Back End'!$C$102,SUMIFS('General Assumptions_Back End'!$C$102:$C$110,'General Assumptions_Back End'!$A$102:$A$110,'Structure Inputs'!AB35))),)</f>
        <v>0</v>
      </c>
      <c r="U32" s="25">
        <f>IF($D32="Yes",IF('Structure Inputs'!AC35&gt;='General Assumptions_Back End'!$A$110,'General Assumptions_Back End'!$C$110,IF('Structure Inputs'!AC35&lt;='General Assumptions_Back End'!$A$102,'General Assumptions_Back End'!$C$102,SUMIFS('General Assumptions_Back End'!$C$102:$C$110,'General Assumptions_Back End'!$A$102:$A$110,'Structure Inputs'!AC35))),)</f>
        <v>0</v>
      </c>
      <c r="W32" s="25">
        <f t="shared" si="13"/>
        <v>0</v>
      </c>
      <c r="X32" s="25">
        <f t="shared" si="0"/>
        <v>0</v>
      </c>
      <c r="Y32" s="25">
        <f t="shared" si="1"/>
        <v>0</v>
      </c>
      <c r="Z32" s="25">
        <f t="shared" si="2"/>
        <v>0</v>
      </c>
      <c r="AA32" s="25">
        <f t="shared" si="3"/>
        <v>0</v>
      </c>
      <c r="AB32" s="25">
        <f t="shared" si="4"/>
        <v>0</v>
      </c>
      <c r="AC32" s="25">
        <f t="shared" si="5"/>
        <v>0</v>
      </c>
      <c r="AD32" s="25">
        <f t="shared" si="6"/>
        <v>0</v>
      </c>
      <c r="AE32" s="25">
        <f t="shared" si="7"/>
        <v>0</v>
      </c>
      <c r="AF32" s="25">
        <f t="shared" si="8"/>
        <v>0</v>
      </c>
      <c r="AG32" s="25">
        <f t="shared" si="9"/>
        <v>0</v>
      </c>
      <c r="AH32" s="25">
        <f t="shared" si="10"/>
        <v>0</v>
      </c>
    </row>
    <row r="33" spans="1:34" x14ac:dyDescent="0.25">
      <c r="A33" s="17">
        <f t="shared" si="11"/>
        <v>32</v>
      </c>
      <c r="B33" s="27" t="str">
        <f>IF('Structure Inputs'!C36="","",'Structure Inputs'!C36)</f>
        <v/>
      </c>
      <c r="D33" s="42" t="str">
        <f t="shared" si="12"/>
        <v>No</v>
      </c>
      <c r="F33" s="42">
        <f>'Structure Inputs'!$D36</f>
        <v>0</v>
      </c>
      <c r="H33" s="42">
        <f>SUMIFS('General Assumptions_Back End'!$C:$C,'General Assumptions_Back End'!$A:$A,$B33,'General Assumptions_Back End'!$B:$B,H$1)</f>
        <v>0</v>
      </c>
      <c r="J33" s="25">
        <f>IF($D33="Yes",IF('Structure Inputs'!R36&gt;='General Assumptions_Back End'!$A$110,'General Assumptions_Back End'!$C$110,IF('Structure Inputs'!R36&lt;='General Assumptions_Back End'!$A$102,'General Assumptions_Back End'!$C$102,SUMIFS('General Assumptions_Back End'!$C$102:$C$110,'General Assumptions_Back End'!$A$102:$A$110,'Structure Inputs'!R36))),)</f>
        <v>0</v>
      </c>
      <c r="K33" s="25">
        <f>IF($D33="Yes",IF('Structure Inputs'!S36&gt;='General Assumptions_Back End'!$A$110,'General Assumptions_Back End'!$C$110,IF('Structure Inputs'!S36&lt;='General Assumptions_Back End'!$A$102,'General Assumptions_Back End'!$C$102,SUMIFS('General Assumptions_Back End'!$C$102:$C$110,'General Assumptions_Back End'!$A$102:$A$110,'Structure Inputs'!S36))),)</f>
        <v>0</v>
      </c>
      <c r="L33" s="25">
        <f>IF($D33="Yes",IF('Structure Inputs'!T36&gt;='General Assumptions_Back End'!$A$110,'General Assumptions_Back End'!$C$110,IF('Structure Inputs'!T36&lt;='General Assumptions_Back End'!$A$102,'General Assumptions_Back End'!$C$102,SUMIFS('General Assumptions_Back End'!$C$102:$C$110,'General Assumptions_Back End'!$A$102:$A$110,'Structure Inputs'!T36))),)</f>
        <v>0</v>
      </c>
      <c r="M33" s="25">
        <f>IF($D33="Yes",IF('Structure Inputs'!U36&gt;='General Assumptions_Back End'!$A$110,'General Assumptions_Back End'!$C$110,IF('Structure Inputs'!U36&lt;='General Assumptions_Back End'!$A$102,'General Assumptions_Back End'!$C$102,SUMIFS('General Assumptions_Back End'!$C$102:$C$110,'General Assumptions_Back End'!$A$102:$A$110,'Structure Inputs'!U36))),)</f>
        <v>0</v>
      </c>
      <c r="N33" s="25">
        <f>IF($D33="Yes",IF('Structure Inputs'!V36&gt;='General Assumptions_Back End'!$A$110,'General Assumptions_Back End'!$C$110,IF('Structure Inputs'!V36&lt;='General Assumptions_Back End'!$A$102,'General Assumptions_Back End'!$C$102,SUMIFS('General Assumptions_Back End'!$C$102:$C$110,'General Assumptions_Back End'!$A$102:$A$110,'Structure Inputs'!V36))),)</f>
        <v>0</v>
      </c>
      <c r="O33" s="25">
        <f>IF($D33="Yes",IF('Structure Inputs'!W36&gt;='General Assumptions_Back End'!$A$110,'General Assumptions_Back End'!$C$110,IF('Structure Inputs'!W36&lt;='General Assumptions_Back End'!$A$102,'General Assumptions_Back End'!$C$102,SUMIFS('General Assumptions_Back End'!$C$102:$C$110,'General Assumptions_Back End'!$A$102:$A$110,'Structure Inputs'!W36))),)</f>
        <v>0</v>
      </c>
      <c r="P33" s="25">
        <f>IF($D33="Yes",IF('Structure Inputs'!X36&gt;='General Assumptions_Back End'!$A$110,'General Assumptions_Back End'!$C$110,IF('Structure Inputs'!X36&lt;='General Assumptions_Back End'!$A$102,'General Assumptions_Back End'!$C$102,SUMIFS('General Assumptions_Back End'!$C$102:$C$110,'General Assumptions_Back End'!$A$102:$A$110,'Structure Inputs'!X36))),)</f>
        <v>0</v>
      </c>
      <c r="Q33" s="25">
        <f>IF($D33="Yes",IF('Structure Inputs'!Y36&gt;='General Assumptions_Back End'!$A$110,'General Assumptions_Back End'!$C$110,IF('Structure Inputs'!Y36&lt;='General Assumptions_Back End'!$A$102,'General Assumptions_Back End'!$C$102,SUMIFS('General Assumptions_Back End'!$C$102:$C$110,'General Assumptions_Back End'!$A$102:$A$110,'Structure Inputs'!Y36))),)</f>
        <v>0</v>
      </c>
      <c r="R33" s="25">
        <f>IF($D33="Yes",IF('Structure Inputs'!Z36&gt;='General Assumptions_Back End'!$A$110,'General Assumptions_Back End'!$C$110,IF('Structure Inputs'!Z36&lt;='General Assumptions_Back End'!$A$102,'General Assumptions_Back End'!$C$102,SUMIFS('General Assumptions_Back End'!$C$102:$C$110,'General Assumptions_Back End'!$A$102:$A$110,'Structure Inputs'!Z36))),)</f>
        <v>0</v>
      </c>
      <c r="S33" s="25">
        <f>IF($D33="Yes",IF('Structure Inputs'!AA36&gt;='General Assumptions_Back End'!$A$110,'General Assumptions_Back End'!$C$110,IF('Structure Inputs'!AA36&lt;='General Assumptions_Back End'!$A$102,'General Assumptions_Back End'!$C$102,SUMIFS('General Assumptions_Back End'!$C$102:$C$110,'General Assumptions_Back End'!$A$102:$A$110,'Structure Inputs'!AA36))),)</f>
        <v>0</v>
      </c>
      <c r="T33" s="25">
        <f>IF($D33="Yes",IF('Structure Inputs'!AB36&gt;='General Assumptions_Back End'!$A$110,'General Assumptions_Back End'!$C$110,IF('Structure Inputs'!AB36&lt;='General Assumptions_Back End'!$A$102,'General Assumptions_Back End'!$C$102,SUMIFS('General Assumptions_Back End'!$C$102:$C$110,'General Assumptions_Back End'!$A$102:$A$110,'Structure Inputs'!AB36))),)</f>
        <v>0</v>
      </c>
      <c r="U33" s="25">
        <f>IF($D33="Yes",IF('Structure Inputs'!AC36&gt;='General Assumptions_Back End'!$A$110,'General Assumptions_Back End'!$C$110,IF('Structure Inputs'!AC36&lt;='General Assumptions_Back End'!$A$102,'General Assumptions_Back End'!$C$102,SUMIFS('General Assumptions_Back End'!$C$102:$C$110,'General Assumptions_Back End'!$A$102:$A$110,'Structure Inputs'!AC36))),)</f>
        <v>0</v>
      </c>
      <c r="W33" s="25">
        <f t="shared" si="13"/>
        <v>0</v>
      </c>
      <c r="X33" s="25">
        <f t="shared" si="0"/>
        <v>0</v>
      </c>
      <c r="Y33" s="25">
        <f t="shared" si="1"/>
        <v>0</v>
      </c>
      <c r="Z33" s="25">
        <f t="shared" si="2"/>
        <v>0</v>
      </c>
      <c r="AA33" s="25">
        <f t="shared" si="3"/>
        <v>0</v>
      </c>
      <c r="AB33" s="25">
        <f t="shared" si="4"/>
        <v>0</v>
      </c>
      <c r="AC33" s="25">
        <f t="shared" si="5"/>
        <v>0</v>
      </c>
      <c r="AD33" s="25">
        <f t="shared" si="6"/>
        <v>0</v>
      </c>
      <c r="AE33" s="25">
        <f t="shared" si="7"/>
        <v>0</v>
      </c>
      <c r="AF33" s="25">
        <f t="shared" si="8"/>
        <v>0</v>
      </c>
      <c r="AG33" s="25">
        <f t="shared" si="9"/>
        <v>0</v>
      </c>
      <c r="AH33" s="25">
        <f t="shared" si="10"/>
        <v>0</v>
      </c>
    </row>
    <row r="34" spans="1:34" x14ac:dyDescent="0.25">
      <c r="A34" s="17">
        <f t="shared" si="11"/>
        <v>33</v>
      </c>
      <c r="B34" s="27" t="str">
        <f>IF('Structure Inputs'!C37="","",'Structure Inputs'!C37)</f>
        <v/>
      </c>
      <c r="D34" s="42" t="str">
        <f t="shared" si="12"/>
        <v>No</v>
      </c>
      <c r="F34" s="42">
        <f>'Structure Inputs'!$D37</f>
        <v>0</v>
      </c>
      <c r="H34" s="42">
        <f>SUMIFS('General Assumptions_Back End'!$C:$C,'General Assumptions_Back End'!$A:$A,$B34,'General Assumptions_Back End'!$B:$B,H$1)</f>
        <v>0</v>
      </c>
      <c r="J34" s="25">
        <f>IF($D34="Yes",IF('Structure Inputs'!R37&gt;='General Assumptions_Back End'!$A$110,'General Assumptions_Back End'!$C$110,IF('Structure Inputs'!R37&lt;='General Assumptions_Back End'!$A$102,'General Assumptions_Back End'!$C$102,SUMIFS('General Assumptions_Back End'!$C$102:$C$110,'General Assumptions_Back End'!$A$102:$A$110,'Structure Inputs'!R37))),)</f>
        <v>0</v>
      </c>
      <c r="K34" s="25">
        <f>IF($D34="Yes",IF('Structure Inputs'!S37&gt;='General Assumptions_Back End'!$A$110,'General Assumptions_Back End'!$C$110,IF('Structure Inputs'!S37&lt;='General Assumptions_Back End'!$A$102,'General Assumptions_Back End'!$C$102,SUMIFS('General Assumptions_Back End'!$C$102:$C$110,'General Assumptions_Back End'!$A$102:$A$110,'Structure Inputs'!S37))),)</f>
        <v>0</v>
      </c>
      <c r="L34" s="25">
        <f>IF($D34="Yes",IF('Structure Inputs'!T37&gt;='General Assumptions_Back End'!$A$110,'General Assumptions_Back End'!$C$110,IF('Structure Inputs'!T37&lt;='General Assumptions_Back End'!$A$102,'General Assumptions_Back End'!$C$102,SUMIFS('General Assumptions_Back End'!$C$102:$C$110,'General Assumptions_Back End'!$A$102:$A$110,'Structure Inputs'!T37))),)</f>
        <v>0</v>
      </c>
      <c r="M34" s="25">
        <f>IF($D34="Yes",IF('Structure Inputs'!U37&gt;='General Assumptions_Back End'!$A$110,'General Assumptions_Back End'!$C$110,IF('Structure Inputs'!U37&lt;='General Assumptions_Back End'!$A$102,'General Assumptions_Back End'!$C$102,SUMIFS('General Assumptions_Back End'!$C$102:$C$110,'General Assumptions_Back End'!$A$102:$A$110,'Structure Inputs'!U37))),)</f>
        <v>0</v>
      </c>
      <c r="N34" s="25">
        <f>IF($D34="Yes",IF('Structure Inputs'!V37&gt;='General Assumptions_Back End'!$A$110,'General Assumptions_Back End'!$C$110,IF('Structure Inputs'!V37&lt;='General Assumptions_Back End'!$A$102,'General Assumptions_Back End'!$C$102,SUMIFS('General Assumptions_Back End'!$C$102:$C$110,'General Assumptions_Back End'!$A$102:$A$110,'Structure Inputs'!V37))),)</f>
        <v>0</v>
      </c>
      <c r="O34" s="25">
        <f>IF($D34="Yes",IF('Structure Inputs'!W37&gt;='General Assumptions_Back End'!$A$110,'General Assumptions_Back End'!$C$110,IF('Structure Inputs'!W37&lt;='General Assumptions_Back End'!$A$102,'General Assumptions_Back End'!$C$102,SUMIFS('General Assumptions_Back End'!$C$102:$C$110,'General Assumptions_Back End'!$A$102:$A$110,'Structure Inputs'!W37))),)</f>
        <v>0</v>
      </c>
      <c r="P34" s="25">
        <f>IF($D34="Yes",IF('Structure Inputs'!X37&gt;='General Assumptions_Back End'!$A$110,'General Assumptions_Back End'!$C$110,IF('Structure Inputs'!X37&lt;='General Assumptions_Back End'!$A$102,'General Assumptions_Back End'!$C$102,SUMIFS('General Assumptions_Back End'!$C$102:$C$110,'General Assumptions_Back End'!$A$102:$A$110,'Structure Inputs'!X37))),)</f>
        <v>0</v>
      </c>
      <c r="Q34" s="25">
        <f>IF($D34="Yes",IF('Structure Inputs'!Y37&gt;='General Assumptions_Back End'!$A$110,'General Assumptions_Back End'!$C$110,IF('Structure Inputs'!Y37&lt;='General Assumptions_Back End'!$A$102,'General Assumptions_Back End'!$C$102,SUMIFS('General Assumptions_Back End'!$C$102:$C$110,'General Assumptions_Back End'!$A$102:$A$110,'Structure Inputs'!Y37))),)</f>
        <v>0</v>
      </c>
      <c r="R34" s="25">
        <f>IF($D34="Yes",IF('Structure Inputs'!Z37&gt;='General Assumptions_Back End'!$A$110,'General Assumptions_Back End'!$C$110,IF('Structure Inputs'!Z37&lt;='General Assumptions_Back End'!$A$102,'General Assumptions_Back End'!$C$102,SUMIFS('General Assumptions_Back End'!$C$102:$C$110,'General Assumptions_Back End'!$A$102:$A$110,'Structure Inputs'!Z37))),)</f>
        <v>0</v>
      </c>
      <c r="S34" s="25">
        <f>IF($D34="Yes",IF('Structure Inputs'!AA37&gt;='General Assumptions_Back End'!$A$110,'General Assumptions_Back End'!$C$110,IF('Structure Inputs'!AA37&lt;='General Assumptions_Back End'!$A$102,'General Assumptions_Back End'!$C$102,SUMIFS('General Assumptions_Back End'!$C$102:$C$110,'General Assumptions_Back End'!$A$102:$A$110,'Structure Inputs'!AA37))),)</f>
        <v>0</v>
      </c>
      <c r="T34" s="25">
        <f>IF($D34="Yes",IF('Structure Inputs'!AB37&gt;='General Assumptions_Back End'!$A$110,'General Assumptions_Back End'!$C$110,IF('Structure Inputs'!AB37&lt;='General Assumptions_Back End'!$A$102,'General Assumptions_Back End'!$C$102,SUMIFS('General Assumptions_Back End'!$C$102:$C$110,'General Assumptions_Back End'!$A$102:$A$110,'Structure Inputs'!AB37))),)</f>
        <v>0</v>
      </c>
      <c r="U34" s="25">
        <f>IF($D34="Yes",IF('Structure Inputs'!AC37&gt;='General Assumptions_Back End'!$A$110,'General Assumptions_Back End'!$C$110,IF('Structure Inputs'!AC37&lt;='General Assumptions_Back End'!$A$102,'General Assumptions_Back End'!$C$102,SUMIFS('General Assumptions_Back End'!$C$102:$C$110,'General Assumptions_Back End'!$A$102:$A$110,'Structure Inputs'!AC37))),)</f>
        <v>0</v>
      </c>
      <c r="W34" s="25">
        <f t="shared" si="13"/>
        <v>0</v>
      </c>
      <c r="X34" s="25">
        <f t="shared" si="0"/>
        <v>0</v>
      </c>
      <c r="Y34" s="25">
        <f t="shared" si="1"/>
        <v>0</v>
      </c>
      <c r="Z34" s="25">
        <f t="shared" si="2"/>
        <v>0</v>
      </c>
      <c r="AA34" s="25">
        <f t="shared" si="3"/>
        <v>0</v>
      </c>
      <c r="AB34" s="25">
        <f t="shared" si="4"/>
        <v>0</v>
      </c>
      <c r="AC34" s="25">
        <f t="shared" si="5"/>
        <v>0</v>
      </c>
      <c r="AD34" s="25">
        <f t="shared" si="6"/>
        <v>0</v>
      </c>
      <c r="AE34" s="25">
        <f t="shared" si="7"/>
        <v>0</v>
      </c>
      <c r="AF34" s="25">
        <f t="shared" si="8"/>
        <v>0</v>
      </c>
      <c r="AG34" s="25">
        <f t="shared" si="9"/>
        <v>0</v>
      </c>
      <c r="AH34" s="25">
        <f t="shared" si="10"/>
        <v>0</v>
      </c>
    </row>
    <row r="35" spans="1:34" x14ac:dyDescent="0.25">
      <c r="A35" s="17">
        <f t="shared" ref="A35:A98" si="14">A34+1</f>
        <v>34</v>
      </c>
      <c r="B35" s="27" t="str">
        <f>IF('Structure Inputs'!C38="","",'Structure Inputs'!C38)</f>
        <v/>
      </c>
      <c r="D35" s="42" t="str">
        <f t="shared" si="12"/>
        <v>No</v>
      </c>
      <c r="F35" s="42">
        <f>'Structure Inputs'!$D38</f>
        <v>0</v>
      </c>
      <c r="H35" s="42">
        <f>SUMIFS('General Assumptions_Back End'!$C:$C,'General Assumptions_Back End'!$A:$A,$B35,'General Assumptions_Back End'!$B:$B,H$1)</f>
        <v>0</v>
      </c>
      <c r="J35" s="25">
        <f>IF($D35="Yes",IF('Structure Inputs'!R38&gt;='General Assumptions_Back End'!$A$110,'General Assumptions_Back End'!$C$110,IF('Structure Inputs'!R38&lt;='General Assumptions_Back End'!$A$102,'General Assumptions_Back End'!$C$102,SUMIFS('General Assumptions_Back End'!$C$102:$C$110,'General Assumptions_Back End'!$A$102:$A$110,'Structure Inputs'!R38))),)</f>
        <v>0</v>
      </c>
      <c r="K35" s="25">
        <f>IF($D35="Yes",IF('Structure Inputs'!S38&gt;='General Assumptions_Back End'!$A$110,'General Assumptions_Back End'!$C$110,IF('Structure Inputs'!S38&lt;='General Assumptions_Back End'!$A$102,'General Assumptions_Back End'!$C$102,SUMIFS('General Assumptions_Back End'!$C$102:$C$110,'General Assumptions_Back End'!$A$102:$A$110,'Structure Inputs'!S38))),)</f>
        <v>0</v>
      </c>
      <c r="L35" s="25">
        <f>IF($D35="Yes",IF('Structure Inputs'!T38&gt;='General Assumptions_Back End'!$A$110,'General Assumptions_Back End'!$C$110,IF('Structure Inputs'!T38&lt;='General Assumptions_Back End'!$A$102,'General Assumptions_Back End'!$C$102,SUMIFS('General Assumptions_Back End'!$C$102:$C$110,'General Assumptions_Back End'!$A$102:$A$110,'Structure Inputs'!T38))),)</f>
        <v>0</v>
      </c>
      <c r="M35" s="25">
        <f>IF($D35="Yes",IF('Structure Inputs'!U38&gt;='General Assumptions_Back End'!$A$110,'General Assumptions_Back End'!$C$110,IF('Structure Inputs'!U38&lt;='General Assumptions_Back End'!$A$102,'General Assumptions_Back End'!$C$102,SUMIFS('General Assumptions_Back End'!$C$102:$C$110,'General Assumptions_Back End'!$A$102:$A$110,'Structure Inputs'!U38))),)</f>
        <v>0</v>
      </c>
      <c r="N35" s="25">
        <f>IF($D35="Yes",IF('Structure Inputs'!V38&gt;='General Assumptions_Back End'!$A$110,'General Assumptions_Back End'!$C$110,IF('Structure Inputs'!V38&lt;='General Assumptions_Back End'!$A$102,'General Assumptions_Back End'!$C$102,SUMIFS('General Assumptions_Back End'!$C$102:$C$110,'General Assumptions_Back End'!$A$102:$A$110,'Structure Inputs'!V38))),)</f>
        <v>0</v>
      </c>
      <c r="O35" s="25">
        <f>IF($D35="Yes",IF('Structure Inputs'!W38&gt;='General Assumptions_Back End'!$A$110,'General Assumptions_Back End'!$C$110,IF('Structure Inputs'!W38&lt;='General Assumptions_Back End'!$A$102,'General Assumptions_Back End'!$C$102,SUMIFS('General Assumptions_Back End'!$C$102:$C$110,'General Assumptions_Back End'!$A$102:$A$110,'Structure Inputs'!W38))),)</f>
        <v>0</v>
      </c>
      <c r="P35" s="25">
        <f>IF($D35="Yes",IF('Structure Inputs'!X38&gt;='General Assumptions_Back End'!$A$110,'General Assumptions_Back End'!$C$110,IF('Structure Inputs'!X38&lt;='General Assumptions_Back End'!$A$102,'General Assumptions_Back End'!$C$102,SUMIFS('General Assumptions_Back End'!$C$102:$C$110,'General Assumptions_Back End'!$A$102:$A$110,'Structure Inputs'!X38))),)</f>
        <v>0</v>
      </c>
      <c r="Q35" s="25">
        <f>IF($D35="Yes",IF('Structure Inputs'!Y38&gt;='General Assumptions_Back End'!$A$110,'General Assumptions_Back End'!$C$110,IF('Structure Inputs'!Y38&lt;='General Assumptions_Back End'!$A$102,'General Assumptions_Back End'!$C$102,SUMIFS('General Assumptions_Back End'!$C$102:$C$110,'General Assumptions_Back End'!$A$102:$A$110,'Structure Inputs'!Y38))),)</f>
        <v>0</v>
      </c>
      <c r="R35" s="25">
        <f>IF($D35="Yes",IF('Structure Inputs'!Z38&gt;='General Assumptions_Back End'!$A$110,'General Assumptions_Back End'!$C$110,IF('Structure Inputs'!Z38&lt;='General Assumptions_Back End'!$A$102,'General Assumptions_Back End'!$C$102,SUMIFS('General Assumptions_Back End'!$C$102:$C$110,'General Assumptions_Back End'!$A$102:$A$110,'Structure Inputs'!Z38))),)</f>
        <v>0</v>
      </c>
      <c r="S35" s="25">
        <f>IF($D35="Yes",IF('Structure Inputs'!AA38&gt;='General Assumptions_Back End'!$A$110,'General Assumptions_Back End'!$C$110,IF('Structure Inputs'!AA38&lt;='General Assumptions_Back End'!$A$102,'General Assumptions_Back End'!$C$102,SUMIFS('General Assumptions_Back End'!$C$102:$C$110,'General Assumptions_Back End'!$A$102:$A$110,'Structure Inputs'!AA38))),)</f>
        <v>0</v>
      </c>
      <c r="T35" s="25">
        <f>IF($D35="Yes",IF('Structure Inputs'!AB38&gt;='General Assumptions_Back End'!$A$110,'General Assumptions_Back End'!$C$110,IF('Structure Inputs'!AB38&lt;='General Assumptions_Back End'!$A$102,'General Assumptions_Back End'!$C$102,SUMIFS('General Assumptions_Back End'!$C$102:$C$110,'General Assumptions_Back End'!$A$102:$A$110,'Structure Inputs'!AB38))),)</f>
        <v>0</v>
      </c>
      <c r="U35" s="25">
        <f>IF($D35="Yes",IF('Structure Inputs'!AC38&gt;='General Assumptions_Back End'!$A$110,'General Assumptions_Back End'!$C$110,IF('Structure Inputs'!AC38&lt;='General Assumptions_Back End'!$A$102,'General Assumptions_Back End'!$C$102,SUMIFS('General Assumptions_Back End'!$C$102:$C$110,'General Assumptions_Back End'!$A$102:$A$110,'Structure Inputs'!AC38))),)</f>
        <v>0</v>
      </c>
      <c r="W35" s="25">
        <f t="shared" si="13"/>
        <v>0</v>
      </c>
      <c r="X35" s="25">
        <f t="shared" si="0"/>
        <v>0</v>
      </c>
      <c r="Y35" s="25">
        <f t="shared" si="1"/>
        <v>0</v>
      </c>
      <c r="Z35" s="25">
        <f t="shared" si="2"/>
        <v>0</v>
      </c>
      <c r="AA35" s="25">
        <f t="shared" si="3"/>
        <v>0</v>
      </c>
      <c r="AB35" s="25">
        <f t="shared" si="4"/>
        <v>0</v>
      </c>
      <c r="AC35" s="25">
        <f t="shared" si="5"/>
        <v>0</v>
      </c>
      <c r="AD35" s="25">
        <f t="shared" si="6"/>
        <v>0</v>
      </c>
      <c r="AE35" s="25">
        <f t="shared" si="7"/>
        <v>0</v>
      </c>
      <c r="AF35" s="25">
        <f t="shared" si="8"/>
        <v>0</v>
      </c>
      <c r="AG35" s="25">
        <f t="shared" si="9"/>
        <v>0</v>
      </c>
      <c r="AH35" s="25">
        <f t="shared" si="10"/>
        <v>0</v>
      </c>
    </row>
    <row r="36" spans="1:34" x14ac:dyDescent="0.25">
      <c r="A36" s="17">
        <f t="shared" si="14"/>
        <v>35</v>
      </c>
      <c r="B36" s="27" t="str">
        <f>IF('Structure Inputs'!C39="","",'Structure Inputs'!C39)</f>
        <v/>
      </c>
      <c r="D36" s="42" t="str">
        <f t="shared" si="12"/>
        <v>No</v>
      </c>
      <c r="F36" s="42">
        <f>'Structure Inputs'!$D39</f>
        <v>0</v>
      </c>
      <c r="H36" s="42">
        <f>SUMIFS('General Assumptions_Back End'!$C:$C,'General Assumptions_Back End'!$A:$A,$B36,'General Assumptions_Back End'!$B:$B,H$1)</f>
        <v>0</v>
      </c>
      <c r="J36" s="25">
        <f>IF($D36="Yes",IF('Structure Inputs'!R39&gt;='General Assumptions_Back End'!$A$110,'General Assumptions_Back End'!$C$110,IF('Structure Inputs'!R39&lt;='General Assumptions_Back End'!$A$102,'General Assumptions_Back End'!$C$102,SUMIFS('General Assumptions_Back End'!$C$102:$C$110,'General Assumptions_Back End'!$A$102:$A$110,'Structure Inputs'!R39))),)</f>
        <v>0</v>
      </c>
      <c r="K36" s="25">
        <f>IF($D36="Yes",IF('Structure Inputs'!S39&gt;='General Assumptions_Back End'!$A$110,'General Assumptions_Back End'!$C$110,IF('Structure Inputs'!S39&lt;='General Assumptions_Back End'!$A$102,'General Assumptions_Back End'!$C$102,SUMIFS('General Assumptions_Back End'!$C$102:$C$110,'General Assumptions_Back End'!$A$102:$A$110,'Structure Inputs'!S39))),)</f>
        <v>0</v>
      </c>
      <c r="L36" s="25">
        <f>IF($D36="Yes",IF('Structure Inputs'!T39&gt;='General Assumptions_Back End'!$A$110,'General Assumptions_Back End'!$C$110,IF('Structure Inputs'!T39&lt;='General Assumptions_Back End'!$A$102,'General Assumptions_Back End'!$C$102,SUMIFS('General Assumptions_Back End'!$C$102:$C$110,'General Assumptions_Back End'!$A$102:$A$110,'Structure Inputs'!T39))),)</f>
        <v>0</v>
      </c>
      <c r="M36" s="25">
        <f>IF($D36="Yes",IF('Structure Inputs'!U39&gt;='General Assumptions_Back End'!$A$110,'General Assumptions_Back End'!$C$110,IF('Structure Inputs'!U39&lt;='General Assumptions_Back End'!$A$102,'General Assumptions_Back End'!$C$102,SUMIFS('General Assumptions_Back End'!$C$102:$C$110,'General Assumptions_Back End'!$A$102:$A$110,'Structure Inputs'!U39))),)</f>
        <v>0</v>
      </c>
      <c r="N36" s="25">
        <f>IF($D36="Yes",IF('Structure Inputs'!V39&gt;='General Assumptions_Back End'!$A$110,'General Assumptions_Back End'!$C$110,IF('Structure Inputs'!V39&lt;='General Assumptions_Back End'!$A$102,'General Assumptions_Back End'!$C$102,SUMIFS('General Assumptions_Back End'!$C$102:$C$110,'General Assumptions_Back End'!$A$102:$A$110,'Structure Inputs'!V39))),)</f>
        <v>0</v>
      </c>
      <c r="O36" s="25">
        <f>IF($D36="Yes",IF('Structure Inputs'!W39&gt;='General Assumptions_Back End'!$A$110,'General Assumptions_Back End'!$C$110,IF('Structure Inputs'!W39&lt;='General Assumptions_Back End'!$A$102,'General Assumptions_Back End'!$C$102,SUMIFS('General Assumptions_Back End'!$C$102:$C$110,'General Assumptions_Back End'!$A$102:$A$110,'Structure Inputs'!W39))),)</f>
        <v>0</v>
      </c>
      <c r="P36" s="25">
        <f>IF($D36="Yes",IF('Structure Inputs'!X39&gt;='General Assumptions_Back End'!$A$110,'General Assumptions_Back End'!$C$110,IF('Structure Inputs'!X39&lt;='General Assumptions_Back End'!$A$102,'General Assumptions_Back End'!$C$102,SUMIFS('General Assumptions_Back End'!$C$102:$C$110,'General Assumptions_Back End'!$A$102:$A$110,'Structure Inputs'!X39))),)</f>
        <v>0</v>
      </c>
      <c r="Q36" s="25">
        <f>IF($D36="Yes",IF('Structure Inputs'!Y39&gt;='General Assumptions_Back End'!$A$110,'General Assumptions_Back End'!$C$110,IF('Structure Inputs'!Y39&lt;='General Assumptions_Back End'!$A$102,'General Assumptions_Back End'!$C$102,SUMIFS('General Assumptions_Back End'!$C$102:$C$110,'General Assumptions_Back End'!$A$102:$A$110,'Structure Inputs'!Y39))),)</f>
        <v>0</v>
      </c>
      <c r="R36" s="25">
        <f>IF($D36="Yes",IF('Structure Inputs'!Z39&gt;='General Assumptions_Back End'!$A$110,'General Assumptions_Back End'!$C$110,IF('Structure Inputs'!Z39&lt;='General Assumptions_Back End'!$A$102,'General Assumptions_Back End'!$C$102,SUMIFS('General Assumptions_Back End'!$C$102:$C$110,'General Assumptions_Back End'!$A$102:$A$110,'Structure Inputs'!Z39))),)</f>
        <v>0</v>
      </c>
      <c r="S36" s="25">
        <f>IF($D36="Yes",IF('Structure Inputs'!AA39&gt;='General Assumptions_Back End'!$A$110,'General Assumptions_Back End'!$C$110,IF('Structure Inputs'!AA39&lt;='General Assumptions_Back End'!$A$102,'General Assumptions_Back End'!$C$102,SUMIFS('General Assumptions_Back End'!$C$102:$C$110,'General Assumptions_Back End'!$A$102:$A$110,'Structure Inputs'!AA39))),)</f>
        <v>0</v>
      </c>
      <c r="T36" s="25">
        <f>IF($D36="Yes",IF('Structure Inputs'!AB39&gt;='General Assumptions_Back End'!$A$110,'General Assumptions_Back End'!$C$110,IF('Structure Inputs'!AB39&lt;='General Assumptions_Back End'!$A$102,'General Assumptions_Back End'!$C$102,SUMIFS('General Assumptions_Back End'!$C$102:$C$110,'General Assumptions_Back End'!$A$102:$A$110,'Structure Inputs'!AB39))),)</f>
        <v>0</v>
      </c>
      <c r="U36" s="25">
        <f>IF($D36="Yes",IF('Structure Inputs'!AC39&gt;='General Assumptions_Back End'!$A$110,'General Assumptions_Back End'!$C$110,IF('Structure Inputs'!AC39&lt;='General Assumptions_Back End'!$A$102,'General Assumptions_Back End'!$C$102,SUMIFS('General Assumptions_Back End'!$C$102:$C$110,'General Assumptions_Back End'!$A$102:$A$110,'Structure Inputs'!AC39))),)</f>
        <v>0</v>
      </c>
      <c r="W36" s="25">
        <f t="shared" si="13"/>
        <v>0</v>
      </c>
      <c r="X36" s="25">
        <f t="shared" si="0"/>
        <v>0</v>
      </c>
      <c r="Y36" s="25">
        <f t="shared" si="1"/>
        <v>0</v>
      </c>
      <c r="Z36" s="25">
        <f t="shared" si="2"/>
        <v>0</v>
      </c>
      <c r="AA36" s="25">
        <f t="shared" si="3"/>
        <v>0</v>
      </c>
      <c r="AB36" s="25">
        <f t="shared" si="4"/>
        <v>0</v>
      </c>
      <c r="AC36" s="25">
        <f t="shared" si="5"/>
        <v>0</v>
      </c>
      <c r="AD36" s="25">
        <f t="shared" si="6"/>
        <v>0</v>
      </c>
      <c r="AE36" s="25">
        <f t="shared" si="7"/>
        <v>0</v>
      </c>
      <c r="AF36" s="25">
        <f t="shared" si="8"/>
        <v>0</v>
      </c>
      <c r="AG36" s="25">
        <f t="shared" si="9"/>
        <v>0</v>
      </c>
      <c r="AH36" s="25">
        <f t="shared" si="10"/>
        <v>0</v>
      </c>
    </row>
    <row r="37" spans="1:34" x14ac:dyDescent="0.25">
      <c r="A37" s="17">
        <f t="shared" si="14"/>
        <v>36</v>
      </c>
      <c r="B37" s="27" t="str">
        <f>IF('Structure Inputs'!C40="","",'Structure Inputs'!C40)</f>
        <v/>
      </c>
      <c r="D37" s="42" t="str">
        <f t="shared" si="12"/>
        <v>No</v>
      </c>
      <c r="F37" s="42">
        <f>'Structure Inputs'!$D40</f>
        <v>0</v>
      </c>
      <c r="H37" s="42">
        <f>SUMIFS('General Assumptions_Back End'!$C:$C,'General Assumptions_Back End'!$A:$A,$B37,'General Assumptions_Back End'!$B:$B,H$1)</f>
        <v>0</v>
      </c>
      <c r="J37" s="25">
        <f>IF($D37="Yes",IF('Structure Inputs'!R40&gt;='General Assumptions_Back End'!$A$110,'General Assumptions_Back End'!$C$110,IF('Structure Inputs'!R40&lt;='General Assumptions_Back End'!$A$102,'General Assumptions_Back End'!$C$102,SUMIFS('General Assumptions_Back End'!$C$102:$C$110,'General Assumptions_Back End'!$A$102:$A$110,'Structure Inputs'!R40))),)</f>
        <v>0</v>
      </c>
      <c r="K37" s="25">
        <f>IF($D37="Yes",IF('Structure Inputs'!S40&gt;='General Assumptions_Back End'!$A$110,'General Assumptions_Back End'!$C$110,IF('Structure Inputs'!S40&lt;='General Assumptions_Back End'!$A$102,'General Assumptions_Back End'!$C$102,SUMIFS('General Assumptions_Back End'!$C$102:$C$110,'General Assumptions_Back End'!$A$102:$A$110,'Structure Inputs'!S40))),)</f>
        <v>0</v>
      </c>
      <c r="L37" s="25">
        <f>IF($D37="Yes",IF('Structure Inputs'!T40&gt;='General Assumptions_Back End'!$A$110,'General Assumptions_Back End'!$C$110,IF('Structure Inputs'!T40&lt;='General Assumptions_Back End'!$A$102,'General Assumptions_Back End'!$C$102,SUMIFS('General Assumptions_Back End'!$C$102:$C$110,'General Assumptions_Back End'!$A$102:$A$110,'Structure Inputs'!T40))),)</f>
        <v>0</v>
      </c>
      <c r="M37" s="25">
        <f>IF($D37="Yes",IF('Structure Inputs'!U40&gt;='General Assumptions_Back End'!$A$110,'General Assumptions_Back End'!$C$110,IF('Structure Inputs'!U40&lt;='General Assumptions_Back End'!$A$102,'General Assumptions_Back End'!$C$102,SUMIFS('General Assumptions_Back End'!$C$102:$C$110,'General Assumptions_Back End'!$A$102:$A$110,'Structure Inputs'!U40))),)</f>
        <v>0</v>
      </c>
      <c r="N37" s="25">
        <f>IF($D37="Yes",IF('Structure Inputs'!V40&gt;='General Assumptions_Back End'!$A$110,'General Assumptions_Back End'!$C$110,IF('Structure Inputs'!V40&lt;='General Assumptions_Back End'!$A$102,'General Assumptions_Back End'!$C$102,SUMIFS('General Assumptions_Back End'!$C$102:$C$110,'General Assumptions_Back End'!$A$102:$A$110,'Structure Inputs'!V40))),)</f>
        <v>0</v>
      </c>
      <c r="O37" s="25">
        <f>IF($D37="Yes",IF('Structure Inputs'!W40&gt;='General Assumptions_Back End'!$A$110,'General Assumptions_Back End'!$C$110,IF('Structure Inputs'!W40&lt;='General Assumptions_Back End'!$A$102,'General Assumptions_Back End'!$C$102,SUMIFS('General Assumptions_Back End'!$C$102:$C$110,'General Assumptions_Back End'!$A$102:$A$110,'Structure Inputs'!W40))),)</f>
        <v>0</v>
      </c>
      <c r="P37" s="25">
        <f>IF($D37="Yes",IF('Structure Inputs'!X40&gt;='General Assumptions_Back End'!$A$110,'General Assumptions_Back End'!$C$110,IF('Structure Inputs'!X40&lt;='General Assumptions_Back End'!$A$102,'General Assumptions_Back End'!$C$102,SUMIFS('General Assumptions_Back End'!$C$102:$C$110,'General Assumptions_Back End'!$A$102:$A$110,'Structure Inputs'!X40))),)</f>
        <v>0</v>
      </c>
      <c r="Q37" s="25">
        <f>IF($D37="Yes",IF('Structure Inputs'!Y40&gt;='General Assumptions_Back End'!$A$110,'General Assumptions_Back End'!$C$110,IF('Structure Inputs'!Y40&lt;='General Assumptions_Back End'!$A$102,'General Assumptions_Back End'!$C$102,SUMIFS('General Assumptions_Back End'!$C$102:$C$110,'General Assumptions_Back End'!$A$102:$A$110,'Structure Inputs'!Y40))),)</f>
        <v>0</v>
      </c>
      <c r="R37" s="25">
        <f>IF($D37="Yes",IF('Structure Inputs'!Z40&gt;='General Assumptions_Back End'!$A$110,'General Assumptions_Back End'!$C$110,IF('Structure Inputs'!Z40&lt;='General Assumptions_Back End'!$A$102,'General Assumptions_Back End'!$C$102,SUMIFS('General Assumptions_Back End'!$C$102:$C$110,'General Assumptions_Back End'!$A$102:$A$110,'Structure Inputs'!Z40))),)</f>
        <v>0</v>
      </c>
      <c r="S37" s="25">
        <f>IF($D37="Yes",IF('Structure Inputs'!AA40&gt;='General Assumptions_Back End'!$A$110,'General Assumptions_Back End'!$C$110,IF('Structure Inputs'!AA40&lt;='General Assumptions_Back End'!$A$102,'General Assumptions_Back End'!$C$102,SUMIFS('General Assumptions_Back End'!$C$102:$C$110,'General Assumptions_Back End'!$A$102:$A$110,'Structure Inputs'!AA40))),)</f>
        <v>0</v>
      </c>
      <c r="T37" s="25">
        <f>IF($D37="Yes",IF('Structure Inputs'!AB40&gt;='General Assumptions_Back End'!$A$110,'General Assumptions_Back End'!$C$110,IF('Structure Inputs'!AB40&lt;='General Assumptions_Back End'!$A$102,'General Assumptions_Back End'!$C$102,SUMIFS('General Assumptions_Back End'!$C$102:$C$110,'General Assumptions_Back End'!$A$102:$A$110,'Structure Inputs'!AB40))),)</f>
        <v>0</v>
      </c>
      <c r="U37" s="25">
        <f>IF($D37="Yes",IF('Structure Inputs'!AC40&gt;='General Assumptions_Back End'!$A$110,'General Assumptions_Back End'!$C$110,IF('Structure Inputs'!AC40&lt;='General Assumptions_Back End'!$A$102,'General Assumptions_Back End'!$C$102,SUMIFS('General Assumptions_Back End'!$C$102:$C$110,'General Assumptions_Back End'!$A$102:$A$110,'Structure Inputs'!AC40))),)</f>
        <v>0</v>
      </c>
      <c r="W37" s="25">
        <f t="shared" si="13"/>
        <v>0</v>
      </c>
      <c r="X37" s="25">
        <f t="shared" si="0"/>
        <v>0</v>
      </c>
      <c r="Y37" s="25">
        <f t="shared" si="1"/>
        <v>0</v>
      </c>
      <c r="Z37" s="25">
        <f t="shared" si="2"/>
        <v>0</v>
      </c>
      <c r="AA37" s="25">
        <f t="shared" si="3"/>
        <v>0</v>
      </c>
      <c r="AB37" s="25">
        <f t="shared" si="4"/>
        <v>0</v>
      </c>
      <c r="AC37" s="25">
        <f t="shared" si="5"/>
        <v>0</v>
      </c>
      <c r="AD37" s="25">
        <f t="shared" si="6"/>
        <v>0</v>
      </c>
      <c r="AE37" s="25">
        <f t="shared" si="7"/>
        <v>0</v>
      </c>
      <c r="AF37" s="25">
        <f t="shared" si="8"/>
        <v>0</v>
      </c>
      <c r="AG37" s="25">
        <f t="shared" si="9"/>
        <v>0</v>
      </c>
      <c r="AH37" s="25">
        <f t="shared" si="10"/>
        <v>0</v>
      </c>
    </row>
    <row r="38" spans="1:34" x14ac:dyDescent="0.25">
      <c r="A38" s="17">
        <f t="shared" si="14"/>
        <v>37</v>
      </c>
      <c r="B38" s="27" t="str">
        <f>IF('Structure Inputs'!C41="","",'Structure Inputs'!C41)</f>
        <v/>
      </c>
      <c r="D38" s="42" t="str">
        <f t="shared" si="12"/>
        <v>No</v>
      </c>
      <c r="F38" s="42">
        <f>'Structure Inputs'!$D41</f>
        <v>0</v>
      </c>
      <c r="H38" s="42">
        <f>SUMIFS('General Assumptions_Back End'!$C:$C,'General Assumptions_Back End'!$A:$A,$B38,'General Assumptions_Back End'!$B:$B,H$1)</f>
        <v>0</v>
      </c>
      <c r="J38" s="25">
        <f>IF($D38="Yes",IF('Structure Inputs'!R41&gt;='General Assumptions_Back End'!$A$110,'General Assumptions_Back End'!$C$110,IF('Structure Inputs'!R41&lt;='General Assumptions_Back End'!$A$102,'General Assumptions_Back End'!$C$102,SUMIFS('General Assumptions_Back End'!$C$102:$C$110,'General Assumptions_Back End'!$A$102:$A$110,'Structure Inputs'!R41))),)</f>
        <v>0</v>
      </c>
      <c r="K38" s="25">
        <f>IF($D38="Yes",IF('Structure Inputs'!S41&gt;='General Assumptions_Back End'!$A$110,'General Assumptions_Back End'!$C$110,IF('Structure Inputs'!S41&lt;='General Assumptions_Back End'!$A$102,'General Assumptions_Back End'!$C$102,SUMIFS('General Assumptions_Back End'!$C$102:$C$110,'General Assumptions_Back End'!$A$102:$A$110,'Structure Inputs'!S41))),)</f>
        <v>0</v>
      </c>
      <c r="L38" s="25">
        <f>IF($D38="Yes",IF('Structure Inputs'!T41&gt;='General Assumptions_Back End'!$A$110,'General Assumptions_Back End'!$C$110,IF('Structure Inputs'!T41&lt;='General Assumptions_Back End'!$A$102,'General Assumptions_Back End'!$C$102,SUMIFS('General Assumptions_Back End'!$C$102:$C$110,'General Assumptions_Back End'!$A$102:$A$110,'Structure Inputs'!T41))),)</f>
        <v>0</v>
      </c>
      <c r="M38" s="25">
        <f>IF($D38="Yes",IF('Structure Inputs'!U41&gt;='General Assumptions_Back End'!$A$110,'General Assumptions_Back End'!$C$110,IF('Structure Inputs'!U41&lt;='General Assumptions_Back End'!$A$102,'General Assumptions_Back End'!$C$102,SUMIFS('General Assumptions_Back End'!$C$102:$C$110,'General Assumptions_Back End'!$A$102:$A$110,'Structure Inputs'!U41))),)</f>
        <v>0</v>
      </c>
      <c r="N38" s="25">
        <f>IF($D38="Yes",IF('Structure Inputs'!V41&gt;='General Assumptions_Back End'!$A$110,'General Assumptions_Back End'!$C$110,IF('Structure Inputs'!V41&lt;='General Assumptions_Back End'!$A$102,'General Assumptions_Back End'!$C$102,SUMIFS('General Assumptions_Back End'!$C$102:$C$110,'General Assumptions_Back End'!$A$102:$A$110,'Structure Inputs'!V41))),)</f>
        <v>0</v>
      </c>
      <c r="O38" s="25">
        <f>IF($D38="Yes",IF('Structure Inputs'!W41&gt;='General Assumptions_Back End'!$A$110,'General Assumptions_Back End'!$C$110,IF('Structure Inputs'!W41&lt;='General Assumptions_Back End'!$A$102,'General Assumptions_Back End'!$C$102,SUMIFS('General Assumptions_Back End'!$C$102:$C$110,'General Assumptions_Back End'!$A$102:$A$110,'Structure Inputs'!W41))),)</f>
        <v>0</v>
      </c>
      <c r="P38" s="25">
        <f>IF($D38="Yes",IF('Structure Inputs'!X41&gt;='General Assumptions_Back End'!$A$110,'General Assumptions_Back End'!$C$110,IF('Structure Inputs'!X41&lt;='General Assumptions_Back End'!$A$102,'General Assumptions_Back End'!$C$102,SUMIFS('General Assumptions_Back End'!$C$102:$C$110,'General Assumptions_Back End'!$A$102:$A$110,'Structure Inputs'!X41))),)</f>
        <v>0</v>
      </c>
      <c r="Q38" s="25">
        <f>IF($D38="Yes",IF('Structure Inputs'!Y41&gt;='General Assumptions_Back End'!$A$110,'General Assumptions_Back End'!$C$110,IF('Structure Inputs'!Y41&lt;='General Assumptions_Back End'!$A$102,'General Assumptions_Back End'!$C$102,SUMIFS('General Assumptions_Back End'!$C$102:$C$110,'General Assumptions_Back End'!$A$102:$A$110,'Structure Inputs'!Y41))),)</f>
        <v>0</v>
      </c>
      <c r="R38" s="25">
        <f>IF($D38="Yes",IF('Structure Inputs'!Z41&gt;='General Assumptions_Back End'!$A$110,'General Assumptions_Back End'!$C$110,IF('Structure Inputs'!Z41&lt;='General Assumptions_Back End'!$A$102,'General Assumptions_Back End'!$C$102,SUMIFS('General Assumptions_Back End'!$C$102:$C$110,'General Assumptions_Back End'!$A$102:$A$110,'Structure Inputs'!Z41))),)</f>
        <v>0</v>
      </c>
      <c r="S38" s="25">
        <f>IF($D38="Yes",IF('Structure Inputs'!AA41&gt;='General Assumptions_Back End'!$A$110,'General Assumptions_Back End'!$C$110,IF('Structure Inputs'!AA41&lt;='General Assumptions_Back End'!$A$102,'General Assumptions_Back End'!$C$102,SUMIFS('General Assumptions_Back End'!$C$102:$C$110,'General Assumptions_Back End'!$A$102:$A$110,'Structure Inputs'!AA41))),)</f>
        <v>0</v>
      </c>
      <c r="T38" s="25">
        <f>IF($D38="Yes",IF('Structure Inputs'!AB41&gt;='General Assumptions_Back End'!$A$110,'General Assumptions_Back End'!$C$110,IF('Structure Inputs'!AB41&lt;='General Assumptions_Back End'!$A$102,'General Assumptions_Back End'!$C$102,SUMIFS('General Assumptions_Back End'!$C$102:$C$110,'General Assumptions_Back End'!$A$102:$A$110,'Structure Inputs'!AB41))),)</f>
        <v>0</v>
      </c>
      <c r="U38" s="25">
        <f>IF($D38="Yes",IF('Structure Inputs'!AC41&gt;='General Assumptions_Back End'!$A$110,'General Assumptions_Back End'!$C$110,IF('Structure Inputs'!AC41&lt;='General Assumptions_Back End'!$A$102,'General Assumptions_Back End'!$C$102,SUMIFS('General Assumptions_Back End'!$C$102:$C$110,'General Assumptions_Back End'!$A$102:$A$110,'Structure Inputs'!AC41))),)</f>
        <v>0</v>
      </c>
      <c r="W38" s="25">
        <f t="shared" si="13"/>
        <v>0</v>
      </c>
      <c r="X38" s="25">
        <f t="shared" si="0"/>
        <v>0</v>
      </c>
      <c r="Y38" s="25">
        <f t="shared" si="1"/>
        <v>0</v>
      </c>
      <c r="Z38" s="25">
        <f t="shared" si="2"/>
        <v>0</v>
      </c>
      <c r="AA38" s="25">
        <f t="shared" si="3"/>
        <v>0</v>
      </c>
      <c r="AB38" s="25">
        <f t="shared" si="4"/>
        <v>0</v>
      </c>
      <c r="AC38" s="25">
        <f t="shared" si="5"/>
        <v>0</v>
      </c>
      <c r="AD38" s="25">
        <f t="shared" si="6"/>
        <v>0</v>
      </c>
      <c r="AE38" s="25">
        <f t="shared" si="7"/>
        <v>0</v>
      </c>
      <c r="AF38" s="25">
        <f t="shared" si="8"/>
        <v>0</v>
      </c>
      <c r="AG38" s="25">
        <f t="shared" si="9"/>
        <v>0</v>
      </c>
      <c r="AH38" s="25">
        <f t="shared" si="10"/>
        <v>0</v>
      </c>
    </row>
    <row r="39" spans="1:34" x14ac:dyDescent="0.25">
      <c r="A39" s="17">
        <f t="shared" si="14"/>
        <v>38</v>
      </c>
      <c r="B39" s="27" t="str">
        <f>IF('Structure Inputs'!C42="","",'Structure Inputs'!C42)</f>
        <v/>
      </c>
      <c r="D39" s="42" t="str">
        <f t="shared" si="12"/>
        <v>No</v>
      </c>
      <c r="F39" s="42">
        <f>'Structure Inputs'!$D42</f>
        <v>0</v>
      </c>
      <c r="H39" s="42">
        <f>SUMIFS('General Assumptions_Back End'!$C:$C,'General Assumptions_Back End'!$A:$A,$B39,'General Assumptions_Back End'!$B:$B,H$1)</f>
        <v>0</v>
      </c>
      <c r="J39" s="25">
        <f>IF($D39="Yes",IF('Structure Inputs'!R42&gt;='General Assumptions_Back End'!$A$110,'General Assumptions_Back End'!$C$110,IF('Structure Inputs'!R42&lt;='General Assumptions_Back End'!$A$102,'General Assumptions_Back End'!$C$102,SUMIFS('General Assumptions_Back End'!$C$102:$C$110,'General Assumptions_Back End'!$A$102:$A$110,'Structure Inputs'!R42))),)</f>
        <v>0</v>
      </c>
      <c r="K39" s="25">
        <f>IF($D39="Yes",IF('Structure Inputs'!S42&gt;='General Assumptions_Back End'!$A$110,'General Assumptions_Back End'!$C$110,IF('Structure Inputs'!S42&lt;='General Assumptions_Back End'!$A$102,'General Assumptions_Back End'!$C$102,SUMIFS('General Assumptions_Back End'!$C$102:$C$110,'General Assumptions_Back End'!$A$102:$A$110,'Structure Inputs'!S42))),)</f>
        <v>0</v>
      </c>
      <c r="L39" s="25">
        <f>IF($D39="Yes",IF('Structure Inputs'!T42&gt;='General Assumptions_Back End'!$A$110,'General Assumptions_Back End'!$C$110,IF('Structure Inputs'!T42&lt;='General Assumptions_Back End'!$A$102,'General Assumptions_Back End'!$C$102,SUMIFS('General Assumptions_Back End'!$C$102:$C$110,'General Assumptions_Back End'!$A$102:$A$110,'Structure Inputs'!T42))),)</f>
        <v>0</v>
      </c>
      <c r="M39" s="25">
        <f>IF($D39="Yes",IF('Structure Inputs'!U42&gt;='General Assumptions_Back End'!$A$110,'General Assumptions_Back End'!$C$110,IF('Structure Inputs'!U42&lt;='General Assumptions_Back End'!$A$102,'General Assumptions_Back End'!$C$102,SUMIFS('General Assumptions_Back End'!$C$102:$C$110,'General Assumptions_Back End'!$A$102:$A$110,'Structure Inputs'!U42))),)</f>
        <v>0</v>
      </c>
      <c r="N39" s="25">
        <f>IF($D39="Yes",IF('Structure Inputs'!V42&gt;='General Assumptions_Back End'!$A$110,'General Assumptions_Back End'!$C$110,IF('Structure Inputs'!V42&lt;='General Assumptions_Back End'!$A$102,'General Assumptions_Back End'!$C$102,SUMIFS('General Assumptions_Back End'!$C$102:$C$110,'General Assumptions_Back End'!$A$102:$A$110,'Structure Inputs'!V42))),)</f>
        <v>0</v>
      </c>
      <c r="O39" s="25">
        <f>IF($D39="Yes",IF('Structure Inputs'!W42&gt;='General Assumptions_Back End'!$A$110,'General Assumptions_Back End'!$C$110,IF('Structure Inputs'!W42&lt;='General Assumptions_Back End'!$A$102,'General Assumptions_Back End'!$C$102,SUMIFS('General Assumptions_Back End'!$C$102:$C$110,'General Assumptions_Back End'!$A$102:$A$110,'Structure Inputs'!W42))),)</f>
        <v>0</v>
      </c>
      <c r="P39" s="25">
        <f>IF($D39="Yes",IF('Structure Inputs'!X42&gt;='General Assumptions_Back End'!$A$110,'General Assumptions_Back End'!$C$110,IF('Structure Inputs'!X42&lt;='General Assumptions_Back End'!$A$102,'General Assumptions_Back End'!$C$102,SUMIFS('General Assumptions_Back End'!$C$102:$C$110,'General Assumptions_Back End'!$A$102:$A$110,'Structure Inputs'!X42))),)</f>
        <v>0</v>
      </c>
      <c r="Q39" s="25">
        <f>IF($D39="Yes",IF('Structure Inputs'!Y42&gt;='General Assumptions_Back End'!$A$110,'General Assumptions_Back End'!$C$110,IF('Structure Inputs'!Y42&lt;='General Assumptions_Back End'!$A$102,'General Assumptions_Back End'!$C$102,SUMIFS('General Assumptions_Back End'!$C$102:$C$110,'General Assumptions_Back End'!$A$102:$A$110,'Structure Inputs'!Y42))),)</f>
        <v>0</v>
      </c>
      <c r="R39" s="25">
        <f>IF($D39="Yes",IF('Structure Inputs'!Z42&gt;='General Assumptions_Back End'!$A$110,'General Assumptions_Back End'!$C$110,IF('Structure Inputs'!Z42&lt;='General Assumptions_Back End'!$A$102,'General Assumptions_Back End'!$C$102,SUMIFS('General Assumptions_Back End'!$C$102:$C$110,'General Assumptions_Back End'!$A$102:$A$110,'Structure Inputs'!Z42))),)</f>
        <v>0</v>
      </c>
      <c r="S39" s="25">
        <f>IF($D39="Yes",IF('Structure Inputs'!AA42&gt;='General Assumptions_Back End'!$A$110,'General Assumptions_Back End'!$C$110,IF('Structure Inputs'!AA42&lt;='General Assumptions_Back End'!$A$102,'General Assumptions_Back End'!$C$102,SUMIFS('General Assumptions_Back End'!$C$102:$C$110,'General Assumptions_Back End'!$A$102:$A$110,'Structure Inputs'!AA42))),)</f>
        <v>0</v>
      </c>
      <c r="T39" s="25">
        <f>IF($D39="Yes",IF('Structure Inputs'!AB42&gt;='General Assumptions_Back End'!$A$110,'General Assumptions_Back End'!$C$110,IF('Structure Inputs'!AB42&lt;='General Assumptions_Back End'!$A$102,'General Assumptions_Back End'!$C$102,SUMIFS('General Assumptions_Back End'!$C$102:$C$110,'General Assumptions_Back End'!$A$102:$A$110,'Structure Inputs'!AB42))),)</f>
        <v>0</v>
      </c>
      <c r="U39" s="25">
        <f>IF($D39="Yes",IF('Structure Inputs'!AC42&gt;='General Assumptions_Back End'!$A$110,'General Assumptions_Back End'!$C$110,IF('Structure Inputs'!AC42&lt;='General Assumptions_Back End'!$A$102,'General Assumptions_Back End'!$C$102,SUMIFS('General Assumptions_Back End'!$C$102:$C$110,'General Assumptions_Back End'!$A$102:$A$110,'Structure Inputs'!AC42))),)</f>
        <v>0</v>
      </c>
      <c r="W39" s="25">
        <f t="shared" si="13"/>
        <v>0</v>
      </c>
      <c r="X39" s="25">
        <f t="shared" si="0"/>
        <v>0</v>
      </c>
      <c r="Y39" s="25">
        <f t="shared" si="1"/>
        <v>0</v>
      </c>
      <c r="Z39" s="25">
        <f t="shared" si="2"/>
        <v>0</v>
      </c>
      <c r="AA39" s="25">
        <f t="shared" si="3"/>
        <v>0</v>
      </c>
      <c r="AB39" s="25">
        <f t="shared" si="4"/>
        <v>0</v>
      </c>
      <c r="AC39" s="25">
        <f t="shared" si="5"/>
        <v>0</v>
      </c>
      <c r="AD39" s="25">
        <f t="shared" si="6"/>
        <v>0</v>
      </c>
      <c r="AE39" s="25">
        <f t="shared" si="7"/>
        <v>0</v>
      </c>
      <c r="AF39" s="25">
        <f t="shared" si="8"/>
        <v>0</v>
      </c>
      <c r="AG39" s="25">
        <f t="shared" si="9"/>
        <v>0</v>
      </c>
      <c r="AH39" s="25">
        <f t="shared" si="10"/>
        <v>0</v>
      </c>
    </row>
    <row r="40" spans="1:34" x14ac:dyDescent="0.25">
      <c r="A40" s="17">
        <f t="shared" si="14"/>
        <v>39</v>
      </c>
      <c r="B40" s="27" t="str">
        <f>IF('Structure Inputs'!C43="","",'Structure Inputs'!C43)</f>
        <v/>
      </c>
      <c r="D40" s="42" t="str">
        <f t="shared" si="12"/>
        <v>No</v>
      </c>
      <c r="F40" s="42">
        <f>'Structure Inputs'!$D43</f>
        <v>0</v>
      </c>
      <c r="H40" s="42">
        <f>SUMIFS('General Assumptions_Back End'!$C:$C,'General Assumptions_Back End'!$A:$A,$B40,'General Assumptions_Back End'!$B:$B,H$1)</f>
        <v>0</v>
      </c>
      <c r="J40" s="25">
        <f>IF($D40="Yes",IF('Structure Inputs'!R43&gt;='General Assumptions_Back End'!$A$110,'General Assumptions_Back End'!$C$110,IF('Structure Inputs'!R43&lt;='General Assumptions_Back End'!$A$102,'General Assumptions_Back End'!$C$102,SUMIFS('General Assumptions_Back End'!$C$102:$C$110,'General Assumptions_Back End'!$A$102:$A$110,'Structure Inputs'!R43))),)</f>
        <v>0</v>
      </c>
      <c r="K40" s="25">
        <f>IF($D40="Yes",IF('Structure Inputs'!S43&gt;='General Assumptions_Back End'!$A$110,'General Assumptions_Back End'!$C$110,IF('Structure Inputs'!S43&lt;='General Assumptions_Back End'!$A$102,'General Assumptions_Back End'!$C$102,SUMIFS('General Assumptions_Back End'!$C$102:$C$110,'General Assumptions_Back End'!$A$102:$A$110,'Structure Inputs'!S43))),)</f>
        <v>0</v>
      </c>
      <c r="L40" s="25">
        <f>IF($D40="Yes",IF('Structure Inputs'!T43&gt;='General Assumptions_Back End'!$A$110,'General Assumptions_Back End'!$C$110,IF('Structure Inputs'!T43&lt;='General Assumptions_Back End'!$A$102,'General Assumptions_Back End'!$C$102,SUMIFS('General Assumptions_Back End'!$C$102:$C$110,'General Assumptions_Back End'!$A$102:$A$110,'Structure Inputs'!T43))),)</f>
        <v>0</v>
      </c>
      <c r="M40" s="25">
        <f>IF($D40="Yes",IF('Structure Inputs'!U43&gt;='General Assumptions_Back End'!$A$110,'General Assumptions_Back End'!$C$110,IF('Structure Inputs'!U43&lt;='General Assumptions_Back End'!$A$102,'General Assumptions_Back End'!$C$102,SUMIFS('General Assumptions_Back End'!$C$102:$C$110,'General Assumptions_Back End'!$A$102:$A$110,'Structure Inputs'!U43))),)</f>
        <v>0</v>
      </c>
      <c r="N40" s="25">
        <f>IF($D40="Yes",IF('Structure Inputs'!V43&gt;='General Assumptions_Back End'!$A$110,'General Assumptions_Back End'!$C$110,IF('Structure Inputs'!V43&lt;='General Assumptions_Back End'!$A$102,'General Assumptions_Back End'!$C$102,SUMIFS('General Assumptions_Back End'!$C$102:$C$110,'General Assumptions_Back End'!$A$102:$A$110,'Structure Inputs'!V43))),)</f>
        <v>0</v>
      </c>
      <c r="O40" s="25">
        <f>IF($D40="Yes",IF('Structure Inputs'!W43&gt;='General Assumptions_Back End'!$A$110,'General Assumptions_Back End'!$C$110,IF('Structure Inputs'!W43&lt;='General Assumptions_Back End'!$A$102,'General Assumptions_Back End'!$C$102,SUMIFS('General Assumptions_Back End'!$C$102:$C$110,'General Assumptions_Back End'!$A$102:$A$110,'Structure Inputs'!W43))),)</f>
        <v>0</v>
      </c>
      <c r="P40" s="25">
        <f>IF($D40="Yes",IF('Structure Inputs'!X43&gt;='General Assumptions_Back End'!$A$110,'General Assumptions_Back End'!$C$110,IF('Structure Inputs'!X43&lt;='General Assumptions_Back End'!$A$102,'General Assumptions_Back End'!$C$102,SUMIFS('General Assumptions_Back End'!$C$102:$C$110,'General Assumptions_Back End'!$A$102:$A$110,'Structure Inputs'!X43))),)</f>
        <v>0</v>
      </c>
      <c r="Q40" s="25">
        <f>IF($D40="Yes",IF('Structure Inputs'!Y43&gt;='General Assumptions_Back End'!$A$110,'General Assumptions_Back End'!$C$110,IF('Structure Inputs'!Y43&lt;='General Assumptions_Back End'!$A$102,'General Assumptions_Back End'!$C$102,SUMIFS('General Assumptions_Back End'!$C$102:$C$110,'General Assumptions_Back End'!$A$102:$A$110,'Structure Inputs'!Y43))),)</f>
        <v>0</v>
      </c>
      <c r="R40" s="25">
        <f>IF($D40="Yes",IF('Structure Inputs'!Z43&gt;='General Assumptions_Back End'!$A$110,'General Assumptions_Back End'!$C$110,IF('Structure Inputs'!Z43&lt;='General Assumptions_Back End'!$A$102,'General Assumptions_Back End'!$C$102,SUMIFS('General Assumptions_Back End'!$C$102:$C$110,'General Assumptions_Back End'!$A$102:$A$110,'Structure Inputs'!Z43))),)</f>
        <v>0</v>
      </c>
      <c r="S40" s="25">
        <f>IF($D40="Yes",IF('Structure Inputs'!AA43&gt;='General Assumptions_Back End'!$A$110,'General Assumptions_Back End'!$C$110,IF('Structure Inputs'!AA43&lt;='General Assumptions_Back End'!$A$102,'General Assumptions_Back End'!$C$102,SUMIFS('General Assumptions_Back End'!$C$102:$C$110,'General Assumptions_Back End'!$A$102:$A$110,'Structure Inputs'!AA43))),)</f>
        <v>0</v>
      </c>
      <c r="T40" s="25">
        <f>IF($D40="Yes",IF('Structure Inputs'!AB43&gt;='General Assumptions_Back End'!$A$110,'General Assumptions_Back End'!$C$110,IF('Structure Inputs'!AB43&lt;='General Assumptions_Back End'!$A$102,'General Assumptions_Back End'!$C$102,SUMIFS('General Assumptions_Back End'!$C$102:$C$110,'General Assumptions_Back End'!$A$102:$A$110,'Structure Inputs'!AB43))),)</f>
        <v>0</v>
      </c>
      <c r="U40" s="25">
        <f>IF($D40="Yes",IF('Structure Inputs'!AC43&gt;='General Assumptions_Back End'!$A$110,'General Assumptions_Back End'!$C$110,IF('Structure Inputs'!AC43&lt;='General Assumptions_Back End'!$A$102,'General Assumptions_Back End'!$C$102,SUMIFS('General Assumptions_Back End'!$C$102:$C$110,'General Assumptions_Back End'!$A$102:$A$110,'Structure Inputs'!AC43))),)</f>
        <v>0</v>
      </c>
      <c r="W40" s="25">
        <f t="shared" si="13"/>
        <v>0</v>
      </c>
      <c r="X40" s="25">
        <f t="shared" si="0"/>
        <v>0</v>
      </c>
      <c r="Y40" s="25">
        <f t="shared" si="1"/>
        <v>0</v>
      </c>
      <c r="Z40" s="25">
        <f t="shared" si="2"/>
        <v>0</v>
      </c>
      <c r="AA40" s="25">
        <f t="shared" si="3"/>
        <v>0</v>
      </c>
      <c r="AB40" s="25">
        <f t="shared" si="4"/>
        <v>0</v>
      </c>
      <c r="AC40" s="25">
        <f t="shared" si="5"/>
        <v>0</v>
      </c>
      <c r="AD40" s="25">
        <f t="shared" si="6"/>
        <v>0</v>
      </c>
      <c r="AE40" s="25">
        <f t="shared" si="7"/>
        <v>0</v>
      </c>
      <c r="AF40" s="25">
        <f t="shared" si="8"/>
        <v>0</v>
      </c>
      <c r="AG40" s="25">
        <f t="shared" si="9"/>
        <v>0</v>
      </c>
      <c r="AH40" s="25">
        <f t="shared" si="10"/>
        <v>0</v>
      </c>
    </row>
    <row r="41" spans="1:34" x14ac:dyDescent="0.25">
      <c r="A41" s="17">
        <f t="shared" si="14"/>
        <v>40</v>
      </c>
      <c r="B41" s="27" t="str">
        <f>IF('Structure Inputs'!C44="","",'Structure Inputs'!C44)</f>
        <v/>
      </c>
      <c r="D41" s="42" t="str">
        <f t="shared" si="12"/>
        <v>No</v>
      </c>
      <c r="F41" s="42">
        <f>'Structure Inputs'!$D44</f>
        <v>0</v>
      </c>
      <c r="H41" s="42">
        <f>SUMIFS('General Assumptions_Back End'!$C:$C,'General Assumptions_Back End'!$A:$A,$B41,'General Assumptions_Back End'!$B:$B,H$1)</f>
        <v>0</v>
      </c>
      <c r="J41" s="25">
        <f>IF($D41="Yes",IF('Structure Inputs'!R44&gt;='General Assumptions_Back End'!$A$110,'General Assumptions_Back End'!$C$110,IF('Structure Inputs'!R44&lt;='General Assumptions_Back End'!$A$102,'General Assumptions_Back End'!$C$102,SUMIFS('General Assumptions_Back End'!$C$102:$C$110,'General Assumptions_Back End'!$A$102:$A$110,'Structure Inputs'!R44))),)</f>
        <v>0</v>
      </c>
      <c r="K41" s="25">
        <f>IF($D41="Yes",IF('Structure Inputs'!S44&gt;='General Assumptions_Back End'!$A$110,'General Assumptions_Back End'!$C$110,IF('Structure Inputs'!S44&lt;='General Assumptions_Back End'!$A$102,'General Assumptions_Back End'!$C$102,SUMIFS('General Assumptions_Back End'!$C$102:$C$110,'General Assumptions_Back End'!$A$102:$A$110,'Structure Inputs'!S44))),)</f>
        <v>0</v>
      </c>
      <c r="L41" s="25">
        <f>IF($D41="Yes",IF('Structure Inputs'!T44&gt;='General Assumptions_Back End'!$A$110,'General Assumptions_Back End'!$C$110,IF('Structure Inputs'!T44&lt;='General Assumptions_Back End'!$A$102,'General Assumptions_Back End'!$C$102,SUMIFS('General Assumptions_Back End'!$C$102:$C$110,'General Assumptions_Back End'!$A$102:$A$110,'Structure Inputs'!T44))),)</f>
        <v>0</v>
      </c>
      <c r="M41" s="25">
        <f>IF($D41="Yes",IF('Structure Inputs'!U44&gt;='General Assumptions_Back End'!$A$110,'General Assumptions_Back End'!$C$110,IF('Structure Inputs'!U44&lt;='General Assumptions_Back End'!$A$102,'General Assumptions_Back End'!$C$102,SUMIFS('General Assumptions_Back End'!$C$102:$C$110,'General Assumptions_Back End'!$A$102:$A$110,'Structure Inputs'!U44))),)</f>
        <v>0</v>
      </c>
      <c r="N41" s="25">
        <f>IF($D41="Yes",IF('Structure Inputs'!V44&gt;='General Assumptions_Back End'!$A$110,'General Assumptions_Back End'!$C$110,IF('Structure Inputs'!V44&lt;='General Assumptions_Back End'!$A$102,'General Assumptions_Back End'!$C$102,SUMIFS('General Assumptions_Back End'!$C$102:$C$110,'General Assumptions_Back End'!$A$102:$A$110,'Structure Inputs'!V44))),)</f>
        <v>0</v>
      </c>
      <c r="O41" s="25">
        <f>IF($D41="Yes",IF('Structure Inputs'!W44&gt;='General Assumptions_Back End'!$A$110,'General Assumptions_Back End'!$C$110,IF('Structure Inputs'!W44&lt;='General Assumptions_Back End'!$A$102,'General Assumptions_Back End'!$C$102,SUMIFS('General Assumptions_Back End'!$C$102:$C$110,'General Assumptions_Back End'!$A$102:$A$110,'Structure Inputs'!W44))),)</f>
        <v>0</v>
      </c>
      <c r="P41" s="25">
        <f>IF($D41="Yes",IF('Structure Inputs'!X44&gt;='General Assumptions_Back End'!$A$110,'General Assumptions_Back End'!$C$110,IF('Structure Inputs'!X44&lt;='General Assumptions_Back End'!$A$102,'General Assumptions_Back End'!$C$102,SUMIFS('General Assumptions_Back End'!$C$102:$C$110,'General Assumptions_Back End'!$A$102:$A$110,'Structure Inputs'!X44))),)</f>
        <v>0</v>
      </c>
      <c r="Q41" s="25">
        <f>IF($D41="Yes",IF('Structure Inputs'!Y44&gt;='General Assumptions_Back End'!$A$110,'General Assumptions_Back End'!$C$110,IF('Structure Inputs'!Y44&lt;='General Assumptions_Back End'!$A$102,'General Assumptions_Back End'!$C$102,SUMIFS('General Assumptions_Back End'!$C$102:$C$110,'General Assumptions_Back End'!$A$102:$A$110,'Structure Inputs'!Y44))),)</f>
        <v>0</v>
      </c>
      <c r="R41" s="25">
        <f>IF($D41="Yes",IF('Structure Inputs'!Z44&gt;='General Assumptions_Back End'!$A$110,'General Assumptions_Back End'!$C$110,IF('Structure Inputs'!Z44&lt;='General Assumptions_Back End'!$A$102,'General Assumptions_Back End'!$C$102,SUMIFS('General Assumptions_Back End'!$C$102:$C$110,'General Assumptions_Back End'!$A$102:$A$110,'Structure Inputs'!Z44))),)</f>
        <v>0</v>
      </c>
      <c r="S41" s="25">
        <f>IF($D41="Yes",IF('Structure Inputs'!AA44&gt;='General Assumptions_Back End'!$A$110,'General Assumptions_Back End'!$C$110,IF('Structure Inputs'!AA44&lt;='General Assumptions_Back End'!$A$102,'General Assumptions_Back End'!$C$102,SUMIFS('General Assumptions_Back End'!$C$102:$C$110,'General Assumptions_Back End'!$A$102:$A$110,'Structure Inputs'!AA44))),)</f>
        <v>0</v>
      </c>
      <c r="T41" s="25">
        <f>IF($D41="Yes",IF('Structure Inputs'!AB44&gt;='General Assumptions_Back End'!$A$110,'General Assumptions_Back End'!$C$110,IF('Structure Inputs'!AB44&lt;='General Assumptions_Back End'!$A$102,'General Assumptions_Back End'!$C$102,SUMIFS('General Assumptions_Back End'!$C$102:$C$110,'General Assumptions_Back End'!$A$102:$A$110,'Structure Inputs'!AB44))),)</f>
        <v>0</v>
      </c>
      <c r="U41" s="25">
        <f>IF($D41="Yes",IF('Structure Inputs'!AC44&gt;='General Assumptions_Back End'!$A$110,'General Assumptions_Back End'!$C$110,IF('Structure Inputs'!AC44&lt;='General Assumptions_Back End'!$A$102,'General Assumptions_Back End'!$C$102,SUMIFS('General Assumptions_Back End'!$C$102:$C$110,'General Assumptions_Back End'!$A$102:$A$110,'Structure Inputs'!AC44))),)</f>
        <v>0</v>
      </c>
      <c r="W41" s="25">
        <f t="shared" si="13"/>
        <v>0</v>
      </c>
      <c r="X41" s="25">
        <f t="shared" si="0"/>
        <v>0</v>
      </c>
      <c r="Y41" s="25">
        <f t="shared" si="1"/>
        <v>0</v>
      </c>
      <c r="Z41" s="25">
        <f t="shared" si="2"/>
        <v>0</v>
      </c>
      <c r="AA41" s="25">
        <f t="shared" si="3"/>
        <v>0</v>
      </c>
      <c r="AB41" s="25">
        <f t="shared" si="4"/>
        <v>0</v>
      </c>
      <c r="AC41" s="25">
        <f t="shared" si="5"/>
        <v>0</v>
      </c>
      <c r="AD41" s="25">
        <f t="shared" si="6"/>
        <v>0</v>
      </c>
      <c r="AE41" s="25">
        <f t="shared" si="7"/>
        <v>0</v>
      </c>
      <c r="AF41" s="25">
        <f t="shared" si="8"/>
        <v>0</v>
      </c>
      <c r="AG41" s="25">
        <f t="shared" si="9"/>
        <v>0</v>
      </c>
      <c r="AH41" s="25">
        <f t="shared" si="10"/>
        <v>0</v>
      </c>
    </row>
    <row r="42" spans="1:34" x14ac:dyDescent="0.25">
      <c r="A42" s="17">
        <f t="shared" si="14"/>
        <v>41</v>
      </c>
      <c r="B42" s="27" t="str">
        <f>IF('Structure Inputs'!C45="","",'Structure Inputs'!C45)</f>
        <v/>
      </c>
      <c r="D42" s="42" t="str">
        <f t="shared" si="12"/>
        <v>No</v>
      </c>
      <c r="F42" s="42">
        <f>'Structure Inputs'!$D45</f>
        <v>0</v>
      </c>
      <c r="H42" s="42">
        <f>SUMIFS('General Assumptions_Back End'!$C:$C,'General Assumptions_Back End'!$A:$A,$B42,'General Assumptions_Back End'!$B:$B,H$1)</f>
        <v>0</v>
      </c>
      <c r="J42" s="25">
        <f>IF($D42="Yes",IF('Structure Inputs'!R45&gt;='General Assumptions_Back End'!$A$110,'General Assumptions_Back End'!$C$110,IF('Structure Inputs'!R45&lt;='General Assumptions_Back End'!$A$102,'General Assumptions_Back End'!$C$102,SUMIFS('General Assumptions_Back End'!$C$102:$C$110,'General Assumptions_Back End'!$A$102:$A$110,'Structure Inputs'!R45))),)</f>
        <v>0</v>
      </c>
      <c r="K42" s="25">
        <f>IF($D42="Yes",IF('Structure Inputs'!S45&gt;='General Assumptions_Back End'!$A$110,'General Assumptions_Back End'!$C$110,IF('Structure Inputs'!S45&lt;='General Assumptions_Back End'!$A$102,'General Assumptions_Back End'!$C$102,SUMIFS('General Assumptions_Back End'!$C$102:$C$110,'General Assumptions_Back End'!$A$102:$A$110,'Structure Inputs'!S45))),)</f>
        <v>0</v>
      </c>
      <c r="L42" s="25">
        <f>IF($D42="Yes",IF('Structure Inputs'!T45&gt;='General Assumptions_Back End'!$A$110,'General Assumptions_Back End'!$C$110,IF('Structure Inputs'!T45&lt;='General Assumptions_Back End'!$A$102,'General Assumptions_Back End'!$C$102,SUMIFS('General Assumptions_Back End'!$C$102:$C$110,'General Assumptions_Back End'!$A$102:$A$110,'Structure Inputs'!T45))),)</f>
        <v>0</v>
      </c>
      <c r="M42" s="25">
        <f>IF($D42="Yes",IF('Structure Inputs'!U45&gt;='General Assumptions_Back End'!$A$110,'General Assumptions_Back End'!$C$110,IF('Structure Inputs'!U45&lt;='General Assumptions_Back End'!$A$102,'General Assumptions_Back End'!$C$102,SUMIFS('General Assumptions_Back End'!$C$102:$C$110,'General Assumptions_Back End'!$A$102:$A$110,'Structure Inputs'!U45))),)</f>
        <v>0</v>
      </c>
      <c r="N42" s="25">
        <f>IF($D42="Yes",IF('Structure Inputs'!V45&gt;='General Assumptions_Back End'!$A$110,'General Assumptions_Back End'!$C$110,IF('Structure Inputs'!V45&lt;='General Assumptions_Back End'!$A$102,'General Assumptions_Back End'!$C$102,SUMIFS('General Assumptions_Back End'!$C$102:$C$110,'General Assumptions_Back End'!$A$102:$A$110,'Structure Inputs'!V45))),)</f>
        <v>0</v>
      </c>
      <c r="O42" s="25">
        <f>IF($D42="Yes",IF('Structure Inputs'!W45&gt;='General Assumptions_Back End'!$A$110,'General Assumptions_Back End'!$C$110,IF('Structure Inputs'!W45&lt;='General Assumptions_Back End'!$A$102,'General Assumptions_Back End'!$C$102,SUMIFS('General Assumptions_Back End'!$C$102:$C$110,'General Assumptions_Back End'!$A$102:$A$110,'Structure Inputs'!W45))),)</f>
        <v>0</v>
      </c>
      <c r="P42" s="25">
        <f>IF($D42="Yes",IF('Structure Inputs'!X45&gt;='General Assumptions_Back End'!$A$110,'General Assumptions_Back End'!$C$110,IF('Structure Inputs'!X45&lt;='General Assumptions_Back End'!$A$102,'General Assumptions_Back End'!$C$102,SUMIFS('General Assumptions_Back End'!$C$102:$C$110,'General Assumptions_Back End'!$A$102:$A$110,'Structure Inputs'!X45))),)</f>
        <v>0</v>
      </c>
      <c r="Q42" s="25">
        <f>IF($D42="Yes",IF('Structure Inputs'!Y45&gt;='General Assumptions_Back End'!$A$110,'General Assumptions_Back End'!$C$110,IF('Structure Inputs'!Y45&lt;='General Assumptions_Back End'!$A$102,'General Assumptions_Back End'!$C$102,SUMIFS('General Assumptions_Back End'!$C$102:$C$110,'General Assumptions_Back End'!$A$102:$A$110,'Structure Inputs'!Y45))),)</f>
        <v>0</v>
      </c>
      <c r="R42" s="25">
        <f>IF($D42="Yes",IF('Structure Inputs'!Z45&gt;='General Assumptions_Back End'!$A$110,'General Assumptions_Back End'!$C$110,IF('Structure Inputs'!Z45&lt;='General Assumptions_Back End'!$A$102,'General Assumptions_Back End'!$C$102,SUMIFS('General Assumptions_Back End'!$C$102:$C$110,'General Assumptions_Back End'!$A$102:$A$110,'Structure Inputs'!Z45))),)</f>
        <v>0</v>
      </c>
      <c r="S42" s="25">
        <f>IF($D42="Yes",IF('Structure Inputs'!AA45&gt;='General Assumptions_Back End'!$A$110,'General Assumptions_Back End'!$C$110,IF('Structure Inputs'!AA45&lt;='General Assumptions_Back End'!$A$102,'General Assumptions_Back End'!$C$102,SUMIFS('General Assumptions_Back End'!$C$102:$C$110,'General Assumptions_Back End'!$A$102:$A$110,'Structure Inputs'!AA45))),)</f>
        <v>0</v>
      </c>
      <c r="T42" s="25">
        <f>IF($D42="Yes",IF('Structure Inputs'!AB45&gt;='General Assumptions_Back End'!$A$110,'General Assumptions_Back End'!$C$110,IF('Structure Inputs'!AB45&lt;='General Assumptions_Back End'!$A$102,'General Assumptions_Back End'!$C$102,SUMIFS('General Assumptions_Back End'!$C$102:$C$110,'General Assumptions_Back End'!$A$102:$A$110,'Structure Inputs'!AB45))),)</f>
        <v>0</v>
      </c>
      <c r="U42" s="25">
        <f>IF($D42="Yes",IF('Structure Inputs'!AC45&gt;='General Assumptions_Back End'!$A$110,'General Assumptions_Back End'!$C$110,IF('Structure Inputs'!AC45&lt;='General Assumptions_Back End'!$A$102,'General Assumptions_Back End'!$C$102,SUMIFS('General Assumptions_Back End'!$C$102:$C$110,'General Assumptions_Back End'!$A$102:$A$110,'Structure Inputs'!AC45))),)</f>
        <v>0</v>
      </c>
      <c r="W42" s="25">
        <f t="shared" si="13"/>
        <v>0</v>
      </c>
      <c r="X42" s="25">
        <f t="shared" si="0"/>
        <v>0</v>
      </c>
      <c r="Y42" s="25">
        <f t="shared" si="1"/>
        <v>0</v>
      </c>
      <c r="Z42" s="25">
        <f t="shared" si="2"/>
        <v>0</v>
      </c>
      <c r="AA42" s="25">
        <f t="shared" si="3"/>
        <v>0</v>
      </c>
      <c r="AB42" s="25">
        <f t="shared" si="4"/>
        <v>0</v>
      </c>
      <c r="AC42" s="25">
        <f t="shared" si="5"/>
        <v>0</v>
      </c>
      <c r="AD42" s="25">
        <f t="shared" si="6"/>
        <v>0</v>
      </c>
      <c r="AE42" s="25">
        <f t="shared" si="7"/>
        <v>0</v>
      </c>
      <c r="AF42" s="25">
        <f t="shared" si="8"/>
        <v>0</v>
      </c>
      <c r="AG42" s="25">
        <f t="shared" si="9"/>
        <v>0</v>
      </c>
      <c r="AH42" s="25">
        <f t="shared" si="10"/>
        <v>0</v>
      </c>
    </row>
    <row r="43" spans="1:34" x14ac:dyDescent="0.25">
      <c r="A43" s="17">
        <f t="shared" si="14"/>
        <v>42</v>
      </c>
      <c r="B43" s="27" t="str">
        <f>IF('Structure Inputs'!C46="","",'Structure Inputs'!C46)</f>
        <v/>
      </c>
      <c r="D43" s="42" t="str">
        <f t="shared" si="12"/>
        <v>No</v>
      </c>
      <c r="F43" s="42">
        <f>'Structure Inputs'!$D46</f>
        <v>0</v>
      </c>
      <c r="H43" s="42">
        <f>SUMIFS('General Assumptions_Back End'!$C:$C,'General Assumptions_Back End'!$A:$A,$B43,'General Assumptions_Back End'!$B:$B,H$1)</f>
        <v>0</v>
      </c>
      <c r="J43" s="25">
        <f>IF($D43="Yes",IF('Structure Inputs'!R46&gt;='General Assumptions_Back End'!$A$110,'General Assumptions_Back End'!$C$110,IF('Structure Inputs'!R46&lt;='General Assumptions_Back End'!$A$102,'General Assumptions_Back End'!$C$102,SUMIFS('General Assumptions_Back End'!$C$102:$C$110,'General Assumptions_Back End'!$A$102:$A$110,'Structure Inputs'!R46))),)</f>
        <v>0</v>
      </c>
      <c r="K43" s="25">
        <f>IF($D43="Yes",IF('Structure Inputs'!S46&gt;='General Assumptions_Back End'!$A$110,'General Assumptions_Back End'!$C$110,IF('Structure Inputs'!S46&lt;='General Assumptions_Back End'!$A$102,'General Assumptions_Back End'!$C$102,SUMIFS('General Assumptions_Back End'!$C$102:$C$110,'General Assumptions_Back End'!$A$102:$A$110,'Structure Inputs'!S46))),)</f>
        <v>0</v>
      </c>
      <c r="L43" s="25">
        <f>IF($D43="Yes",IF('Structure Inputs'!T46&gt;='General Assumptions_Back End'!$A$110,'General Assumptions_Back End'!$C$110,IF('Structure Inputs'!T46&lt;='General Assumptions_Back End'!$A$102,'General Assumptions_Back End'!$C$102,SUMIFS('General Assumptions_Back End'!$C$102:$C$110,'General Assumptions_Back End'!$A$102:$A$110,'Structure Inputs'!T46))),)</f>
        <v>0</v>
      </c>
      <c r="M43" s="25">
        <f>IF($D43="Yes",IF('Structure Inputs'!U46&gt;='General Assumptions_Back End'!$A$110,'General Assumptions_Back End'!$C$110,IF('Structure Inputs'!U46&lt;='General Assumptions_Back End'!$A$102,'General Assumptions_Back End'!$C$102,SUMIFS('General Assumptions_Back End'!$C$102:$C$110,'General Assumptions_Back End'!$A$102:$A$110,'Structure Inputs'!U46))),)</f>
        <v>0</v>
      </c>
      <c r="N43" s="25">
        <f>IF($D43="Yes",IF('Structure Inputs'!V46&gt;='General Assumptions_Back End'!$A$110,'General Assumptions_Back End'!$C$110,IF('Structure Inputs'!V46&lt;='General Assumptions_Back End'!$A$102,'General Assumptions_Back End'!$C$102,SUMIFS('General Assumptions_Back End'!$C$102:$C$110,'General Assumptions_Back End'!$A$102:$A$110,'Structure Inputs'!V46))),)</f>
        <v>0</v>
      </c>
      <c r="O43" s="25">
        <f>IF($D43="Yes",IF('Structure Inputs'!W46&gt;='General Assumptions_Back End'!$A$110,'General Assumptions_Back End'!$C$110,IF('Structure Inputs'!W46&lt;='General Assumptions_Back End'!$A$102,'General Assumptions_Back End'!$C$102,SUMIFS('General Assumptions_Back End'!$C$102:$C$110,'General Assumptions_Back End'!$A$102:$A$110,'Structure Inputs'!W46))),)</f>
        <v>0</v>
      </c>
      <c r="P43" s="25">
        <f>IF($D43="Yes",IF('Structure Inputs'!X46&gt;='General Assumptions_Back End'!$A$110,'General Assumptions_Back End'!$C$110,IF('Structure Inputs'!X46&lt;='General Assumptions_Back End'!$A$102,'General Assumptions_Back End'!$C$102,SUMIFS('General Assumptions_Back End'!$C$102:$C$110,'General Assumptions_Back End'!$A$102:$A$110,'Structure Inputs'!X46))),)</f>
        <v>0</v>
      </c>
      <c r="Q43" s="25">
        <f>IF($D43="Yes",IF('Structure Inputs'!Y46&gt;='General Assumptions_Back End'!$A$110,'General Assumptions_Back End'!$C$110,IF('Structure Inputs'!Y46&lt;='General Assumptions_Back End'!$A$102,'General Assumptions_Back End'!$C$102,SUMIFS('General Assumptions_Back End'!$C$102:$C$110,'General Assumptions_Back End'!$A$102:$A$110,'Structure Inputs'!Y46))),)</f>
        <v>0</v>
      </c>
      <c r="R43" s="25">
        <f>IF($D43="Yes",IF('Structure Inputs'!Z46&gt;='General Assumptions_Back End'!$A$110,'General Assumptions_Back End'!$C$110,IF('Structure Inputs'!Z46&lt;='General Assumptions_Back End'!$A$102,'General Assumptions_Back End'!$C$102,SUMIFS('General Assumptions_Back End'!$C$102:$C$110,'General Assumptions_Back End'!$A$102:$A$110,'Structure Inputs'!Z46))),)</f>
        <v>0</v>
      </c>
      <c r="S43" s="25">
        <f>IF($D43="Yes",IF('Structure Inputs'!AA46&gt;='General Assumptions_Back End'!$A$110,'General Assumptions_Back End'!$C$110,IF('Structure Inputs'!AA46&lt;='General Assumptions_Back End'!$A$102,'General Assumptions_Back End'!$C$102,SUMIFS('General Assumptions_Back End'!$C$102:$C$110,'General Assumptions_Back End'!$A$102:$A$110,'Structure Inputs'!AA46))),)</f>
        <v>0</v>
      </c>
      <c r="T43" s="25">
        <f>IF($D43="Yes",IF('Structure Inputs'!AB46&gt;='General Assumptions_Back End'!$A$110,'General Assumptions_Back End'!$C$110,IF('Structure Inputs'!AB46&lt;='General Assumptions_Back End'!$A$102,'General Assumptions_Back End'!$C$102,SUMIFS('General Assumptions_Back End'!$C$102:$C$110,'General Assumptions_Back End'!$A$102:$A$110,'Structure Inputs'!AB46))),)</f>
        <v>0</v>
      </c>
      <c r="U43" s="25">
        <f>IF($D43="Yes",IF('Structure Inputs'!AC46&gt;='General Assumptions_Back End'!$A$110,'General Assumptions_Back End'!$C$110,IF('Structure Inputs'!AC46&lt;='General Assumptions_Back End'!$A$102,'General Assumptions_Back End'!$C$102,SUMIFS('General Assumptions_Back End'!$C$102:$C$110,'General Assumptions_Back End'!$A$102:$A$110,'Structure Inputs'!AC46))),)</f>
        <v>0</v>
      </c>
      <c r="W43" s="25">
        <f t="shared" si="13"/>
        <v>0</v>
      </c>
      <c r="X43" s="25">
        <f t="shared" si="0"/>
        <v>0</v>
      </c>
      <c r="Y43" s="25">
        <f t="shared" si="1"/>
        <v>0</v>
      </c>
      <c r="Z43" s="25">
        <f t="shared" si="2"/>
        <v>0</v>
      </c>
      <c r="AA43" s="25">
        <f t="shared" si="3"/>
        <v>0</v>
      </c>
      <c r="AB43" s="25">
        <f t="shared" si="4"/>
        <v>0</v>
      </c>
      <c r="AC43" s="25">
        <f t="shared" si="5"/>
        <v>0</v>
      </c>
      <c r="AD43" s="25">
        <f t="shared" si="6"/>
        <v>0</v>
      </c>
      <c r="AE43" s="25">
        <f t="shared" si="7"/>
        <v>0</v>
      </c>
      <c r="AF43" s="25">
        <f t="shared" si="8"/>
        <v>0</v>
      </c>
      <c r="AG43" s="25">
        <f t="shared" si="9"/>
        <v>0</v>
      </c>
      <c r="AH43" s="25">
        <f t="shared" si="10"/>
        <v>0</v>
      </c>
    </row>
    <row r="44" spans="1:34" x14ac:dyDescent="0.25">
      <c r="A44" s="17">
        <f t="shared" si="14"/>
        <v>43</v>
      </c>
      <c r="B44" s="27" t="str">
        <f>IF('Structure Inputs'!C47="","",'Structure Inputs'!C47)</f>
        <v/>
      </c>
      <c r="D44" s="42" t="str">
        <f t="shared" si="12"/>
        <v>No</v>
      </c>
      <c r="F44" s="42">
        <f>'Structure Inputs'!$D47</f>
        <v>0</v>
      </c>
      <c r="H44" s="42">
        <f>SUMIFS('General Assumptions_Back End'!$C:$C,'General Assumptions_Back End'!$A:$A,$B44,'General Assumptions_Back End'!$B:$B,H$1)</f>
        <v>0</v>
      </c>
      <c r="J44" s="25">
        <f>IF($D44="Yes",IF('Structure Inputs'!R47&gt;='General Assumptions_Back End'!$A$110,'General Assumptions_Back End'!$C$110,IF('Structure Inputs'!R47&lt;='General Assumptions_Back End'!$A$102,'General Assumptions_Back End'!$C$102,SUMIFS('General Assumptions_Back End'!$C$102:$C$110,'General Assumptions_Back End'!$A$102:$A$110,'Structure Inputs'!R47))),)</f>
        <v>0</v>
      </c>
      <c r="K44" s="25">
        <f>IF($D44="Yes",IF('Structure Inputs'!S47&gt;='General Assumptions_Back End'!$A$110,'General Assumptions_Back End'!$C$110,IF('Structure Inputs'!S47&lt;='General Assumptions_Back End'!$A$102,'General Assumptions_Back End'!$C$102,SUMIFS('General Assumptions_Back End'!$C$102:$C$110,'General Assumptions_Back End'!$A$102:$A$110,'Structure Inputs'!S47))),)</f>
        <v>0</v>
      </c>
      <c r="L44" s="25">
        <f>IF($D44="Yes",IF('Structure Inputs'!T47&gt;='General Assumptions_Back End'!$A$110,'General Assumptions_Back End'!$C$110,IF('Structure Inputs'!T47&lt;='General Assumptions_Back End'!$A$102,'General Assumptions_Back End'!$C$102,SUMIFS('General Assumptions_Back End'!$C$102:$C$110,'General Assumptions_Back End'!$A$102:$A$110,'Structure Inputs'!T47))),)</f>
        <v>0</v>
      </c>
      <c r="M44" s="25">
        <f>IF($D44="Yes",IF('Structure Inputs'!U47&gt;='General Assumptions_Back End'!$A$110,'General Assumptions_Back End'!$C$110,IF('Structure Inputs'!U47&lt;='General Assumptions_Back End'!$A$102,'General Assumptions_Back End'!$C$102,SUMIFS('General Assumptions_Back End'!$C$102:$C$110,'General Assumptions_Back End'!$A$102:$A$110,'Structure Inputs'!U47))),)</f>
        <v>0</v>
      </c>
      <c r="N44" s="25">
        <f>IF($D44="Yes",IF('Structure Inputs'!V47&gt;='General Assumptions_Back End'!$A$110,'General Assumptions_Back End'!$C$110,IF('Structure Inputs'!V47&lt;='General Assumptions_Back End'!$A$102,'General Assumptions_Back End'!$C$102,SUMIFS('General Assumptions_Back End'!$C$102:$C$110,'General Assumptions_Back End'!$A$102:$A$110,'Structure Inputs'!V47))),)</f>
        <v>0</v>
      </c>
      <c r="O44" s="25">
        <f>IF($D44="Yes",IF('Structure Inputs'!W47&gt;='General Assumptions_Back End'!$A$110,'General Assumptions_Back End'!$C$110,IF('Structure Inputs'!W47&lt;='General Assumptions_Back End'!$A$102,'General Assumptions_Back End'!$C$102,SUMIFS('General Assumptions_Back End'!$C$102:$C$110,'General Assumptions_Back End'!$A$102:$A$110,'Structure Inputs'!W47))),)</f>
        <v>0</v>
      </c>
      <c r="P44" s="25">
        <f>IF($D44="Yes",IF('Structure Inputs'!X47&gt;='General Assumptions_Back End'!$A$110,'General Assumptions_Back End'!$C$110,IF('Structure Inputs'!X47&lt;='General Assumptions_Back End'!$A$102,'General Assumptions_Back End'!$C$102,SUMIFS('General Assumptions_Back End'!$C$102:$C$110,'General Assumptions_Back End'!$A$102:$A$110,'Structure Inputs'!X47))),)</f>
        <v>0</v>
      </c>
      <c r="Q44" s="25">
        <f>IF($D44="Yes",IF('Structure Inputs'!Y47&gt;='General Assumptions_Back End'!$A$110,'General Assumptions_Back End'!$C$110,IF('Structure Inputs'!Y47&lt;='General Assumptions_Back End'!$A$102,'General Assumptions_Back End'!$C$102,SUMIFS('General Assumptions_Back End'!$C$102:$C$110,'General Assumptions_Back End'!$A$102:$A$110,'Structure Inputs'!Y47))),)</f>
        <v>0</v>
      </c>
      <c r="R44" s="25">
        <f>IF($D44="Yes",IF('Structure Inputs'!Z47&gt;='General Assumptions_Back End'!$A$110,'General Assumptions_Back End'!$C$110,IF('Structure Inputs'!Z47&lt;='General Assumptions_Back End'!$A$102,'General Assumptions_Back End'!$C$102,SUMIFS('General Assumptions_Back End'!$C$102:$C$110,'General Assumptions_Back End'!$A$102:$A$110,'Structure Inputs'!Z47))),)</f>
        <v>0</v>
      </c>
      <c r="S44" s="25">
        <f>IF($D44="Yes",IF('Structure Inputs'!AA47&gt;='General Assumptions_Back End'!$A$110,'General Assumptions_Back End'!$C$110,IF('Structure Inputs'!AA47&lt;='General Assumptions_Back End'!$A$102,'General Assumptions_Back End'!$C$102,SUMIFS('General Assumptions_Back End'!$C$102:$C$110,'General Assumptions_Back End'!$A$102:$A$110,'Structure Inputs'!AA47))),)</f>
        <v>0</v>
      </c>
      <c r="T44" s="25">
        <f>IF($D44="Yes",IF('Structure Inputs'!AB47&gt;='General Assumptions_Back End'!$A$110,'General Assumptions_Back End'!$C$110,IF('Structure Inputs'!AB47&lt;='General Assumptions_Back End'!$A$102,'General Assumptions_Back End'!$C$102,SUMIFS('General Assumptions_Back End'!$C$102:$C$110,'General Assumptions_Back End'!$A$102:$A$110,'Structure Inputs'!AB47))),)</f>
        <v>0</v>
      </c>
      <c r="U44" s="25">
        <f>IF($D44="Yes",IF('Structure Inputs'!AC47&gt;='General Assumptions_Back End'!$A$110,'General Assumptions_Back End'!$C$110,IF('Structure Inputs'!AC47&lt;='General Assumptions_Back End'!$A$102,'General Assumptions_Back End'!$C$102,SUMIFS('General Assumptions_Back End'!$C$102:$C$110,'General Assumptions_Back End'!$A$102:$A$110,'Structure Inputs'!AC47))),)</f>
        <v>0</v>
      </c>
      <c r="W44" s="25">
        <f t="shared" si="13"/>
        <v>0</v>
      </c>
      <c r="X44" s="25">
        <f t="shared" si="0"/>
        <v>0</v>
      </c>
      <c r="Y44" s="25">
        <f t="shared" si="1"/>
        <v>0</v>
      </c>
      <c r="Z44" s="25">
        <f t="shared" si="2"/>
        <v>0</v>
      </c>
      <c r="AA44" s="25">
        <f t="shared" si="3"/>
        <v>0</v>
      </c>
      <c r="AB44" s="25">
        <f t="shared" si="4"/>
        <v>0</v>
      </c>
      <c r="AC44" s="25">
        <f t="shared" si="5"/>
        <v>0</v>
      </c>
      <c r="AD44" s="25">
        <f t="shared" si="6"/>
        <v>0</v>
      </c>
      <c r="AE44" s="25">
        <f t="shared" si="7"/>
        <v>0</v>
      </c>
      <c r="AF44" s="25">
        <f t="shared" si="8"/>
        <v>0</v>
      </c>
      <c r="AG44" s="25">
        <f t="shared" si="9"/>
        <v>0</v>
      </c>
      <c r="AH44" s="25">
        <f t="shared" si="10"/>
        <v>0</v>
      </c>
    </row>
    <row r="45" spans="1:34" x14ac:dyDescent="0.25">
      <c r="A45" s="17">
        <f t="shared" si="14"/>
        <v>44</v>
      </c>
      <c r="B45" s="27" t="str">
        <f>IF('Structure Inputs'!C48="","",'Structure Inputs'!C48)</f>
        <v/>
      </c>
      <c r="D45" s="42" t="str">
        <f t="shared" si="12"/>
        <v>No</v>
      </c>
      <c r="F45" s="42">
        <f>'Structure Inputs'!$D48</f>
        <v>0</v>
      </c>
      <c r="H45" s="42">
        <f>SUMIFS('General Assumptions_Back End'!$C:$C,'General Assumptions_Back End'!$A:$A,$B45,'General Assumptions_Back End'!$B:$B,H$1)</f>
        <v>0</v>
      </c>
      <c r="J45" s="25">
        <f>IF($D45="Yes",IF('Structure Inputs'!R48&gt;='General Assumptions_Back End'!$A$110,'General Assumptions_Back End'!$C$110,IF('Structure Inputs'!R48&lt;='General Assumptions_Back End'!$A$102,'General Assumptions_Back End'!$C$102,SUMIFS('General Assumptions_Back End'!$C$102:$C$110,'General Assumptions_Back End'!$A$102:$A$110,'Structure Inputs'!R48))),)</f>
        <v>0</v>
      </c>
      <c r="K45" s="25">
        <f>IF($D45="Yes",IF('Structure Inputs'!S48&gt;='General Assumptions_Back End'!$A$110,'General Assumptions_Back End'!$C$110,IF('Structure Inputs'!S48&lt;='General Assumptions_Back End'!$A$102,'General Assumptions_Back End'!$C$102,SUMIFS('General Assumptions_Back End'!$C$102:$C$110,'General Assumptions_Back End'!$A$102:$A$110,'Structure Inputs'!S48))),)</f>
        <v>0</v>
      </c>
      <c r="L45" s="25">
        <f>IF($D45="Yes",IF('Structure Inputs'!T48&gt;='General Assumptions_Back End'!$A$110,'General Assumptions_Back End'!$C$110,IF('Structure Inputs'!T48&lt;='General Assumptions_Back End'!$A$102,'General Assumptions_Back End'!$C$102,SUMIFS('General Assumptions_Back End'!$C$102:$C$110,'General Assumptions_Back End'!$A$102:$A$110,'Structure Inputs'!T48))),)</f>
        <v>0</v>
      </c>
      <c r="M45" s="25">
        <f>IF($D45="Yes",IF('Structure Inputs'!U48&gt;='General Assumptions_Back End'!$A$110,'General Assumptions_Back End'!$C$110,IF('Structure Inputs'!U48&lt;='General Assumptions_Back End'!$A$102,'General Assumptions_Back End'!$C$102,SUMIFS('General Assumptions_Back End'!$C$102:$C$110,'General Assumptions_Back End'!$A$102:$A$110,'Structure Inputs'!U48))),)</f>
        <v>0</v>
      </c>
      <c r="N45" s="25">
        <f>IF($D45="Yes",IF('Structure Inputs'!V48&gt;='General Assumptions_Back End'!$A$110,'General Assumptions_Back End'!$C$110,IF('Structure Inputs'!V48&lt;='General Assumptions_Back End'!$A$102,'General Assumptions_Back End'!$C$102,SUMIFS('General Assumptions_Back End'!$C$102:$C$110,'General Assumptions_Back End'!$A$102:$A$110,'Structure Inputs'!V48))),)</f>
        <v>0</v>
      </c>
      <c r="O45" s="25">
        <f>IF($D45="Yes",IF('Structure Inputs'!W48&gt;='General Assumptions_Back End'!$A$110,'General Assumptions_Back End'!$C$110,IF('Structure Inputs'!W48&lt;='General Assumptions_Back End'!$A$102,'General Assumptions_Back End'!$C$102,SUMIFS('General Assumptions_Back End'!$C$102:$C$110,'General Assumptions_Back End'!$A$102:$A$110,'Structure Inputs'!W48))),)</f>
        <v>0</v>
      </c>
      <c r="P45" s="25">
        <f>IF($D45="Yes",IF('Structure Inputs'!X48&gt;='General Assumptions_Back End'!$A$110,'General Assumptions_Back End'!$C$110,IF('Structure Inputs'!X48&lt;='General Assumptions_Back End'!$A$102,'General Assumptions_Back End'!$C$102,SUMIFS('General Assumptions_Back End'!$C$102:$C$110,'General Assumptions_Back End'!$A$102:$A$110,'Structure Inputs'!X48))),)</f>
        <v>0</v>
      </c>
      <c r="Q45" s="25">
        <f>IF($D45="Yes",IF('Structure Inputs'!Y48&gt;='General Assumptions_Back End'!$A$110,'General Assumptions_Back End'!$C$110,IF('Structure Inputs'!Y48&lt;='General Assumptions_Back End'!$A$102,'General Assumptions_Back End'!$C$102,SUMIFS('General Assumptions_Back End'!$C$102:$C$110,'General Assumptions_Back End'!$A$102:$A$110,'Structure Inputs'!Y48))),)</f>
        <v>0</v>
      </c>
      <c r="R45" s="25">
        <f>IF($D45="Yes",IF('Structure Inputs'!Z48&gt;='General Assumptions_Back End'!$A$110,'General Assumptions_Back End'!$C$110,IF('Structure Inputs'!Z48&lt;='General Assumptions_Back End'!$A$102,'General Assumptions_Back End'!$C$102,SUMIFS('General Assumptions_Back End'!$C$102:$C$110,'General Assumptions_Back End'!$A$102:$A$110,'Structure Inputs'!Z48))),)</f>
        <v>0</v>
      </c>
      <c r="S45" s="25">
        <f>IF($D45="Yes",IF('Structure Inputs'!AA48&gt;='General Assumptions_Back End'!$A$110,'General Assumptions_Back End'!$C$110,IF('Structure Inputs'!AA48&lt;='General Assumptions_Back End'!$A$102,'General Assumptions_Back End'!$C$102,SUMIFS('General Assumptions_Back End'!$C$102:$C$110,'General Assumptions_Back End'!$A$102:$A$110,'Structure Inputs'!AA48))),)</f>
        <v>0</v>
      </c>
      <c r="T45" s="25">
        <f>IF($D45="Yes",IF('Structure Inputs'!AB48&gt;='General Assumptions_Back End'!$A$110,'General Assumptions_Back End'!$C$110,IF('Structure Inputs'!AB48&lt;='General Assumptions_Back End'!$A$102,'General Assumptions_Back End'!$C$102,SUMIFS('General Assumptions_Back End'!$C$102:$C$110,'General Assumptions_Back End'!$A$102:$A$110,'Structure Inputs'!AB48))),)</f>
        <v>0</v>
      </c>
      <c r="U45" s="25">
        <f>IF($D45="Yes",IF('Structure Inputs'!AC48&gt;='General Assumptions_Back End'!$A$110,'General Assumptions_Back End'!$C$110,IF('Structure Inputs'!AC48&lt;='General Assumptions_Back End'!$A$102,'General Assumptions_Back End'!$C$102,SUMIFS('General Assumptions_Back End'!$C$102:$C$110,'General Assumptions_Back End'!$A$102:$A$110,'Structure Inputs'!AC48))),)</f>
        <v>0</v>
      </c>
      <c r="W45" s="25">
        <f t="shared" si="13"/>
        <v>0</v>
      </c>
      <c r="X45" s="25">
        <f t="shared" si="0"/>
        <v>0</v>
      </c>
      <c r="Y45" s="25">
        <f t="shared" si="1"/>
        <v>0</v>
      </c>
      <c r="Z45" s="25">
        <f t="shared" si="2"/>
        <v>0</v>
      </c>
      <c r="AA45" s="25">
        <f t="shared" si="3"/>
        <v>0</v>
      </c>
      <c r="AB45" s="25">
        <f t="shared" si="4"/>
        <v>0</v>
      </c>
      <c r="AC45" s="25">
        <f t="shared" si="5"/>
        <v>0</v>
      </c>
      <c r="AD45" s="25">
        <f t="shared" si="6"/>
        <v>0</v>
      </c>
      <c r="AE45" s="25">
        <f t="shared" si="7"/>
        <v>0</v>
      </c>
      <c r="AF45" s="25">
        <f t="shared" si="8"/>
        <v>0</v>
      </c>
      <c r="AG45" s="25">
        <f t="shared" si="9"/>
        <v>0</v>
      </c>
      <c r="AH45" s="25">
        <f t="shared" si="10"/>
        <v>0</v>
      </c>
    </row>
    <row r="46" spans="1:34" x14ac:dyDescent="0.25">
      <c r="A46" s="17">
        <f t="shared" si="14"/>
        <v>45</v>
      </c>
      <c r="B46" s="27" t="str">
        <f>IF('Structure Inputs'!C49="","",'Structure Inputs'!C49)</f>
        <v/>
      </c>
      <c r="D46" s="42" t="str">
        <f t="shared" si="12"/>
        <v>No</v>
      </c>
      <c r="F46" s="42">
        <f>'Structure Inputs'!$D49</f>
        <v>0</v>
      </c>
      <c r="H46" s="42">
        <f>SUMIFS('General Assumptions_Back End'!$C:$C,'General Assumptions_Back End'!$A:$A,$B46,'General Assumptions_Back End'!$B:$B,H$1)</f>
        <v>0</v>
      </c>
      <c r="J46" s="25">
        <f>IF($D46="Yes",IF('Structure Inputs'!R49&gt;='General Assumptions_Back End'!$A$110,'General Assumptions_Back End'!$C$110,IF('Structure Inputs'!R49&lt;='General Assumptions_Back End'!$A$102,'General Assumptions_Back End'!$C$102,SUMIFS('General Assumptions_Back End'!$C$102:$C$110,'General Assumptions_Back End'!$A$102:$A$110,'Structure Inputs'!R49))),)</f>
        <v>0</v>
      </c>
      <c r="K46" s="25">
        <f>IF($D46="Yes",IF('Structure Inputs'!S49&gt;='General Assumptions_Back End'!$A$110,'General Assumptions_Back End'!$C$110,IF('Structure Inputs'!S49&lt;='General Assumptions_Back End'!$A$102,'General Assumptions_Back End'!$C$102,SUMIFS('General Assumptions_Back End'!$C$102:$C$110,'General Assumptions_Back End'!$A$102:$A$110,'Structure Inputs'!S49))),)</f>
        <v>0</v>
      </c>
      <c r="L46" s="25">
        <f>IF($D46="Yes",IF('Structure Inputs'!T49&gt;='General Assumptions_Back End'!$A$110,'General Assumptions_Back End'!$C$110,IF('Structure Inputs'!T49&lt;='General Assumptions_Back End'!$A$102,'General Assumptions_Back End'!$C$102,SUMIFS('General Assumptions_Back End'!$C$102:$C$110,'General Assumptions_Back End'!$A$102:$A$110,'Structure Inputs'!T49))),)</f>
        <v>0</v>
      </c>
      <c r="M46" s="25">
        <f>IF($D46="Yes",IF('Structure Inputs'!U49&gt;='General Assumptions_Back End'!$A$110,'General Assumptions_Back End'!$C$110,IF('Structure Inputs'!U49&lt;='General Assumptions_Back End'!$A$102,'General Assumptions_Back End'!$C$102,SUMIFS('General Assumptions_Back End'!$C$102:$C$110,'General Assumptions_Back End'!$A$102:$A$110,'Structure Inputs'!U49))),)</f>
        <v>0</v>
      </c>
      <c r="N46" s="25">
        <f>IF($D46="Yes",IF('Structure Inputs'!V49&gt;='General Assumptions_Back End'!$A$110,'General Assumptions_Back End'!$C$110,IF('Structure Inputs'!V49&lt;='General Assumptions_Back End'!$A$102,'General Assumptions_Back End'!$C$102,SUMIFS('General Assumptions_Back End'!$C$102:$C$110,'General Assumptions_Back End'!$A$102:$A$110,'Structure Inputs'!V49))),)</f>
        <v>0</v>
      </c>
      <c r="O46" s="25">
        <f>IF($D46="Yes",IF('Structure Inputs'!W49&gt;='General Assumptions_Back End'!$A$110,'General Assumptions_Back End'!$C$110,IF('Structure Inputs'!W49&lt;='General Assumptions_Back End'!$A$102,'General Assumptions_Back End'!$C$102,SUMIFS('General Assumptions_Back End'!$C$102:$C$110,'General Assumptions_Back End'!$A$102:$A$110,'Structure Inputs'!W49))),)</f>
        <v>0</v>
      </c>
      <c r="P46" s="25">
        <f>IF($D46="Yes",IF('Structure Inputs'!X49&gt;='General Assumptions_Back End'!$A$110,'General Assumptions_Back End'!$C$110,IF('Structure Inputs'!X49&lt;='General Assumptions_Back End'!$A$102,'General Assumptions_Back End'!$C$102,SUMIFS('General Assumptions_Back End'!$C$102:$C$110,'General Assumptions_Back End'!$A$102:$A$110,'Structure Inputs'!X49))),)</f>
        <v>0</v>
      </c>
      <c r="Q46" s="25">
        <f>IF($D46="Yes",IF('Structure Inputs'!Y49&gt;='General Assumptions_Back End'!$A$110,'General Assumptions_Back End'!$C$110,IF('Structure Inputs'!Y49&lt;='General Assumptions_Back End'!$A$102,'General Assumptions_Back End'!$C$102,SUMIFS('General Assumptions_Back End'!$C$102:$C$110,'General Assumptions_Back End'!$A$102:$A$110,'Structure Inputs'!Y49))),)</f>
        <v>0</v>
      </c>
      <c r="R46" s="25">
        <f>IF($D46="Yes",IF('Structure Inputs'!Z49&gt;='General Assumptions_Back End'!$A$110,'General Assumptions_Back End'!$C$110,IF('Structure Inputs'!Z49&lt;='General Assumptions_Back End'!$A$102,'General Assumptions_Back End'!$C$102,SUMIFS('General Assumptions_Back End'!$C$102:$C$110,'General Assumptions_Back End'!$A$102:$A$110,'Structure Inputs'!Z49))),)</f>
        <v>0</v>
      </c>
      <c r="S46" s="25">
        <f>IF($D46="Yes",IF('Structure Inputs'!AA49&gt;='General Assumptions_Back End'!$A$110,'General Assumptions_Back End'!$C$110,IF('Structure Inputs'!AA49&lt;='General Assumptions_Back End'!$A$102,'General Assumptions_Back End'!$C$102,SUMIFS('General Assumptions_Back End'!$C$102:$C$110,'General Assumptions_Back End'!$A$102:$A$110,'Structure Inputs'!AA49))),)</f>
        <v>0</v>
      </c>
      <c r="T46" s="25">
        <f>IF($D46="Yes",IF('Structure Inputs'!AB49&gt;='General Assumptions_Back End'!$A$110,'General Assumptions_Back End'!$C$110,IF('Structure Inputs'!AB49&lt;='General Assumptions_Back End'!$A$102,'General Assumptions_Back End'!$C$102,SUMIFS('General Assumptions_Back End'!$C$102:$C$110,'General Assumptions_Back End'!$A$102:$A$110,'Structure Inputs'!AB49))),)</f>
        <v>0</v>
      </c>
      <c r="U46" s="25">
        <f>IF($D46="Yes",IF('Structure Inputs'!AC49&gt;='General Assumptions_Back End'!$A$110,'General Assumptions_Back End'!$C$110,IF('Structure Inputs'!AC49&lt;='General Assumptions_Back End'!$A$102,'General Assumptions_Back End'!$C$102,SUMIFS('General Assumptions_Back End'!$C$102:$C$110,'General Assumptions_Back End'!$A$102:$A$110,'Structure Inputs'!AC49))),)</f>
        <v>0</v>
      </c>
      <c r="W46" s="25">
        <f t="shared" si="13"/>
        <v>0</v>
      </c>
      <c r="X46" s="25">
        <f t="shared" si="0"/>
        <v>0</v>
      </c>
      <c r="Y46" s="25">
        <f t="shared" si="1"/>
        <v>0</v>
      </c>
      <c r="Z46" s="25">
        <f t="shared" si="2"/>
        <v>0</v>
      </c>
      <c r="AA46" s="25">
        <f t="shared" si="3"/>
        <v>0</v>
      </c>
      <c r="AB46" s="25">
        <f t="shared" si="4"/>
        <v>0</v>
      </c>
      <c r="AC46" s="25">
        <f t="shared" si="5"/>
        <v>0</v>
      </c>
      <c r="AD46" s="25">
        <f t="shared" si="6"/>
        <v>0</v>
      </c>
      <c r="AE46" s="25">
        <f t="shared" si="7"/>
        <v>0</v>
      </c>
      <c r="AF46" s="25">
        <f t="shared" si="8"/>
        <v>0</v>
      </c>
      <c r="AG46" s="25">
        <f t="shared" si="9"/>
        <v>0</v>
      </c>
      <c r="AH46" s="25">
        <f t="shared" si="10"/>
        <v>0</v>
      </c>
    </row>
    <row r="47" spans="1:34" x14ac:dyDescent="0.25">
      <c r="A47" s="17">
        <f t="shared" si="14"/>
        <v>46</v>
      </c>
      <c r="B47" s="27" t="str">
        <f>IF('Structure Inputs'!C50="","",'Structure Inputs'!C50)</f>
        <v/>
      </c>
      <c r="D47" s="42" t="str">
        <f t="shared" si="12"/>
        <v>No</v>
      </c>
      <c r="F47" s="42">
        <f>'Structure Inputs'!$D50</f>
        <v>0</v>
      </c>
      <c r="H47" s="42">
        <f>SUMIFS('General Assumptions_Back End'!$C:$C,'General Assumptions_Back End'!$A:$A,$B47,'General Assumptions_Back End'!$B:$B,H$1)</f>
        <v>0</v>
      </c>
      <c r="J47" s="25">
        <f>IF($D47="Yes",IF('Structure Inputs'!R50&gt;='General Assumptions_Back End'!$A$110,'General Assumptions_Back End'!$C$110,IF('Structure Inputs'!R50&lt;='General Assumptions_Back End'!$A$102,'General Assumptions_Back End'!$C$102,SUMIFS('General Assumptions_Back End'!$C$102:$C$110,'General Assumptions_Back End'!$A$102:$A$110,'Structure Inputs'!R50))),)</f>
        <v>0</v>
      </c>
      <c r="K47" s="25">
        <f>IF($D47="Yes",IF('Structure Inputs'!S50&gt;='General Assumptions_Back End'!$A$110,'General Assumptions_Back End'!$C$110,IF('Structure Inputs'!S50&lt;='General Assumptions_Back End'!$A$102,'General Assumptions_Back End'!$C$102,SUMIFS('General Assumptions_Back End'!$C$102:$C$110,'General Assumptions_Back End'!$A$102:$A$110,'Structure Inputs'!S50))),)</f>
        <v>0</v>
      </c>
      <c r="L47" s="25">
        <f>IF($D47="Yes",IF('Structure Inputs'!T50&gt;='General Assumptions_Back End'!$A$110,'General Assumptions_Back End'!$C$110,IF('Structure Inputs'!T50&lt;='General Assumptions_Back End'!$A$102,'General Assumptions_Back End'!$C$102,SUMIFS('General Assumptions_Back End'!$C$102:$C$110,'General Assumptions_Back End'!$A$102:$A$110,'Structure Inputs'!T50))),)</f>
        <v>0</v>
      </c>
      <c r="M47" s="25">
        <f>IF($D47="Yes",IF('Structure Inputs'!U50&gt;='General Assumptions_Back End'!$A$110,'General Assumptions_Back End'!$C$110,IF('Structure Inputs'!U50&lt;='General Assumptions_Back End'!$A$102,'General Assumptions_Back End'!$C$102,SUMIFS('General Assumptions_Back End'!$C$102:$C$110,'General Assumptions_Back End'!$A$102:$A$110,'Structure Inputs'!U50))),)</f>
        <v>0</v>
      </c>
      <c r="N47" s="25">
        <f>IF($D47="Yes",IF('Structure Inputs'!V50&gt;='General Assumptions_Back End'!$A$110,'General Assumptions_Back End'!$C$110,IF('Structure Inputs'!V50&lt;='General Assumptions_Back End'!$A$102,'General Assumptions_Back End'!$C$102,SUMIFS('General Assumptions_Back End'!$C$102:$C$110,'General Assumptions_Back End'!$A$102:$A$110,'Structure Inputs'!V50))),)</f>
        <v>0</v>
      </c>
      <c r="O47" s="25">
        <f>IF($D47="Yes",IF('Structure Inputs'!W50&gt;='General Assumptions_Back End'!$A$110,'General Assumptions_Back End'!$C$110,IF('Structure Inputs'!W50&lt;='General Assumptions_Back End'!$A$102,'General Assumptions_Back End'!$C$102,SUMIFS('General Assumptions_Back End'!$C$102:$C$110,'General Assumptions_Back End'!$A$102:$A$110,'Structure Inputs'!W50))),)</f>
        <v>0</v>
      </c>
      <c r="P47" s="25">
        <f>IF($D47="Yes",IF('Structure Inputs'!X50&gt;='General Assumptions_Back End'!$A$110,'General Assumptions_Back End'!$C$110,IF('Structure Inputs'!X50&lt;='General Assumptions_Back End'!$A$102,'General Assumptions_Back End'!$C$102,SUMIFS('General Assumptions_Back End'!$C$102:$C$110,'General Assumptions_Back End'!$A$102:$A$110,'Structure Inputs'!X50))),)</f>
        <v>0</v>
      </c>
      <c r="Q47" s="25">
        <f>IF($D47="Yes",IF('Structure Inputs'!Y50&gt;='General Assumptions_Back End'!$A$110,'General Assumptions_Back End'!$C$110,IF('Structure Inputs'!Y50&lt;='General Assumptions_Back End'!$A$102,'General Assumptions_Back End'!$C$102,SUMIFS('General Assumptions_Back End'!$C$102:$C$110,'General Assumptions_Back End'!$A$102:$A$110,'Structure Inputs'!Y50))),)</f>
        <v>0</v>
      </c>
      <c r="R47" s="25">
        <f>IF($D47="Yes",IF('Structure Inputs'!Z50&gt;='General Assumptions_Back End'!$A$110,'General Assumptions_Back End'!$C$110,IF('Structure Inputs'!Z50&lt;='General Assumptions_Back End'!$A$102,'General Assumptions_Back End'!$C$102,SUMIFS('General Assumptions_Back End'!$C$102:$C$110,'General Assumptions_Back End'!$A$102:$A$110,'Structure Inputs'!Z50))),)</f>
        <v>0</v>
      </c>
      <c r="S47" s="25">
        <f>IF($D47="Yes",IF('Structure Inputs'!AA50&gt;='General Assumptions_Back End'!$A$110,'General Assumptions_Back End'!$C$110,IF('Structure Inputs'!AA50&lt;='General Assumptions_Back End'!$A$102,'General Assumptions_Back End'!$C$102,SUMIFS('General Assumptions_Back End'!$C$102:$C$110,'General Assumptions_Back End'!$A$102:$A$110,'Structure Inputs'!AA50))),)</f>
        <v>0</v>
      </c>
      <c r="T47" s="25">
        <f>IF($D47="Yes",IF('Structure Inputs'!AB50&gt;='General Assumptions_Back End'!$A$110,'General Assumptions_Back End'!$C$110,IF('Structure Inputs'!AB50&lt;='General Assumptions_Back End'!$A$102,'General Assumptions_Back End'!$C$102,SUMIFS('General Assumptions_Back End'!$C$102:$C$110,'General Assumptions_Back End'!$A$102:$A$110,'Structure Inputs'!AB50))),)</f>
        <v>0</v>
      </c>
      <c r="U47" s="25">
        <f>IF($D47="Yes",IF('Structure Inputs'!AC50&gt;='General Assumptions_Back End'!$A$110,'General Assumptions_Back End'!$C$110,IF('Structure Inputs'!AC50&lt;='General Assumptions_Back End'!$A$102,'General Assumptions_Back End'!$C$102,SUMIFS('General Assumptions_Back End'!$C$102:$C$110,'General Assumptions_Back End'!$A$102:$A$110,'Structure Inputs'!AC50))),)</f>
        <v>0</v>
      </c>
      <c r="W47" s="25">
        <f t="shared" si="13"/>
        <v>0</v>
      </c>
      <c r="X47" s="25">
        <f t="shared" si="0"/>
        <v>0</v>
      </c>
      <c r="Y47" s="25">
        <f t="shared" si="1"/>
        <v>0</v>
      </c>
      <c r="Z47" s="25">
        <f t="shared" si="2"/>
        <v>0</v>
      </c>
      <c r="AA47" s="25">
        <f t="shared" si="3"/>
        <v>0</v>
      </c>
      <c r="AB47" s="25">
        <f t="shared" si="4"/>
        <v>0</v>
      </c>
      <c r="AC47" s="25">
        <f t="shared" si="5"/>
        <v>0</v>
      </c>
      <c r="AD47" s="25">
        <f t="shared" si="6"/>
        <v>0</v>
      </c>
      <c r="AE47" s="25">
        <f t="shared" si="7"/>
        <v>0</v>
      </c>
      <c r="AF47" s="25">
        <f t="shared" si="8"/>
        <v>0</v>
      </c>
      <c r="AG47" s="25">
        <f t="shared" si="9"/>
        <v>0</v>
      </c>
      <c r="AH47" s="25">
        <f t="shared" si="10"/>
        <v>0</v>
      </c>
    </row>
    <row r="48" spans="1:34" x14ac:dyDescent="0.25">
      <c r="A48" s="17">
        <f t="shared" si="14"/>
        <v>47</v>
      </c>
      <c r="B48" s="27" t="str">
        <f>IF('Structure Inputs'!C51="","",'Structure Inputs'!C51)</f>
        <v/>
      </c>
      <c r="D48" s="42" t="str">
        <f t="shared" si="12"/>
        <v>No</v>
      </c>
      <c r="F48" s="42">
        <f>'Structure Inputs'!$D51</f>
        <v>0</v>
      </c>
      <c r="H48" s="42">
        <f>SUMIFS('General Assumptions_Back End'!$C:$C,'General Assumptions_Back End'!$A:$A,$B48,'General Assumptions_Back End'!$B:$B,H$1)</f>
        <v>0</v>
      </c>
      <c r="J48" s="25">
        <f>IF($D48="Yes",IF('Structure Inputs'!R51&gt;='General Assumptions_Back End'!$A$110,'General Assumptions_Back End'!$C$110,IF('Structure Inputs'!R51&lt;='General Assumptions_Back End'!$A$102,'General Assumptions_Back End'!$C$102,SUMIFS('General Assumptions_Back End'!$C$102:$C$110,'General Assumptions_Back End'!$A$102:$A$110,'Structure Inputs'!R51))),)</f>
        <v>0</v>
      </c>
      <c r="K48" s="25">
        <f>IF($D48="Yes",IF('Structure Inputs'!S51&gt;='General Assumptions_Back End'!$A$110,'General Assumptions_Back End'!$C$110,IF('Structure Inputs'!S51&lt;='General Assumptions_Back End'!$A$102,'General Assumptions_Back End'!$C$102,SUMIFS('General Assumptions_Back End'!$C$102:$C$110,'General Assumptions_Back End'!$A$102:$A$110,'Structure Inputs'!S51))),)</f>
        <v>0</v>
      </c>
      <c r="L48" s="25">
        <f>IF($D48="Yes",IF('Structure Inputs'!T51&gt;='General Assumptions_Back End'!$A$110,'General Assumptions_Back End'!$C$110,IF('Structure Inputs'!T51&lt;='General Assumptions_Back End'!$A$102,'General Assumptions_Back End'!$C$102,SUMIFS('General Assumptions_Back End'!$C$102:$C$110,'General Assumptions_Back End'!$A$102:$A$110,'Structure Inputs'!T51))),)</f>
        <v>0</v>
      </c>
      <c r="M48" s="25">
        <f>IF($D48="Yes",IF('Structure Inputs'!U51&gt;='General Assumptions_Back End'!$A$110,'General Assumptions_Back End'!$C$110,IF('Structure Inputs'!U51&lt;='General Assumptions_Back End'!$A$102,'General Assumptions_Back End'!$C$102,SUMIFS('General Assumptions_Back End'!$C$102:$C$110,'General Assumptions_Back End'!$A$102:$A$110,'Structure Inputs'!U51))),)</f>
        <v>0</v>
      </c>
      <c r="N48" s="25">
        <f>IF($D48="Yes",IF('Structure Inputs'!V51&gt;='General Assumptions_Back End'!$A$110,'General Assumptions_Back End'!$C$110,IF('Structure Inputs'!V51&lt;='General Assumptions_Back End'!$A$102,'General Assumptions_Back End'!$C$102,SUMIFS('General Assumptions_Back End'!$C$102:$C$110,'General Assumptions_Back End'!$A$102:$A$110,'Structure Inputs'!V51))),)</f>
        <v>0</v>
      </c>
      <c r="O48" s="25">
        <f>IF($D48="Yes",IF('Structure Inputs'!W51&gt;='General Assumptions_Back End'!$A$110,'General Assumptions_Back End'!$C$110,IF('Structure Inputs'!W51&lt;='General Assumptions_Back End'!$A$102,'General Assumptions_Back End'!$C$102,SUMIFS('General Assumptions_Back End'!$C$102:$C$110,'General Assumptions_Back End'!$A$102:$A$110,'Structure Inputs'!W51))),)</f>
        <v>0</v>
      </c>
      <c r="P48" s="25">
        <f>IF($D48="Yes",IF('Structure Inputs'!X51&gt;='General Assumptions_Back End'!$A$110,'General Assumptions_Back End'!$C$110,IF('Structure Inputs'!X51&lt;='General Assumptions_Back End'!$A$102,'General Assumptions_Back End'!$C$102,SUMIFS('General Assumptions_Back End'!$C$102:$C$110,'General Assumptions_Back End'!$A$102:$A$110,'Structure Inputs'!X51))),)</f>
        <v>0</v>
      </c>
      <c r="Q48" s="25">
        <f>IF($D48="Yes",IF('Structure Inputs'!Y51&gt;='General Assumptions_Back End'!$A$110,'General Assumptions_Back End'!$C$110,IF('Structure Inputs'!Y51&lt;='General Assumptions_Back End'!$A$102,'General Assumptions_Back End'!$C$102,SUMIFS('General Assumptions_Back End'!$C$102:$C$110,'General Assumptions_Back End'!$A$102:$A$110,'Structure Inputs'!Y51))),)</f>
        <v>0</v>
      </c>
      <c r="R48" s="25">
        <f>IF($D48="Yes",IF('Structure Inputs'!Z51&gt;='General Assumptions_Back End'!$A$110,'General Assumptions_Back End'!$C$110,IF('Structure Inputs'!Z51&lt;='General Assumptions_Back End'!$A$102,'General Assumptions_Back End'!$C$102,SUMIFS('General Assumptions_Back End'!$C$102:$C$110,'General Assumptions_Back End'!$A$102:$A$110,'Structure Inputs'!Z51))),)</f>
        <v>0</v>
      </c>
      <c r="S48" s="25">
        <f>IF($D48="Yes",IF('Structure Inputs'!AA51&gt;='General Assumptions_Back End'!$A$110,'General Assumptions_Back End'!$C$110,IF('Structure Inputs'!AA51&lt;='General Assumptions_Back End'!$A$102,'General Assumptions_Back End'!$C$102,SUMIFS('General Assumptions_Back End'!$C$102:$C$110,'General Assumptions_Back End'!$A$102:$A$110,'Structure Inputs'!AA51))),)</f>
        <v>0</v>
      </c>
      <c r="T48" s="25">
        <f>IF($D48="Yes",IF('Structure Inputs'!AB51&gt;='General Assumptions_Back End'!$A$110,'General Assumptions_Back End'!$C$110,IF('Structure Inputs'!AB51&lt;='General Assumptions_Back End'!$A$102,'General Assumptions_Back End'!$C$102,SUMIFS('General Assumptions_Back End'!$C$102:$C$110,'General Assumptions_Back End'!$A$102:$A$110,'Structure Inputs'!AB51))),)</f>
        <v>0</v>
      </c>
      <c r="U48" s="25">
        <f>IF($D48="Yes",IF('Structure Inputs'!AC51&gt;='General Assumptions_Back End'!$A$110,'General Assumptions_Back End'!$C$110,IF('Structure Inputs'!AC51&lt;='General Assumptions_Back End'!$A$102,'General Assumptions_Back End'!$C$102,SUMIFS('General Assumptions_Back End'!$C$102:$C$110,'General Assumptions_Back End'!$A$102:$A$110,'Structure Inputs'!AC51))),)</f>
        <v>0</v>
      </c>
      <c r="W48" s="25">
        <f t="shared" si="13"/>
        <v>0</v>
      </c>
      <c r="X48" s="25">
        <f t="shared" si="0"/>
        <v>0</v>
      </c>
      <c r="Y48" s="25">
        <f t="shared" si="1"/>
        <v>0</v>
      </c>
      <c r="Z48" s="25">
        <f t="shared" si="2"/>
        <v>0</v>
      </c>
      <c r="AA48" s="25">
        <f t="shared" si="3"/>
        <v>0</v>
      </c>
      <c r="AB48" s="25">
        <f t="shared" si="4"/>
        <v>0</v>
      </c>
      <c r="AC48" s="25">
        <f t="shared" si="5"/>
        <v>0</v>
      </c>
      <c r="AD48" s="25">
        <f t="shared" si="6"/>
        <v>0</v>
      </c>
      <c r="AE48" s="25">
        <f t="shared" si="7"/>
        <v>0</v>
      </c>
      <c r="AF48" s="25">
        <f t="shared" si="8"/>
        <v>0</v>
      </c>
      <c r="AG48" s="25">
        <f t="shared" si="9"/>
        <v>0</v>
      </c>
      <c r="AH48" s="25">
        <f t="shared" si="10"/>
        <v>0</v>
      </c>
    </row>
    <row r="49" spans="1:34" x14ac:dyDescent="0.25">
      <c r="A49" s="17">
        <f t="shared" si="14"/>
        <v>48</v>
      </c>
      <c r="B49" s="27" t="str">
        <f>IF('Structure Inputs'!C52="","",'Structure Inputs'!C52)</f>
        <v/>
      </c>
      <c r="D49" s="42" t="str">
        <f t="shared" si="12"/>
        <v>No</v>
      </c>
      <c r="F49" s="42">
        <f>'Structure Inputs'!$D52</f>
        <v>0</v>
      </c>
      <c r="H49" s="42">
        <f>SUMIFS('General Assumptions_Back End'!$C:$C,'General Assumptions_Back End'!$A:$A,$B49,'General Assumptions_Back End'!$B:$B,H$1)</f>
        <v>0</v>
      </c>
      <c r="J49" s="25">
        <f>IF($D49="Yes",IF('Structure Inputs'!R52&gt;='General Assumptions_Back End'!$A$110,'General Assumptions_Back End'!$C$110,IF('Structure Inputs'!R52&lt;='General Assumptions_Back End'!$A$102,'General Assumptions_Back End'!$C$102,SUMIFS('General Assumptions_Back End'!$C$102:$C$110,'General Assumptions_Back End'!$A$102:$A$110,'Structure Inputs'!R52))),)</f>
        <v>0</v>
      </c>
      <c r="K49" s="25">
        <f>IF($D49="Yes",IF('Structure Inputs'!S52&gt;='General Assumptions_Back End'!$A$110,'General Assumptions_Back End'!$C$110,IF('Structure Inputs'!S52&lt;='General Assumptions_Back End'!$A$102,'General Assumptions_Back End'!$C$102,SUMIFS('General Assumptions_Back End'!$C$102:$C$110,'General Assumptions_Back End'!$A$102:$A$110,'Structure Inputs'!S52))),)</f>
        <v>0</v>
      </c>
      <c r="L49" s="25">
        <f>IF($D49="Yes",IF('Structure Inputs'!T52&gt;='General Assumptions_Back End'!$A$110,'General Assumptions_Back End'!$C$110,IF('Structure Inputs'!T52&lt;='General Assumptions_Back End'!$A$102,'General Assumptions_Back End'!$C$102,SUMIFS('General Assumptions_Back End'!$C$102:$C$110,'General Assumptions_Back End'!$A$102:$A$110,'Structure Inputs'!T52))),)</f>
        <v>0</v>
      </c>
      <c r="M49" s="25">
        <f>IF($D49="Yes",IF('Structure Inputs'!U52&gt;='General Assumptions_Back End'!$A$110,'General Assumptions_Back End'!$C$110,IF('Structure Inputs'!U52&lt;='General Assumptions_Back End'!$A$102,'General Assumptions_Back End'!$C$102,SUMIFS('General Assumptions_Back End'!$C$102:$C$110,'General Assumptions_Back End'!$A$102:$A$110,'Structure Inputs'!U52))),)</f>
        <v>0</v>
      </c>
      <c r="N49" s="25">
        <f>IF($D49="Yes",IF('Structure Inputs'!V52&gt;='General Assumptions_Back End'!$A$110,'General Assumptions_Back End'!$C$110,IF('Structure Inputs'!V52&lt;='General Assumptions_Back End'!$A$102,'General Assumptions_Back End'!$C$102,SUMIFS('General Assumptions_Back End'!$C$102:$C$110,'General Assumptions_Back End'!$A$102:$A$110,'Structure Inputs'!V52))),)</f>
        <v>0</v>
      </c>
      <c r="O49" s="25">
        <f>IF($D49="Yes",IF('Structure Inputs'!W52&gt;='General Assumptions_Back End'!$A$110,'General Assumptions_Back End'!$C$110,IF('Structure Inputs'!W52&lt;='General Assumptions_Back End'!$A$102,'General Assumptions_Back End'!$C$102,SUMIFS('General Assumptions_Back End'!$C$102:$C$110,'General Assumptions_Back End'!$A$102:$A$110,'Structure Inputs'!W52))),)</f>
        <v>0</v>
      </c>
      <c r="P49" s="25">
        <f>IF($D49="Yes",IF('Structure Inputs'!X52&gt;='General Assumptions_Back End'!$A$110,'General Assumptions_Back End'!$C$110,IF('Structure Inputs'!X52&lt;='General Assumptions_Back End'!$A$102,'General Assumptions_Back End'!$C$102,SUMIFS('General Assumptions_Back End'!$C$102:$C$110,'General Assumptions_Back End'!$A$102:$A$110,'Structure Inputs'!X52))),)</f>
        <v>0</v>
      </c>
      <c r="Q49" s="25">
        <f>IF($D49="Yes",IF('Structure Inputs'!Y52&gt;='General Assumptions_Back End'!$A$110,'General Assumptions_Back End'!$C$110,IF('Structure Inputs'!Y52&lt;='General Assumptions_Back End'!$A$102,'General Assumptions_Back End'!$C$102,SUMIFS('General Assumptions_Back End'!$C$102:$C$110,'General Assumptions_Back End'!$A$102:$A$110,'Structure Inputs'!Y52))),)</f>
        <v>0</v>
      </c>
      <c r="R49" s="25">
        <f>IF($D49="Yes",IF('Structure Inputs'!Z52&gt;='General Assumptions_Back End'!$A$110,'General Assumptions_Back End'!$C$110,IF('Structure Inputs'!Z52&lt;='General Assumptions_Back End'!$A$102,'General Assumptions_Back End'!$C$102,SUMIFS('General Assumptions_Back End'!$C$102:$C$110,'General Assumptions_Back End'!$A$102:$A$110,'Structure Inputs'!Z52))),)</f>
        <v>0</v>
      </c>
      <c r="S49" s="25">
        <f>IF($D49="Yes",IF('Structure Inputs'!AA52&gt;='General Assumptions_Back End'!$A$110,'General Assumptions_Back End'!$C$110,IF('Structure Inputs'!AA52&lt;='General Assumptions_Back End'!$A$102,'General Assumptions_Back End'!$C$102,SUMIFS('General Assumptions_Back End'!$C$102:$C$110,'General Assumptions_Back End'!$A$102:$A$110,'Structure Inputs'!AA52))),)</f>
        <v>0</v>
      </c>
      <c r="T49" s="25">
        <f>IF($D49="Yes",IF('Structure Inputs'!AB52&gt;='General Assumptions_Back End'!$A$110,'General Assumptions_Back End'!$C$110,IF('Structure Inputs'!AB52&lt;='General Assumptions_Back End'!$A$102,'General Assumptions_Back End'!$C$102,SUMIFS('General Assumptions_Back End'!$C$102:$C$110,'General Assumptions_Back End'!$A$102:$A$110,'Structure Inputs'!AB52))),)</f>
        <v>0</v>
      </c>
      <c r="U49" s="25">
        <f>IF($D49="Yes",IF('Structure Inputs'!AC52&gt;='General Assumptions_Back End'!$A$110,'General Assumptions_Back End'!$C$110,IF('Structure Inputs'!AC52&lt;='General Assumptions_Back End'!$A$102,'General Assumptions_Back End'!$C$102,SUMIFS('General Assumptions_Back End'!$C$102:$C$110,'General Assumptions_Back End'!$A$102:$A$110,'Structure Inputs'!AC52))),)</f>
        <v>0</v>
      </c>
      <c r="W49" s="25">
        <f t="shared" si="13"/>
        <v>0</v>
      </c>
      <c r="X49" s="25">
        <f t="shared" si="0"/>
        <v>0</v>
      </c>
      <c r="Y49" s="25">
        <f t="shared" si="1"/>
        <v>0</v>
      </c>
      <c r="Z49" s="25">
        <f t="shared" si="2"/>
        <v>0</v>
      </c>
      <c r="AA49" s="25">
        <f t="shared" si="3"/>
        <v>0</v>
      </c>
      <c r="AB49" s="25">
        <f t="shared" si="4"/>
        <v>0</v>
      </c>
      <c r="AC49" s="25">
        <f t="shared" si="5"/>
        <v>0</v>
      </c>
      <c r="AD49" s="25">
        <f t="shared" si="6"/>
        <v>0</v>
      </c>
      <c r="AE49" s="25">
        <f t="shared" si="7"/>
        <v>0</v>
      </c>
      <c r="AF49" s="25">
        <f t="shared" si="8"/>
        <v>0</v>
      </c>
      <c r="AG49" s="25">
        <f t="shared" si="9"/>
        <v>0</v>
      </c>
      <c r="AH49" s="25">
        <f t="shared" si="10"/>
        <v>0</v>
      </c>
    </row>
    <row r="50" spans="1:34" x14ac:dyDescent="0.25">
      <c r="A50" s="17">
        <f t="shared" si="14"/>
        <v>49</v>
      </c>
      <c r="B50" s="27" t="str">
        <f>IF('Structure Inputs'!C53="","",'Structure Inputs'!C53)</f>
        <v/>
      </c>
      <c r="D50" s="42" t="str">
        <f t="shared" si="12"/>
        <v>No</v>
      </c>
      <c r="F50" s="42">
        <f>'Structure Inputs'!$D53</f>
        <v>0</v>
      </c>
      <c r="H50" s="42">
        <f>SUMIFS('General Assumptions_Back End'!$C:$C,'General Assumptions_Back End'!$A:$A,$B50,'General Assumptions_Back End'!$B:$B,H$1)</f>
        <v>0</v>
      </c>
      <c r="J50" s="25">
        <f>IF($D50="Yes",IF('Structure Inputs'!R53&gt;='General Assumptions_Back End'!$A$110,'General Assumptions_Back End'!$C$110,IF('Structure Inputs'!R53&lt;='General Assumptions_Back End'!$A$102,'General Assumptions_Back End'!$C$102,SUMIFS('General Assumptions_Back End'!$C$102:$C$110,'General Assumptions_Back End'!$A$102:$A$110,'Structure Inputs'!R53))),)</f>
        <v>0</v>
      </c>
      <c r="K50" s="25">
        <f>IF($D50="Yes",IF('Structure Inputs'!S53&gt;='General Assumptions_Back End'!$A$110,'General Assumptions_Back End'!$C$110,IF('Structure Inputs'!S53&lt;='General Assumptions_Back End'!$A$102,'General Assumptions_Back End'!$C$102,SUMIFS('General Assumptions_Back End'!$C$102:$C$110,'General Assumptions_Back End'!$A$102:$A$110,'Structure Inputs'!S53))),)</f>
        <v>0</v>
      </c>
      <c r="L50" s="25">
        <f>IF($D50="Yes",IF('Structure Inputs'!T53&gt;='General Assumptions_Back End'!$A$110,'General Assumptions_Back End'!$C$110,IF('Structure Inputs'!T53&lt;='General Assumptions_Back End'!$A$102,'General Assumptions_Back End'!$C$102,SUMIFS('General Assumptions_Back End'!$C$102:$C$110,'General Assumptions_Back End'!$A$102:$A$110,'Structure Inputs'!T53))),)</f>
        <v>0</v>
      </c>
      <c r="M50" s="25">
        <f>IF($D50="Yes",IF('Structure Inputs'!U53&gt;='General Assumptions_Back End'!$A$110,'General Assumptions_Back End'!$C$110,IF('Structure Inputs'!U53&lt;='General Assumptions_Back End'!$A$102,'General Assumptions_Back End'!$C$102,SUMIFS('General Assumptions_Back End'!$C$102:$C$110,'General Assumptions_Back End'!$A$102:$A$110,'Structure Inputs'!U53))),)</f>
        <v>0</v>
      </c>
      <c r="N50" s="25">
        <f>IF($D50="Yes",IF('Structure Inputs'!V53&gt;='General Assumptions_Back End'!$A$110,'General Assumptions_Back End'!$C$110,IF('Structure Inputs'!V53&lt;='General Assumptions_Back End'!$A$102,'General Assumptions_Back End'!$C$102,SUMIFS('General Assumptions_Back End'!$C$102:$C$110,'General Assumptions_Back End'!$A$102:$A$110,'Structure Inputs'!V53))),)</f>
        <v>0</v>
      </c>
      <c r="O50" s="25">
        <f>IF($D50="Yes",IF('Structure Inputs'!W53&gt;='General Assumptions_Back End'!$A$110,'General Assumptions_Back End'!$C$110,IF('Structure Inputs'!W53&lt;='General Assumptions_Back End'!$A$102,'General Assumptions_Back End'!$C$102,SUMIFS('General Assumptions_Back End'!$C$102:$C$110,'General Assumptions_Back End'!$A$102:$A$110,'Structure Inputs'!W53))),)</f>
        <v>0</v>
      </c>
      <c r="P50" s="25">
        <f>IF($D50="Yes",IF('Structure Inputs'!X53&gt;='General Assumptions_Back End'!$A$110,'General Assumptions_Back End'!$C$110,IF('Structure Inputs'!X53&lt;='General Assumptions_Back End'!$A$102,'General Assumptions_Back End'!$C$102,SUMIFS('General Assumptions_Back End'!$C$102:$C$110,'General Assumptions_Back End'!$A$102:$A$110,'Structure Inputs'!X53))),)</f>
        <v>0</v>
      </c>
      <c r="Q50" s="25">
        <f>IF($D50="Yes",IF('Structure Inputs'!Y53&gt;='General Assumptions_Back End'!$A$110,'General Assumptions_Back End'!$C$110,IF('Structure Inputs'!Y53&lt;='General Assumptions_Back End'!$A$102,'General Assumptions_Back End'!$C$102,SUMIFS('General Assumptions_Back End'!$C$102:$C$110,'General Assumptions_Back End'!$A$102:$A$110,'Structure Inputs'!Y53))),)</f>
        <v>0</v>
      </c>
      <c r="R50" s="25">
        <f>IF($D50="Yes",IF('Structure Inputs'!Z53&gt;='General Assumptions_Back End'!$A$110,'General Assumptions_Back End'!$C$110,IF('Structure Inputs'!Z53&lt;='General Assumptions_Back End'!$A$102,'General Assumptions_Back End'!$C$102,SUMIFS('General Assumptions_Back End'!$C$102:$C$110,'General Assumptions_Back End'!$A$102:$A$110,'Structure Inputs'!Z53))),)</f>
        <v>0</v>
      </c>
      <c r="S50" s="25">
        <f>IF($D50="Yes",IF('Structure Inputs'!AA53&gt;='General Assumptions_Back End'!$A$110,'General Assumptions_Back End'!$C$110,IF('Structure Inputs'!AA53&lt;='General Assumptions_Back End'!$A$102,'General Assumptions_Back End'!$C$102,SUMIFS('General Assumptions_Back End'!$C$102:$C$110,'General Assumptions_Back End'!$A$102:$A$110,'Structure Inputs'!AA53))),)</f>
        <v>0</v>
      </c>
      <c r="T50" s="25">
        <f>IF($D50="Yes",IF('Structure Inputs'!AB53&gt;='General Assumptions_Back End'!$A$110,'General Assumptions_Back End'!$C$110,IF('Structure Inputs'!AB53&lt;='General Assumptions_Back End'!$A$102,'General Assumptions_Back End'!$C$102,SUMIFS('General Assumptions_Back End'!$C$102:$C$110,'General Assumptions_Back End'!$A$102:$A$110,'Structure Inputs'!AB53))),)</f>
        <v>0</v>
      </c>
      <c r="U50" s="25">
        <f>IF($D50="Yes",IF('Structure Inputs'!AC53&gt;='General Assumptions_Back End'!$A$110,'General Assumptions_Back End'!$C$110,IF('Structure Inputs'!AC53&lt;='General Assumptions_Back End'!$A$102,'General Assumptions_Back End'!$C$102,SUMIFS('General Assumptions_Back End'!$C$102:$C$110,'General Assumptions_Back End'!$A$102:$A$110,'Structure Inputs'!AC53))),)</f>
        <v>0</v>
      </c>
      <c r="W50" s="25">
        <f t="shared" si="13"/>
        <v>0</v>
      </c>
      <c r="X50" s="25">
        <f t="shared" si="0"/>
        <v>0</v>
      </c>
      <c r="Y50" s="25">
        <f t="shared" si="1"/>
        <v>0</v>
      </c>
      <c r="Z50" s="25">
        <f t="shared" si="2"/>
        <v>0</v>
      </c>
      <c r="AA50" s="25">
        <f t="shared" si="3"/>
        <v>0</v>
      </c>
      <c r="AB50" s="25">
        <f t="shared" si="4"/>
        <v>0</v>
      </c>
      <c r="AC50" s="25">
        <f t="shared" si="5"/>
        <v>0</v>
      </c>
      <c r="AD50" s="25">
        <f t="shared" si="6"/>
        <v>0</v>
      </c>
      <c r="AE50" s="25">
        <f t="shared" si="7"/>
        <v>0</v>
      </c>
      <c r="AF50" s="25">
        <f t="shared" si="8"/>
        <v>0</v>
      </c>
      <c r="AG50" s="25">
        <f t="shared" si="9"/>
        <v>0</v>
      </c>
      <c r="AH50" s="25">
        <f t="shared" si="10"/>
        <v>0</v>
      </c>
    </row>
    <row r="51" spans="1:34" x14ac:dyDescent="0.25">
      <c r="A51" s="17">
        <f t="shared" si="14"/>
        <v>50</v>
      </c>
      <c r="B51" s="27" t="str">
        <f>IF('Structure Inputs'!C54="","",'Structure Inputs'!C54)</f>
        <v/>
      </c>
      <c r="D51" s="42" t="str">
        <f t="shared" si="12"/>
        <v>No</v>
      </c>
      <c r="F51" s="42">
        <f>'Structure Inputs'!$D54</f>
        <v>0</v>
      </c>
      <c r="H51" s="42">
        <f>SUMIFS('General Assumptions_Back End'!$C:$C,'General Assumptions_Back End'!$A:$A,$B51,'General Assumptions_Back End'!$B:$B,H$1)</f>
        <v>0</v>
      </c>
      <c r="J51" s="25">
        <f>IF($D51="Yes",IF('Structure Inputs'!R54&gt;='General Assumptions_Back End'!$A$110,'General Assumptions_Back End'!$C$110,IF('Structure Inputs'!R54&lt;='General Assumptions_Back End'!$A$102,'General Assumptions_Back End'!$C$102,SUMIFS('General Assumptions_Back End'!$C$102:$C$110,'General Assumptions_Back End'!$A$102:$A$110,'Structure Inputs'!R54))),)</f>
        <v>0</v>
      </c>
      <c r="K51" s="25">
        <f>IF($D51="Yes",IF('Structure Inputs'!S54&gt;='General Assumptions_Back End'!$A$110,'General Assumptions_Back End'!$C$110,IF('Structure Inputs'!S54&lt;='General Assumptions_Back End'!$A$102,'General Assumptions_Back End'!$C$102,SUMIFS('General Assumptions_Back End'!$C$102:$C$110,'General Assumptions_Back End'!$A$102:$A$110,'Structure Inputs'!S54))),)</f>
        <v>0</v>
      </c>
      <c r="L51" s="25">
        <f>IF($D51="Yes",IF('Structure Inputs'!T54&gt;='General Assumptions_Back End'!$A$110,'General Assumptions_Back End'!$C$110,IF('Structure Inputs'!T54&lt;='General Assumptions_Back End'!$A$102,'General Assumptions_Back End'!$C$102,SUMIFS('General Assumptions_Back End'!$C$102:$C$110,'General Assumptions_Back End'!$A$102:$A$110,'Structure Inputs'!T54))),)</f>
        <v>0</v>
      </c>
      <c r="M51" s="25">
        <f>IF($D51="Yes",IF('Structure Inputs'!U54&gt;='General Assumptions_Back End'!$A$110,'General Assumptions_Back End'!$C$110,IF('Structure Inputs'!U54&lt;='General Assumptions_Back End'!$A$102,'General Assumptions_Back End'!$C$102,SUMIFS('General Assumptions_Back End'!$C$102:$C$110,'General Assumptions_Back End'!$A$102:$A$110,'Structure Inputs'!U54))),)</f>
        <v>0</v>
      </c>
      <c r="N51" s="25">
        <f>IF($D51="Yes",IF('Structure Inputs'!V54&gt;='General Assumptions_Back End'!$A$110,'General Assumptions_Back End'!$C$110,IF('Structure Inputs'!V54&lt;='General Assumptions_Back End'!$A$102,'General Assumptions_Back End'!$C$102,SUMIFS('General Assumptions_Back End'!$C$102:$C$110,'General Assumptions_Back End'!$A$102:$A$110,'Structure Inputs'!V54))),)</f>
        <v>0</v>
      </c>
      <c r="O51" s="25">
        <f>IF($D51="Yes",IF('Structure Inputs'!W54&gt;='General Assumptions_Back End'!$A$110,'General Assumptions_Back End'!$C$110,IF('Structure Inputs'!W54&lt;='General Assumptions_Back End'!$A$102,'General Assumptions_Back End'!$C$102,SUMIFS('General Assumptions_Back End'!$C$102:$C$110,'General Assumptions_Back End'!$A$102:$A$110,'Structure Inputs'!W54))),)</f>
        <v>0</v>
      </c>
      <c r="P51" s="25">
        <f>IF($D51="Yes",IF('Structure Inputs'!X54&gt;='General Assumptions_Back End'!$A$110,'General Assumptions_Back End'!$C$110,IF('Structure Inputs'!X54&lt;='General Assumptions_Back End'!$A$102,'General Assumptions_Back End'!$C$102,SUMIFS('General Assumptions_Back End'!$C$102:$C$110,'General Assumptions_Back End'!$A$102:$A$110,'Structure Inputs'!X54))),)</f>
        <v>0</v>
      </c>
      <c r="Q51" s="25">
        <f>IF($D51="Yes",IF('Structure Inputs'!Y54&gt;='General Assumptions_Back End'!$A$110,'General Assumptions_Back End'!$C$110,IF('Structure Inputs'!Y54&lt;='General Assumptions_Back End'!$A$102,'General Assumptions_Back End'!$C$102,SUMIFS('General Assumptions_Back End'!$C$102:$C$110,'General Assumptions_Back End'!$A$102:$A$110,'Structure Inputs'!Y54))),)</f>
        <v>0</v>
      </c>
      <c r="R51" s="25">
        <f>IF($D51="Yes",IF('Structure Inputs'!Z54&gt;='General Assumptions_Back End'!$A$110,'General Assumptions_Back End'!$C$110,IF('Structure Inputs'!Z54&lt;='General Assumptions_Back End'!$A$102,'General Assumptions_Back End'!$C$102,SUMIFS('General Assumptions_Back End'!$C$102:$C$110,'General Assumptions_Back End'!$A$102:$A$110,'Structure Inputs'!Z54))),)</f>
        <v>0</v>
      </c>
      <c r="S51" s="25">
        <f>IF($D51="Yes",IF('Structure Inputs'!AA54&gt;='General Assumptions_Back End'!$A$110,'General Assumptions_Back End'!$C$110,IF('Structure Inputs'!AA54&lt;='General Assumptions_Back End'!$A$102,'General Assumptions_Back End'!$C$102,SUMIFS('General Assumptions_Back End'!$C$102:$C$110,'General Assumptions_Back End'!$A$102:$A$110,'Structure Inputs'!AA54))),)</f>
        <v>0</v>
      </c>
      <c r="T51" s="25">
        <f>IF($D51="Yes",IF('Structure Inputs'!AB54&gt;='General Assumptions_Back End'!$A$110,'General Assumptions_Back End'!$C$110,IF('Structure Inputs'!AB54&lt;='General Assumptions_Back End'!$A$102,'General Assumptions_Back End'!$C$102,SUMIFS('General Assumptions_Back End'!$C$102:$C$110,'General Assumptions_Back End'!$A$102:$A$110,'Structure Inputs'!AB54))),)</f>
        <v>0</v>
      </c>
      <c r="U51" s="25">
        <f>IF($D51="Yes",IF('Structure Inputs'!AC54&gt;='General Assumptions_Back End'!$A$110,'General Assumptions_Back End'!$C$110,IF('Structure Inputs'!AC54&lt;='General Assumptions_Back End'!$A$102,'General Assumptions_Back End'!$C$102,SUMIFS('General Assumptions_Back End'!$C$102:$C$110,'General Assumptions_Back End'!$A$102:$A$110,'Structure Inputs'!AC54))),)</f>
        <v>0</v>
      </c>
      <c r="W51" s="25">
        <f t="shared" si="13"/>
        <v>0</v>
      </c>
      <c r="X51" s="25">
        <f t="shared" si="0"/>
        <v>0</v>
      </c>
      <c r="Y51" s="25">
        <f t="shared" si="1"/>
        <v>0</v>
      </c>
      <c r="Z51" s="25">
        <f t="shared" si="2"/>
        <v>0</v>
      </c>
      <c r="AA51" s="25">
        <f t="shared" si="3"/>
        <v>0</v>
      </c>
      <c r="AB51" s="25">
        <f t="shared" si="4"/>
        <v>0</v>
      </c>
      <c r="AC51" s="25">
        <f t="shared" si="5"/>
        <v>0</v>
      </c>
      <c r="AD51" s="25">
        <f t="shared" si="6"/>
        <v>0</v>
      </c>
      <c r="AE51" s="25">
        <f t="shared" si="7"/>
        <v>0</v>
      </c>
      <c r="AF51" s="25">
        <f t="shared" si="8"/>
        <v>0</v>
      </c>
      <c r="AG51" s="25">
        <f t="shared" si="9"/>
        <v>0</v>
      </c>
      <c r="AH51" s="25">
        <f t="shared" si="10"/>
        <v>0</v>
      </c>
    </row>
    <row r="52" spans="1:34" x14ac:dyDescent="0.25">
      <c r="A52" s="17">
        <f t="shared" si="14"/>
        <v>51</v>
      </c>
      <c r="B52" s="27" t="str">
        <f>IF('Structure Inputs'!C55="","",'Structure Inputs'!C55)</f>
        <v/>
      </c>
      <c r="D52" s="42" t="str">
        <f t="shared" si="12"/>
        <v>No</v>
      </c>
      <c r="F52" s="42">
        <f>'Structure Inputs'!$D55</f>
        <v>0</v>
      </c>
      <c r="H52" s="42">
        <f>SUMIFS('General Assumptions_Back End'!$C:$C,'General Assumptions_Back End'!$A:$A,$B52,'General Assumptions_Back End'!$B:$B,H$1)</f>
        <v>0</v>
      </c>
      <c r="J52" s="25">
        <f>IF($D52="Yes",IF('Structure Inputs'!R55&gt;='General Assumptions_Back End'!$A$110,'General Assumptions_Back End'!$C$110,IF('Structure Inputs'!R55&lt;='General Assumptions_Back End'!$A$102,'General Assumptions_Back End'!$C$102,SUMIFS('General Assumptions_Back End'!$C$102:$C$110,'General Assumptions_Back End'!$A$102:$A$110,'Structure Inputs'!R55))),)</f>
        <v>0</v>
      </c>
      <c r="K52" s="25">
        <f>IF($D52="Yes",IF('Structure Inputs'!S55&gt;='General Assumptions_Back End'!$A$110,'General Assumptions_Back End'!$C$110,IF('Structure Inputs'!S55&lt;='General Assumptions_Back End'!$A$102,'General Assumptions_Back End'!$C$102,SUMIFS('General Assumptions_Back End'!$C$102:$C$110,'General Assumptions_Back End'!$A$102:$A$110,'Structure Inputs'!S55))),)</f>
        <v>0</v>
      </c>
      <c r="L52" s="25">
        <f>IF($D52="Yes",IF('Structure Inputs'!T55&gt;='General Assumptions_Back End'!$A$110,'General Assumptions_Back End'!$C$110,IF('Structure Inputs'!T55&lt;='General Assumptions_Back End'!$A$102,'General Assumptions_Back End'!$C$102,SUMIFS('General Assumptions_Back End'!$C$102:$C$110,'General Assumptions_Back End'!$A$102:$A$110,'Structure Inputs'!T55))),)</f>
        <v>0</v>
      </c>
      <c r="M52" s="25">
        <f>IF($D52="Yes",IF('Structure Inputs'!U55&gt;='General Assumptions_Back End'!$A$110,'General Assumptions_Back End'!$C$110,IF('Structure Inputs'!U55&lt;='General Assumptions_Back End'!$A$102,'General Assumptions_Back End'!$C$102,SUMIFS('General Assumptions_Back End'!$C$102:$C$110,'General Assumptions_Back End'!$A$102:$A$110,'Structure Inputs'!U55))),)</f>
        <v>0</v>
      </c>
      <c r="N52" s="25">
        <f>IF($D52="Yes",IF('Structure Inputs'!V55&gt;='General Assumptions_Back End'!$A$110,'General Assumptions_Back End'!$C$110,IF('Structure Inputs'!V55&lt;='General Assumptions_Back End'!$A$102,'General Assumptions_Back End'!$C$102,SUMIFS('General Assumptions_Back End'!$C$102:$C$110,'General Assumptions_Back End'!$A$102:$A$110,'Structure Inputs'!V55))),)</f>
        <v>0</v>
      </c>
      <c r="O52" s="25">
        <f>IF($D52="Yes",IF('Structure Inputs'!W55&gt;='General Assumptions_Back End'!$A$110,'General Assumptions_Back End'!$C$110,IF('Structure Inputs'!W55&lt;='General Assumptions_Back End'!$A$102,'General Assumptions_Back End'!$C$102,SUMIFS('General Assumptions_Back End'!$C$102:$C$110,'General Assumptions_Back End'!$A$102:$A$110,'Structure Inputs'!W55))),)</f>
        <v>0</v>
      </c>
      <c r="P52" s="25">
        <f>IF($D52="Yes",IF('Structure Inputs'!X55&gt;='General Assumptions_Back End'!$A$110,'General Assumptions_Back End'!$C$110,IF('Structure Inputs'!X55&lt;='General Assumptions_Back End'!$A$102,'General Assumptions_Back End'!$C$102,SUMIFS('General Assumptions_Back End'!$C$102:$C$110,'General Assumptions_Back End'!$A$102:$A$110,'Structure Inputs'!X55))),)</f>
        <v>0</v>
      </c>
      <c r="Q52" s="25">
        <f>IF($D52="Yes",IF('Structure Inputs'!Y55&gt;='General Assumptions_Back End'!$A$110,'General Assumptions_Back End'!$C$110,IF('Structure Inputs'!Y55&lt;='General Assumptions_Back End'!$A$102,'General Assumptions_Back End'!$C$102,SUMIFS('General Assumptions_Back End'!$C$102:$C$110,'General Assumptions_Back End'!$A$102:$A$110,'Structure Inputs'!Y55))),)</f>
        <v>0</v>
      </c>
      <c r="R52" s="25">
        <f>IF($D52="Yes",IF('Structure Inputs'!Z55&gt;='General Assumptions_Back End'!$A$110,'General Assumptions_Back End'!$C$110,IF('Structure Inputs'!Z55&lt;='General Assumptions_Back End'!$A$102,'General Assumptions_Back End'!$C$102,SUMIFS('General Assumptions_Back End'!$C$102:$C$110,'General Assumptions_Back End'!$A$102:$A$110,'Structure Inputs'!Z55))),)</f>
        <v>0</v>
      </c>
      <c r="S52" s="25">
        <f>IF($D52="Yes",IF('Structure Inputs'!AA55&gt;='General Assumptions_Back End'!$A$110,'General Assumptions_Back End'!$C$110,IF('Structure Inputs'!AA55&lt;='General Assumptions_Back End'!$A$102,'General Assumptions_Back End'!$C$102,SUMIFS('General Assumptions_Back End'!$C$102:$C$110,'General Assumptions_Back End'!$A$102:$A$110,'Structure Inputs'!AA55))),)</f>
        <v>0</v>
      </c>
      <c r="T52" s="25">
        <f>IF($D52="Yes",IF('Structure Inputs'!AB55&gt;='General Assumptions_Back End'!$A$110,'General Assumptions_Back End'!$C$110,IF('Structure Inputs'!AB55&lt;='General Assumptions_Back End'!$A$102,'General Assumptions_Back End'!$C$102,SUMIFS('General Assumptions_Back End'!$C$102:$C$110,'General Assumptions_Back End'!$A$102:$A$110,'Structure Inputs'!AB55))),)</f>
        <v>0</v>
      </c>
      <c r="U52" s="25">
        <f>IF($D52="Yes",IF('Structure Inputs'!AC55&gt;='General Assumptions_Back End'!$A$110,'General Assumptions_Back End'!$C$110,IF('Structure Inputs'!AC55&lt;='General Assumptions_Back End'!$A$102,'General Assumptions_Back End'!$C$102,SUMIFS('General Assumptions_Back End'!$C$102:$C$110,'General Assumptions_Back End'!$A$102:$A$110,'Structure Inputs'!AC55))),)</f>
        <v>0</v>
      </c>
      <c r="W52" s="25">
        <f t="shared" si="13"/>
        <v>0</v>
      </c>
      <c r="X52" s="25">
        <f t="shared" si="0"/>
        <v>0</v>
      </c>
      <c r="Y52" s="25">
        <f t="shared" si="1"/>
        <v>0</v>
      </c>
      <c r="Z52" s="25">
        <f t="shared" si="2"/>
        <v>0</v>
      </c>
      <c r="AA52" s="25">
        <f t="shared" si="3"/>
        <v>0</v>
      </c>
      <c r="AB52" s="25">
        <f t="shared" si="4"/>
        <v>0</v>
      </c>
      <c r="AC52" s="25">
        <f t="shared" si="5"/>
        <v>0</v>
      </c>
      <c r="AD52" s="25">
        <f t="shared" si="6"/>
        <v>0</v>
      </c>
      <c r="AE52" s="25">
        <f t="shared" si="7"/>
        <v>0</v>
      </c>
      <c r="AF52" s="25">
        <f t="shared" si="8"/>
        <v>0</v>
      </c>
      <c r="AG52" s="25">
        <f t="shared" si="9"/>
        <v>0</v>
      </c>
      <c r="AH52" s="25">
        <f t="shared" si="10"/>
        <v>0</v>
      </c>
    </row>
    <row r="53" spans="1:34" x14ac:dyDescent="0.25">
      <c r="A53" s="17">
        <f t="shared" si="14"/>
        <v>52</v>
      </c>
      <c r="B53" s="27" t="str">
        <f>IF('Structure Inputs'!C56="","",'Structure Inputs'!C56)</f>
        <v/>
      </c>
      <c r="D53" s="42" t="str">
        <f t="shared" si="12"/>
        <v>No</v>
      </c>
      <c r="F53" s="42">
        <f>'Structure Inputs'!$D56</f>
        <v>0</v>
      </c>
      <c r="H53" s="42">
        <f>SUMIFS('General Assumptions_Back End'!$C:$C,'General Assumptions_Back End'!$A:$A,$B53,'General Assumptions_Back End'!$B:$B,H$1)</f>
        <v>0</v>
      </c>
      <c r="J53" s="25">
        <f>IF($D53="Yes",IF('Structure Inputs'!R56&gt;='General Assumptions_Back End'!$A$110,'General Assumptions_Back End'!$C$110,IF('Structure Inputs'!R56&lt;='General Assumptions_Back End'!$A$102,'General Assumptions_Back End'!$C$102,SUMIFS('General Assumptions_Back End'!$C$102:$C$110,'General Assumptions_Back End'!$A$102:$A$110,'Structure Inputs'!R56))),)</f>
        <v>0</v>
      </c>
      <c r="K53" s="25">
        <f>IF($D53="Yes",IF('Structure Inputs'!S56&gt;='General Assumptions_Back End'!$A$110,'General Assumptions_Back End'!$C$110,IF('Structure Inputs'!S56&lt;='General Assumptions_Back End'!$A$102,'General Assumptions_Back End'!$C$102,SUMIFS('General Assumptions_Back End'!$C$102:$C$110,'General Assumptions_Back End'!$A$102:$A$110,'Structure Inputs'!S56))),)</f>
        <v>0</v>
      </c>
      <c r="L53" s="25">
        <f>IF($D53="Yes",IF('Structure Inputs'!T56&gt;='General Assumptions_Back End'!$A$110,'General Assumptions_Back End'!$C$110,IF('Structure Inputs'!T56&lt;='General Assumptions_Back End'!$A$102,'General Assumptions_Back End'!$C$102,SUMIFS('General Assumptions_Back End'!$C$102:$C$110,'General Assumptions_Back End'!$A$102:$A$110,'Structure Inputs'!T56))),)</f>
        <v>0</v>
      </c>
      <c r="M53" s="25">
        <f>IF($D53="Yes",IF('Structure Inputs'!U56&gt;='General Assumptions_Back End'!$A$110,'General Assumptions_Back End'!$C$110,IF('Structure Inputs'!U56&lt;='General Assumptions_Back End'!$A$102,'General Assumptions_Back End'!$C$102,SUMIFS('General Assumptions_Back End'!$C$102:$C$110,'General Assumptions_Back End'!$A$102:$A$110,'Structure Inputs'!U56))),)</f>
        <v>0</v>
      </c>
      <c r="N53" s="25">
        <f>IF($D53="Yes",IF('Structure Inputs'!V56&gt;='General Assumptions_Back End'!$A$110,'General Assumptions_Back End'!$C$110,IF('Structure Inputs'!V56&lt;='General Assumptions_Back End'!$A$102,'General Assumptions_Back End'!$C$102,SUMIFS('General Assumptions_Back End'!$C$102:$C$110,'General Assumptions_Back End'!$A$102:$A$110,'Structure Inputs'!V56))),)</f>
        <v>0</v>
      </c>
      <c r="O53" s="25">
        <f>IF($D53="Yes",IF('Structure Inputs'!W56&gt;='General Assumptions_Back End'!$A$110,'General Assumptions_Back End'!$C$110,IF('Structure Inputs'!W56&lt;='General Assumptions_Back End'!$A$102,'General Assumptions_Back End'!$C$102,SUMIFS('General Assumptions_Back End'!$C$102:$C$110,'General Assumptions_Back End'!$A$102:$A$110,'Structure Inputs'!W56))),)</f>
        <v>0</v>
      </c>
      <c r="P53" s="25">
        <f>IF($D53="Yes",IF('Structure Inputs'!X56&gt;='General Assumptions_Back End'!$A$110,'General Assumptions_Back End'!$C$110,IF('Structure Inputs'!X56&lt;='General Assumptions_Back End'!$A$102,'General Assumptions_Back End'!$C$102,SUMIFS('General Assumptions_Back End'!$C$102:$C$110,'General Assumptions_Back End'!$A$102:$A$110,'Structure Inputs'!X56))),)</f>
        <v>0</v>
      </c>
      <c r="Q53" s="25">
        <f>IF($D53="Yes",IF('Structure Inputs'!Y56&gt;='General Assumptions_Back End'!$A$110,'General Assumptions_Back End'!$C$110,IF('Structure Inputs'!Y56&lt;='General Assumptions_Back End'!$A$102,'General Assumptions_Back End'!$C$102,SUMIFS('General Assumptions_Back End'!$C$102:$C$110,'General Assumptions_Back End'!$A$102:$A$110,'Structure Inputs'!Y56))),)</f>
        <v>0</v>
      </c>
      <c r="R53" s="25">
        <f>IF($D53="Yes",IF('Structure Inputs'!Z56&gt;='General Assumptions_Back End'!$A$110,'General Assumptions_Back End'!$C$110,IF('Structure Inputs'!Z56&lt;='General Assumptions_Back End'!$A$102,'General Assumptions_Back End'!$C$102,SUMIFS('General Assumptions_Back End'!$C$102:$C$110,'General Assumptions_Back End'!$A$102:$A$110,'Structure Inputs'!Z56))),)</f>
        <v>0</v>
      </c>
      <c r="S53" s="25">
        <f>IF($D53="Yes",IF('Structure Inputs'!AA56&gt;='General Assumptions_Back End'!$A$110,'General Assumptions_Back End'!$C$110,IF('Structure Inputs'!AA56&lt;='General Assumptions_Back End'!$A$102,'General Assumptions_Back End'!$C$102,SUMIFS('General Assumptions_Back End'!$C$102:$C$110,'General Assumptions_Back End'!$A$102:$A$110,'Structure Inputs'!AA56))),)</f>
        <v>0</v>
      </c>
      <c r="T53" s="25">
        <f>IF($D53="Yes",IF('Structure Inputs'!AB56&gt;='General Assumptions_Back End'!$A$110,'General Assumptions_Back End'!$C$110,IF('Structure Inputs'!AB56&lt;='General Assumptions_Back End'!$A$102,'General Assumptions_Back End'!$C$102,SUMIFS('General Assumptions_Back End'!$C$102:$C$110,'General Assumptions_Back End'!$A$102:$A$110,'Structure Inputs'!AB56))),)</f>
        <v>0</v>
      </c>
      <c r="U53" s="25">
        <f>IF($D53="Yes",IF('Structure Inputs'!AC56&gt;='General Assumptions_Back End'!$A$110,'General Assumptions_Back End'!$C$110,IF('Structure Inputs'!AC56&lt;='General Assumptions_Back End'!$A$102,'General Assumptions_Back End'!$C$102,SUMIFS('General Assumptions_Back End'!$C$102:$C$110,'General Assumptions_Back End'!$A$102:$A$110,'Structure Inputs'!AC56))),)</f>
        <v>0</v>
      </c>
      <c r="W53" s="25">
        <f t="shared" si="13"/>
        <v>0</v>
      </c>
      <c r="X53" s="25">
        <f t="shared" si="0"/>
        <v>0</v>
      </c>
      <c r="Y53" s="25">
        <f t="shared" si="1"/>
        <v>0</v>
      </c>
      <c r="Z53" s="25">
        <f t="shared" si="2"/>
        <v>0</v>
      </c>
      <c r="AA53" s="25">
        <f t="shared" si="3"/>
        <v>0</v>
      </c>
      <c r="AB53" s="25">
        <f t="shared" si="4"/>
        <v>0</v>
      </c>
      <c r="AC53" s="25">
        <f t="shared" si="5"/>
        <v>0</v>
      </c>
      <c r="AD53" s="25">
        <f t="shared" si="6"/>
        <v>0</v>
      </c>
      <c r="AE53" s="25">
        <f t="shared" si="7"/>
        <v>0</v>
      </c>
      <c r="AF53" s="25">
        <f t="shared" si="8"/>
        <v>0</v>
      </c>
      <c r="AG53" s="25">
        <f t="shared" si="9"/>
        <v>0</v>
      </c>
      <c r="AH53" s="25">
        <f t="shared" si="10"/>
        <v>0</v>
      </c>
    </row>
    <row r="54" spans="1:34" x14ac:dyDescent="0.25">
      <c r="A54" s="17">
        <f t="shared" si="14"/>
        <v>53</v>
      </c>
      <c r="B54" s="27" t="str">
        <f>IF('Structure Inputs'!C57="","",'Structure Inputs'!C57)</f>
        <v/>
      </c>
      <c r="D54" s="42" t="str">
        <f t="shared" si="12"/>
        <v>No</v>
      </c>
      <c r="F54" s="42">
        <f>'Structure Inputs'!$D57</f>
        <v>0</v>
      </c>
      <c r="H54" s="42">
        <f>SUMIFS('General Assumptions_Back End'!$C:$C,'General Assumptions_Back End'!$A:$A,$B54,'General Assumptions_Back End'!$B:$B,H$1)</f>
        <v>0</v>
      </c>
      <c r="J54" s="25">
        <f>IF($D54="Yes",IF('Structure Inputs'!R57&gt;='General Assumptions_Back End'!$A$110,'General Assumptions_Back End'!$C$110,IF('Structure Inputs'!R57&lt;='General Assumptions_Back End'!$A$102,'General Assumptions_Back End'!$C$102,SUMIFS('General Assumptions_Back End'!$C$102:$C$110,'General Assumptions_Back End'!$A$102:$A$110,'Structure Inputs'!R57))),)</f>
        <v>0</v>
      </c>
      <c r="K54" s="25">
        <f>IF($D54="Yes",IF('Structure Inputs'!S57&gt;='General Assumptions_Back End'!$A$110,'General Assumptions_Back End'!$C$110,IF('Structure Inputs'!S57&lt;='General Assumptions_Back End'!$A$102,'General Assumptions_Back End'!$C$102,SUMIFS('General Assumptions_Back End'!$C$102:$C$110,'General Assumptions_Back End'!$A$102:$A$110,'Structure Inputs'!S57))),)</f>
        <v>0</v>
      </c>
      <c r="L54" s="25">
        <f>IF($D54="Yes",IF('Structure Inputs'!T57&gt;='General Assumptions_Back End'!$A$110,'General Assumptions_Back End'!$C$110,IF('Structure Inputs'!T57&lt;='General Assumptions_Back End'!$A$102,'General Assumptions_Back End'!$C$102,SUMIFS('General Assumptions_Back End'!$C$102:$C$110,'General Assumptions_Back End'!$A$102:$A$110,'Structure Inputs'!T57))),)</f>
        <v>0</v>
      </c>
      <c r="M54" s="25">
        <f>IF($D54="Yes",IF('Structure Inputs'!U57&gt;='General Assumptions_Back End'!$A$110,'General Assumptions_Back End'!$C$110,IF('Structure Inputs'!U57&lt;='General Assumptions_Back End'!$A$102,'General Assumptions_Back End'!$C$102,SUMIFS('General Assumptions_Back End'!$C$102:$C$110,'General Assumptions_Back End'!$A$102:$A$110,'Structure Inputs'!U57))),)</f>
        <v>0</v>
      </c>
      <c r="N54" s="25">
        <f>IF($D54="Yes",IF('Structure Inputs'!V57&gt;='General Assumptions_Back End'!$A$110,'General Assumptions_Back End'!$C$110,IF('Structure Inputs'!V57&lt;='General Assumptions_Back End'!$A$102,'General Assumptions_Back End'!$C$102,SUMIFS('General Assumptions_Back End'!$C$102:$C$110,'General Assumptions_Back End'!$A$102:$A$110,'Structure Inputs'!V57))),)</f>
        <v>0</v>
      </c>
      <c r="O54" s="25">
        <f>IF($D54="Yes",IF('Structure Inputs'!W57&gt;='General Assumptions_Back End'!$A$110,'General Assumptions_Back End'!$C$110,IF('Structure Inputs'!W57&lt;='General Assumptions_Back End'!$A$102,'General Assumptions_Back End'!$C$102,SUMIFS('General Assumptions_Back End'!$C$102:$C$110,'General Assumptions_Back End'!$A$102:$A$110,'Structure Inputs'!W57))),)</f>
        <v>0</v>
      </c>
      <c r="P54" s="25">
        <f>IF($D54="Yes",IF('Structure Inputs'!X57&gt;='General Assumptions_Back End'!$A$110,'General Assumptions_Back End'!$C$110,IF('Structure Inputs'!X57&lt;='General Assumptions_Back End'!$A$102,'General Assumptions_Back End'!$C$102,SUMIFS('General Assumptions_Back End'!$C$102:$C$110,'General Assumptions_Back End'!$A$102:$A$110,'Structure Inputs'!X57))),)</f>
        <v>0</v>
      </c>
      <c r="Q54" s="25">
        <f>IF($D54="Yes",IF('Structure Inputs'!Y57&gt;='General Assumptions_Back End'!$A$110,'General Assumptions_Back End'!$C$110,IF('Structure Inputs'!Y57&lt;='General Assumptions_Back End'!$A$102,'General Assumptions_Back End'!$C$102,SUMIFS('General Assumptions_Back End'!$C$102:$C$110,'General Assumptions_Back End'!$A$102:$A$110,'Structure Inputs'!Y57))),)</f>
        <v>0</v>
      </c>
      <c r="R54" s="25">
        <f>IF($D54="Yes",IF('Structure Inputs'!Z57&gt;='General Assumptions_Back End'!$A$110,'General Assumptions_Back End'!$C$110,IF('Structure Inputs'!Z57&lt;='General Assumptions_Back End'!$A$102,'General Assumptions_Back End'!$C$102,SUMIFS('General Assumptions_Back End'!$C$102:$C$110,'General Assumptions_Back End'!$A$102:$A$110,'Structure Inputs'!Z57))),)</f>
        <v>0</v>
      </c>
      <c r="S54" s="25">
        <f>IF($D54="Yes",IF('Structure Inputs'!AA57&gt;='General Assumptions_Back End'!$A$110,'General Assumptions_Back End'!$C$110,IF('Structure Inputs'!AA57&lt;='General Assumptions_Back End'!$A$102,'General Assumptions_Back End'!$C$102,SUMIFS('General Assumptions_Back End'!$C$102:$C$110,'General Assumptions_Back End'!$A$102:$A$110,'Structure Inputs'!AA57))),)</f>
        <v>0</v>
      </c>
      <c r="T54" s="25">
        <f>IF($D54="Yes",IF('Structure Inputs'!AB57&gt;='General Assumptions_Back End'!$A$110,'General Assumptions_Back End'!$C$110,IF('Structure Inputs'!AB57&lt;='General Assumptions_Back End'!$A$102,'General Assumptions_Back End'!$C$102,SUMIFS('General Assumptions_Back End'!$C$102:$C$110,'General Assumptions_Back End'!$A$102:$A$110,'Structure Inputs'!AB57))),)</f>
        <v>0</v>
      </c>
      <c r="U54" s="25">
        <f>IF($D54="Yes",IF('Structure Inputs'!AC57&gt;='General Assumptions_Back End'!$A$110,'General Assumptions_Back End'!$C$110,IF('Structure Inputs'!AC57&lt;='General Assumptions_Back End'!$A$102,'General Assumptions_Back End'!$C$102,SUMIFS('General Assumptions_Back End'!$C$102:$C$110,'General Assumptions_Back End'!$A$102:$A$110,'Structure Inputs'!AC57))),)</f>
        <v>0</v>
      </c>
      <c r="W54" s="25">
        <f t="shared" si="13"/>
        <v>0</v>
      </c>
      <c r="X54" s="25">
        <f t="shared" si="0"/>
        <v>0</v>
      </c>
      <c r="Y54" s="25">
        <f t="shared" si="1"/>
        <v>0</v>
      </c>
      <c r="Z54" s="25">
        <f t="shared" si="2"/>
        <v>0</v>
      </c>
      <c r="AA54" s="25">
        <f t="shared" si="3"/>
        <v>0</v>
      </c>
      <c r="AB54" s="25">
        <f t="shared" si="4"/>
        <v>0</v>
      </c>
      <c r="AC54" s="25">
        <f t="shared" si="5"/>
        <v>0</v>
      </c>
      <c r="AD54" s="25">
        <f t="shared" si="6"/>
        <v>0</v>
      </c>
      <c r="AE54" s="25">
        <f t="shared" si="7"/>
        <v>0</v>
      </c>
      <c r="AF54" s="25">
        <f t="shared" si="8"/>
        <v>0</v>
      </c>
      <c r="AG54" s="25">
        <f t="shared" si="9"/>
        <v>0</v>
      </c>
      <c r="AH54" s="25">
        <f t="shared" si="10"/>
        <v>0</v>
      </c>
    </row>
    <row r="55" spans="1:34" x14ac:dyDescent="0.25">
      <c r="A55" s="17">
        <f t="shared" si="14"/>
        <v>54</v>
      </c>
      <c r="B55" s="27" t="str">
        <f>IF('Structure Inputs'!C58="","",'Structure Inputs'!C58)</f>
        <v/>
      </c>
      <c r="D55" s="42" t="str">
        <f t="shared" si="12"/>
        <v>No</v>
      </c>
      <c r="F55" s="42">
        <f>'Structure Inputs'!$D58</f>
        <v>0</v>
      </c>
      <c r="H55" s="42">
        <f>SUMIFS('General Assumptions_Back End'!$C:$C,'General Assumptions_Back End'!$A:$A,$B55,'General Assumptions_Back End'!$B:$B,H$1)</f>
        <v>0</v>
      </c>
      <c r="J55" s="25">
        <f>IF($D55="Yes",IF('Structure Inputs'!R58&gt;='General Assumptions_Back End'!$A$110,'General Assumptions_Back End'!$C$110,IF('Structure Inputs'!R58&lt;='General Assumptions_Back End'!$A$102,'General Assumptions_Back End'!$C$102,SUMIFS('General Assumptions_Back End'!$C$102:$C$110,'General Assumptions_Back End'!$A$102:$A$110,'Structure Inputs'!R58))),)</f>
        <v>0</v>
      </c>
      <c r="K55" s="25">
        <f>IF($D55="Yes",IF('Structure Inputs'!S58&gt;='General Assumptions_Back End'!$A$110,'General Assumptions_Back End'!$C$110,IF('Structure Inputs'!S58&lt;='General Assumptions_Back End'!$A$102,'General Assumptions_Back End'!$C$102,SUMIFS('General Assumptions_Back End'!$C$102:$C$110,'General Assumptions_Back End'!$A$102:$A$110,'Structure Inputs'!S58))),)</f>
        <v>0</v>
      </c>
      <c r="L55" s="25">
        <f>IF($D55="Yes",IF('Structure Inputs'!T58&gt;='General Assumptions_Back End'!$A$110,'General Assumptions_Back End'!$C$110,IF('Structure Inputs'!T58&lt;='General Assumptions_Back End'!$A$102,'General Assumptions_Back End'!$C$102,SUMIFS('General Assumptions_Back End'!$C$102:$C$110,'General Assumptions_Back End'!$A$102:$A$110,'Structure Inputs'!T58))),)</f>
        <v>0</v>
      </c>
      <c r="M55" s="25">
        <f>IF($D55="Yes",IF('Structure Inputs'!U58&gt;='General Assumptions_Back End'!$A$110,'General Assumptions_Back End'!$C$110,IF('Structure Inputs'!U58&lt;='General Assumptions_Back End'!$A$102,'General Assumptions_Back End'!$C$102,SUMIFS('General Assumptions_Back End'!$C$102:$C$110,'General Assumptions_Back End'!$A$102:$A$110,'Structure Inputs'!U58))),)</f>
        <v>0</v>
      </c>
      <c r="N55" s="25">
        <f>IF($D55="Yes",IF('Structure Inputs'!V58&gt;='General Assumptions_Back End'!$A$110,'General Assumptions_Back End'!$C$110,IF('Structure Inputs'!V58&lt;='General Assumptions_Back End'!$A$102,'General Assumptions_Back End'!$C$102,SUMIFS('General Assumptions_Back End'!$C$102:$C$110,'General Assumptions_Back End'!$A$102:$A$110,'Structure Inputs'!V58))),)</f>
        <v>0</v>
      </c>
      <c r="O55" s="25">
        <f>IF($D55="Yes",IF('Structure Inputs'!W58&gt;='General Assumptions_Back End'!$A$110,'General Assumptions_Back End'!$C$110,IF('Structure Inputs'!W58&lt;='General Assumptions_Back End'!$A$102,'General Assumptions_Back End'!$C$102,SUMIFS('General Assumptions_Back End'!$C$102:$C$110,'General Assumptions_Back End'!$A$102:$A$110,'Structure Inputs'!W58))),)</f>
        <v>0</v>
      </c>
      <c r="P55" s="25">
        <f>IF($D55="Yes",IF('Structure Inputs'!X58&gt;='General Assumptions_Back End'!$A$110,'General Assumptions_Back End'!$C$110,IF('Structure Inputs'!X58&lt;='General Assumptions_Back End'!$A$102,'General Assumptions_Back End'!$C$102,SUMIFS('General Assumptions_Back End'!$C$102:$C$110,'General Assumptions_Back End'!$A$102:$A$110,'Structure Inputs'!X58))),)</f>
        <v>0</v>
      </c>
      <c r="Q55" s="25">
        <f>IF($D55="Yes",IF('Structure Inputs'!Y58&gt;='General Assumptions_Back End'!$A$110,'General Assumptions_Back End'!$C$110,IF('Structure Inputs'!Y58&lt;='General Assumptions_Back End'!$A$102,'General Assumptions_Back End'!$C$102,SUMIFS('General Assumptions_Back End'!$C$102:$C$110,'General Assumptions_Back End'!$A$102:$A$110,'Structure Inputs'!Y58))),)</f>
        <v>0</v>
      </c>
      <c r="R55" s="25">
        <f>IF($D55="Yes",IF('Structure Inputs'!Z58&gt;='General Assumptions_Back End'!$A$110,'General Assumptions_Back End'!$C$110,IF('Structure Inputs'!Z58&lt;='General Assumptions_Back End'!$A$102,'General Assumptions_Back End'!$C$102,SUMIFS('General Assumptions_Back End'!$C$102:$C$110,'General Assumptions_Back End'!$A$102:$A$110,'Structure Inputs'!Z58))),)</f>
        <v>0</v>
      </c>
      <c r="S55" s="25">
        <f>IF($D55="Yes",IF('Structure Inputs'!AA58&gt;='General Assumptions_Back End'!$A$110,'General Assumptions_Back End'!$C$110,IF('Structure Inputs'!AA58&lt;='General Assumptions_Back End'!$A$102,'General Assumptions_Back End'!$C$102,SUMIFS('General Assumptions_Back End'!$C$102:$C$110,'General Assumptions_Back End'!$A$102:$A$110,'Structure Inputs'!AA58))),)</f>
        <v>0</v>
      </c>
      <c r="T55" s="25">
        <f>IF($D55="Yes",IF('Structure Inputs'!AB58&gt;='General Assumptions_Back End'!$A$110,'General Assumptions_Back End'!$C$110,IF('Structure Inputs'!AB58&lt;='General Assumptions_Back End'!$A$102,'General Assumptions_Back End'!$C$102,SUMIFS('General Assumptions_Back End'!$C$102:$C$110,'General Assumptions_Back End'!$A$102:$A$110,'Structure Inputs'!AB58))),)</f>
        <v>0</v>
      </c>
      <c r="U55" s="25">
        <f>IF($D55="Yes",IF('Structure Inputs'!AC58&gt;='General Assumptions_Back End'!$A$110,'General Assumptions_Back End'!$C$110,IF('Structure Inputs'!AC58&lt;='General Assumptions_Back End'!$A$102,'General Assumptions_Back End'!$C$102,SUMIFS('General Assumptions_Back End'!$C$102:$C$110,'General Assumptions_Back End'!$A$102:$A$110,'Structure Inputs'!AC58))),)</f>
        <v>0</v>
      </c>
      <c r="W55" s="25">
        <f t="shared" si="13"/>
        <v>0</v>
      </c>
      <c r="X55" s="25">
        <f t="shared" si="0"/>
        <v>0</v>
      </c>
      <c r="Y55" s="25">
        <f t="shared" si="1"/>
        <v>0</v>
      </c>
      <c r="Z55" s="25">
        <f t="shared" si="2"/>
        <v>0</v>
      </c>
      <c r="AA55" s="25">
        <f t="shared" si="3"/>
        <v>0</v>
      </c>
      <c r="AB55" s="25">
        <f t="shared" si="4"/>
        <v>0</v>
      </c>
      <c r="AC55" s="25">
        <f t="shared" si="5"/>
        <v>0</v>
      </c>
      <c r="AD55" s="25">
        <f t="shared" si="6"/>
        <v>0</v>
      </c>
      <c r="AE55" s="25">
        <f t="shared" si="7"/>
        <v>0</v>
      </c>
      <c r="AF55" s="25">
        <f t="shared" si="8"/>
        <v>0</v>
      </c>
      <c r="AG55" s="25">
        <f t="shared" si="9"/>
        <v>0</v>
      </c>
      <c r="AH55" s="25">
        <f t="shared" si="10"/>
        <v>0</v>
      </c>
    </row>
    <row r="56" spans="1:34" x14ac:dyDescent="0.25">
      <c r="A56" s="17">
        <f t="shared" si="14"/>
        <v>55</v>
      </c>
      <c r="B56" s="27" t="str">
        <f>IF('Structure Inputs'!C59="","",'Structure Inputs'!C59)</f>
        <v/>
      </c>
      <c r="D56" s="42" t="str">
        <f t="shared" si="12"/>
        <v>No</v>
      </c>
      <c r="F56" s="42">
        <f>'Structure Inputs'!$D59</f>
        <v>0</v>
      </c>
      <c r="H56" s="42">
        <f>SUMIFS('General Assumptions_Back End'!$C:$C,'General Assumptions_Back End'!$A:$A,$B56,'General Assumptions_Back End'!$B:$B,H$1)</f>
        <v>0</v>
      </c>
      <c r="J56" s="25">
        <f>IF($D56="Yes",IF('Structure Inputs'!R59&gt;='General Assumptions_Back End'!$A$110,'General Assumptions_Back End'!$C$110,IF('Structure Inputs'!R59&lt;='General Assumptions_Back End'!$A$102,'General Assumptions_Back End'!$C$102,SUMIFS('General Assumptions_Back End'!$C$102:$C$110,'General Assumptions_Back End'!$A$102:$A$110,'Structure Inputs'!R59))),)</f>
        <v>0</v>
      </c>
      <c r="K56" s="25">
        <f>IF($D56="Yes",IF('Structure Inputs'!S59&gt;='General Assumptions_Back End'!$A$110,'General Assumptions_Back End'!$C$110,IF('Structure Inputs'!S59&lt;='General Assumptions_Back End'!$A$102,'General Assumptions_Back End'!$C$102,SUMIFS('General Assumptions_Back End'!$C$102:$C$110,'General Assumptions_Back End'!$A$102:$A$110,'Structure Inputs'!S59))),)</f>
        <v>0</v>
      </c>
      <c r="L56" s="25">
        <f>IF($D56="Yes",IF('Structure Inputs'!T59&gt;='General Assumptions_Back End'!$A$110,'General Assumptions_Back End'!$C$110,IF('Structure Inputs'!T59&lt;='General Assumptions_Back End'!$A$102,'General Assumptions_Back End'!$C$102,SUMIFS('General Assumptions_Back End'!$C$102:$C$110,'General Assumptions_Back End'!$A$102:$A$110,'Structure Inputs'!T59))),)</f>
        <v>0</v>
      </c>
      <c r="M56" s="25">
        <f>IF($D56="Yes",IF('Structure Inputs'!U59&gt;='General Assumptions_Back End'!$A$110,'General Assumptions_Back End'!$C$110,IF('Structure Inputs'!U59&lt;='General Assumptions_Back End'!$A$102,'General Assumptions_Back End'!$C$102,SUMIFS('General Assumptions_Back End'!$C$102:$C$110,'General Assumptions_Back End'!$A$102:$A$110,'Structure Inputs'!U59))),)</f>
        <v>0</v>
      </c>
      <c r="N56" s="25">
        <f>IF($D56="Yes",IF('Structure Inputs'!V59&gt;='General Assumptions_Back End'!$A$110,'General Assumptions_Back End'!$C$110,IF('Structure Inputs'!V59&lt;='General Assumptions_Back End'!$A$102,'General Assumptions_Back End'!$C$102,SUMIFS('General Assumptions_Back End'!$C$102:$C$110,'General Assumptions_Back End'!$A$102:$A$110,'Structure Inputs'!V59))),)</f>
        <v>0</v>
      </c>
      <c r="O56" s="25">
        <f>IF($D56="Yes",IF('Structure Inputs'!W59&gt;='General Assumptions_Back End'!$A$110,'General Assumptions_Back End'!$C$110,IF('Structure Inputs'!W59&lt;='General Assumptions_Back End'!$A$102,'General Assumptions_Back End'!$C$102,SUMIFS('General Assumptions_Back End'!$C$102:$C$110,'General Assumptions_Back End'!$A$102:$A$110,'Structure Inputs'!W59))),)</f>
        <v>0</v>
      </c>
      <c r="P56" s="25">
        <f>IF($D56="Yes",IF('Structure Inputs'!X59&gt;='General Assumptions_Back End'!$A$110,'General Assumptions_Back End'!$C$110,IF('Structure Inputs'!X59&lt;='General Assumptions_Back End'!$A$102,'General Assumptions_Back End'!$C$102,SUMIFS('General Assumptions_Back End'!$C$102:$C$110,'General Assumptions_Back End'!$A$102:$A$110,'Structure Inputs'!X59))),)</f>
        <v>0</v>
      </c>
      <c r="Q56" s="25">
        <f>IF($D56="Yes",IF('Structure Inputs'!Y59&gt;='General Assumptions_Back End'!$A$110,'General Assumptions_Back End'!$C$110,IF('Structure Inputs'!Y59&lt;='General Assumptions_Back End'!$A$102,'General Assumptions_Back End'!$C$102,SUMIFS('General Assumptions_Back End'!$C$102:$C$110,'General Assumptions_Back End'!$A$102:$A$110,'Structure Inputs'!Y59))),)</f>
        <v>0</v>
      </c>
      <c r="R56" s="25">
        <f>IF($D56="Yes",IF('Structure Inputs'!Z59&gt;='General Assumptions_Back End'!$A$110,'General Assumptions_Back End'!$C$110,IF('Structure Inputs'!Z59&lt;='General Assumptions_Back End'!$A$102,'General Assumptions_Back End'!$C$102,SUMIFS('General Assumptions_Back End'!$C$102:$C$110,'General Assumptions_Back End'!$A$102:$A$110,'Structure Inputs'!Z59))),)</f>
        <v>0</v>
      </c>
      <c r="S56" s="25">
        <f>IF($D56="Yes",IF('Structure Inputs'!AA59&gt;='General Assumptions_Back End'!$A$110,'General Assumptions_Back End'!$C$110,IF('Structure Inputs'!AA59&lt;='General Assumptions_Back End'!$A$102,'General Assumptions_Back End'!$C$102,SUMIFS('General Assumptions_Back End'!$C$102:$C$110,'General Assumptions_Back End'!$A$102:$A$110,'Structure Inputs'!AA59))),)</f>
        <v>0</v>
      </c>
      <c r="T56" s="25">
        <f>IF($D56="Yes",IF('Structure Inputs'!AB59&gt;='General Assumptions_Back End'!$A$110,'General Assumptions_Back End'!$C$110,IF('Structure Inputs'!AB59&lt;='General Assumptions_Back End'!$A$102,'General Assumptions_Back End'!$C$102,SUMIFS('General Assumptions_Back End'!$C$102:$C$110,'General Assumptions_Back End'!$A$102:$A$110,'Structure Inputs'!AB59))),)</f>
        <v>0</v>
      </c>
      <c r="U56" s="25">
        <f>IF($D56="Yes",IF('Structure Inputs'!AC59&gt;='General Assumptions_Back End'!$A$110,'General Assumptions_Back End'!$C$110,IF('Structure Inputs'!AC59&lt;='General Assumptions_Back End'!$A$102,'General Assumptions_Back End'!$C$102,SUMIFS('General Assumptions_Back End'!$C$102:$C$110,'General Assumptions_Back End'!$A$102:$A$110,'Structure Inputs'!AC59))),)</f>
        <v>0</v>
      </c>
      <c r="W56" s="25">
        <f t="shared" si="13"/>
        <v>0</v>
      </c>
      <c r="X56" s="25">
        <f t="shared" si="0"/>
        <v>0</v>
      </c>
      <c r="Y56" s="25">
        <f t="shared" si="1"/>
        <v>0</v>
      </c>
      <c r="Z56" s="25">
        <f t="shared" si="2"/>
        <v>0</v>
      </c>
      <c r="AA56" s="25">
        <f t="shared" si="3"/>
        <v>0</v>
      </c>
      <c r="AB56" s="25">
        <f t="shared" si="4"/>
        <v>0</v>
      </c>
      <c r="AC56" s="25">
        <f t="shared" si="5"/>
        <v>0</v>
      </c>
      <c r="AD56" s="25">
        <f t="shared" si="6"/>
        <v>0</v>
      </c>
      <c r="AE56" s="25">
        <f t="shared" si="7"/>
        <v>0</v>
      </c>
      <c r="AF56" s="25">
        <f t="shared" si="8"/>
        <v>0</v>
      </c>
      <c r="AG56" s="25">
        <f t="shared" si="9"/>
        <v>0</v>
      </c>
      <c r="AH56" s="25">
        <f t="shared" si="10"/>
        <v>0</v>
      </c>
    </row>
    <row r="57" spans="1:34" x14ac:dyDescent="0.25">
      <c r="A57" s="17">
        <f t="shared" si="14"/>
        <v>56</v>
      </c>
      <c r="B57" s="27" t="str">
        <f>IF('Structure Inputs'!C60="","",'Structure Inputs'!C60)</f>
        <v/>
      </c>
      <c r="D57" s="42" t="str">
        <f t="shared" si="12"/>
        <v>No</v>
      </c>
      <c r="F57" s="42">
        <f>'Structure Inputs'!$D60</f>
        <v>0</v>
      </c>
      <c r="H57" s="42">
        <f>SUMIFS('General Assumptions_Back End'!$C:$C,'General Assumptions_Back End'!$A:$A,$B57,'General Assumptions_Back End'!$B:$B,H$1)</f>
        <v>0</v>
      </c>
      <c r="J57" s="25">
        <f>IF($D57="Yes",IF('Structure Inputs'!R60&gt;='General Assumptions_Back End'!$A$110,'General Assumptions_Back End'!$C$110,IF('Structure Inputs'!R60&lt;='General Assumptions_Back End'!$A$102,'General Assumptions_Back End'!$C$102,SUMIFS('General Assumptions_Back End'!$C$102:$C$110,'General Assumptions_Back End'!$A$102:$A$110,'Structure Inputs'!R60))),)</f>
        <v>0</v>
      </c>
      <c r="K57" s="25">
        <f>IF($D57="Yes",IF('Structure Inputs'!S60&gt;='General Assumptions_Back End'!$A$110,'General Assumptions_Back End'!$C$110,IF('Structure Inputs'!S60&lt;='General Assumptions_Back End'!$A$102,'General Assumptions_Back End'!$C$102,SUMIFS('General Assumptions_Back End'!$C$102:$C$110,'General Assumptions_Back End'!$A$102:$A$110,'Structure Inputs'!S60))),)</f>
        <v>0</v>
      </c>
      <c r="L57" s="25">
        <f>IF($D57="Yes",IF('Structure Inputs'!T60&gt;='General Assumptions_Back End'!$A$110,'General Assumptions_Back End'!$C$110,IF('Structure Inputs'!T60&lt;='General Assumptions_Back End'!$A$102,'General Assumptions_Back End'!$C$102,SUMIFS('General Assumptions_Back End'!$C$102:$C$110,'General Assumptions_Back End'!$A$102:$A$110,'Structure Inputs'!T60))),)</f>
        <v>0</v>
      </c>
      <c r="M57" s="25">
        <f>IF($D57="Yes",IF('Structure Inputs'!U60&gt;='General Assumptions_Back End'!$A$110,'General Assumptions_Back End'!$C$110,IF('Structure Inputs'!U60&lt;='General Assumptions_Back End'!$A$102,'General Assumptions_Back End'!$C$102,SUMIFS('General Assumptions_Back End'!$C$102:$C$110,'General Assumptions_Back End'!$A$102:$A$110,'Structure Inputs'!U60))),)</f>
        <v>0</v>
      </c>
      <c r="N57" s="25">
        <f>IF($D57="Yes",IF('Structure Inputs'!V60&gt;='General Assumptions_Back End'!$A$110,'General Assumptions_Back End'!$C$110,IF('Structure Inputs'!V60&lt;='General Assumptions_Back End'!$A$102,'General Assumptions_Back End'!$C$102,SUMIFS('General Assumptions_Back End'!$C$102:$C$110,'General Assumptions_Back End'!$A$102:$A$110,'Structure Inputs'!V60))),)</f>
        <v>0</v>
      </c>
      <c r="O57" s="25">
        <f>IF($D57="Yes",IF('Structure Inputs'!W60&gt;='General Assumptions_Back End'!$A$110,'General Assumptions_Back End'!$C$110,IF('Structure Inputs'!W60&lt;='General Assumptions_Back End'!$A$102,'General Assumptions_Back End'!$C$102,SUMIFS('General Assumptions_Back End'!$C$102:$C$110,'General Assumptions_Back End'!$A$102:$A$110,'Structure Inputs'!W60))),)</f>
        <v>0</v>
      </c>
      <c r="P57" s="25">
        <f>IF($D57="Yes",IF('Structure Inputs'!X60&gt;='General Assumptions_Back End'!$A$110,'General Assumptions_Back End'!$C$110,IF('Structure Inputs'!X60&lt;='General Assumptions_Back End'!$A$102,'General Assumptions_Back End'!$C$102,SUMIFS('General Assumptions_Back End'!$C$102:$C$110,'General Assumptions_Back End'!$A$102:$A$110,'Structure Inputs'!X60))),)</f>
        <v>0</v>
      </c>
      <c r="Q57" s="25">
        <f>IF($D57="Yes",IF('Structure Inputs'!Y60&gt;='General Assumptions_Back End'!$A$110,'General Assumptions_Back End'!$C$110,IF('Structure Inputs'!Y60&lt;='General Assumptions_Back End'!$A$102,'General Assumptions_Back End'!$C$102,SUMIFS('General Assumptions_Back End'!$C$102:$C$110,'General Assumptions_Back End'!$A$102:$A$110,'Structure Inputs'!Y60))),)</f>
        <v>0</v>
      </c>
      <c r="R57" s="25">
        <f>IF($D57="Yes",IF('Structure Inputs'!Z60&gt;='General Assumptions_Back End'!$A$110,'General Assumptions_Back End'!$C$110,IF('Structure Inputs'!Z60&lt;='General Assumptions_Back End'!$A$102,'General Assumptions_Back End'!$C$102,SUMIFS('General Assumptions_Back End'!$C$102:$C$110,'General Assumptions_Back End'!$A$102:$A$110,'Structure Inputs'!Z60))),)</f>
        <v>0</v>
      </c>
      <c r="S57" s="25">
        <f>IF($D57="Yes",IF('Structure Inputs'!AA60&gt;='General Assumptions_Back End'!$A$110,'General Assumptions_Back End'!$C$110,IF('Structure Inputs'!AA60&lt;='General Assumptions_Back End'!$A$102,'General Assumptions_Back End'!$C$102,SUMIFS('General Assumptions_Back End'!$C$102:$C$110,'General Assumptions_Back End'!$A$102:$A$110,'Structure Inputs'!AA60))),)</f>
        <v>0</v>
      </c>
      <c r="T57" s="25">
        <f>IF($D57="Yes",IF('Structure Inputs'!AB60&gt;='General Assumptions_Back End'!$A$110,'General Assumptions_Back End'!$C$110,IF('Structure Inputs'!AB60&lt;='General Assumptions_Back End'!$A$102,'General Assumptions_Back End'!$C$102,SUMIFS('General Assumptions_Back End'!$C$102:$C$110,'General Assumptions_Back End'!$A$102:$A$110,'Structure Inputs'!AB60))),)</f>
        <v>0</v>
      </c>
      <c r="U57" s="25">
        <f>IF($D57="Yes",IF('Structure Inputs'!AC60&gt;='General Assumptions_Back End'!$A$110,'General Assumptions_Back End'!$C$110,IF('Structure Inputs'!AC60&lt;='General Assumptions_Back End'!$A$102,'General Assumptions_Back End'!$C$102,SUMIFS('General Assumptions_Back End'!$C$102:$C$110,'General Assumptions_Back End'!$A$102:$A$110,'Structure Inputs'!AC60))),)</f>
        <v>0</v>
      </c>
      <c r="W57" s="25">
        <f t="shared" si="13"/>
        <v>0</v>
      </c>
      <c r="X57" s="25">
        <f t="shared" si="0"/>
        <v>0</v>
      </c>
      <c r="Y57" s="25">
        <f t="shared" si="1"/>
        <v>0</v>
      </c>
      <c r="Z57" s="25">
        <f t="shared" si="2"/>
        <v>0</v>
      </c>
      <c r="AA57" s="25">
        <f t="shared" si="3"/>
        <v>0</v>
      </c>
      <c r="AB57" s="25">
        <f t="shared" si="4"/>
        <v>0</v>
      </c>
      <c r="AC57" s="25">
        <f t="shared" si="5"/>
        <v>0</v>
      </c>
      <c r="AD57" s="25">
        <f t="shared" si="6"/>
        <v>0</v>
      </c>
      <c r="AE57" s="25">
        <f t="shared" si="7"/>
        <v>0</v>
      </c>
      <c r="AF57" s="25">
        <f t="shared" si="8"/>
        <v>0</v>
      </c>
      <c r="AG57" s="25">
        <f t="shared" si="9"/>
        <v>0</v>
      </c>
      <c r="AH57" s="25">
        <f t="shared" si="10"/>
        <v>0</v>
      </c>
    </row>
    <row r="58" spans="1:34" x14ac:dyDescent="0.25">
      <c r="A58" s="17">
        <f t="shared" si="14"/>
        <v>57</v>
      </c>
      <c r="B58" s="27" t="str">
        <f>IF('Structure Inputs'!C61="","",'Structure Inputs'!C61)</f>
        <v/>
      </c>
      <c r="D58" s="42" t="str">
        <f t="shared" si="12"/>
        <v>No</v>
      </c>
      <c r="F58" s="42">
        <f>'Structure Inputs'!$D61</f>
        <v>0</v>
      </c>
      <c r="H58" s="42">
        <f>SUMIFS('General Assumptions_Back End'!$C:$C,'General Assumptions_Back End'!$A:$A,$B58,'General Assumptions_Back End'!$B:$B,H$1)</f>
        <v>0</v>
      </c>
      <c r="J58" s="25">
        <f>IF($D58="Yes",IF('Structure Inputs'!R61&gt;='General Assumptions_Back End'!$A$110,'General Assumptions_Back End'!$C$110,IF('Structure Inputs'!R61&lt;='General Assumptions_Back End'!$A$102,'General Assumptions_Back End'!$C$102,SUMIFS('General Assumptions_Back End'!$C$102:$C$110,'General Assumptions_Back End'!$A$102:$A$110,'Structure Inputs'!R61))),)</f>
        <v>0</v>
      </c>
      <c r="K58" s="25">
        <f>IF($D58="Yes",IF('Structure Inputs'!S61&gt;='General Assumptions_Back End'!$A$110,'General Assumptions_Back End'!$C$110,IF('Structure Inputs'!S61&lt;='General Assumptions_Back End'!$A$102,'General Assumptions_Back End'!$C$102,SUMIFS('General Assumptions_Back End'!$C$102:$C$110,'General Assumptions_Back End'!$A$102:$A$110,'Structure Inputs'!S61))),)</f>
        <v>0</v>
      </c>
      <c r="L58" s="25">
        <f>IF($D58="Yes",IF('Structure Inputs'!T61&gt;='General Assumptions_Back End'!$A$110,'General Assumptions_Back End'!$C$110,IF('Structure Inputs'!T61&lt;='General Assumptions_Back End'!$A$102,'General Assumptions_Back End'!$C$102,SUMIFS('General Assumptions_Back End'!$C$102:$C$110,'General Assumptions_Back End'!$A$102:$A$110,'Structure Inputs'!T61))),)</f>
        <v>0</v>
      </c>
      <c r="M58" s="25">
        <f>IF($D58="Yes",IF('Structure Inputs'!U61&gt;='General Assumptions_Back End'!$A$110,'General Assumptions_Back End'!$C$110,IF('Structure Inputs'!U61&lt;='General Assumptions_Back End'!$A$102,'General Assumptions_Back End'!$C$102,SUMIFS('General Assumptions_Back End'!$C$102:$C$110,'General Assumptions_Back End'!$A$102:$A$110,'Structure Inputs'!U61))),)</f>
        <v>0</v>
      </c>
      <c r="N58" s="25">
        <f>IF($D58="Yes",IF('Structure Inputs'!V61&gt;='General Assumptions_Back End'!$A$110,'General Assumptions_Back End'!$C$110,IF('Structure Inputs'!V61&lt;='General Assumptions_Back End'!$A$102,'General Assumptions_Back End'!$C$102,SUMIFS('General Assumptions_Back End'!$C$102:$C$110,'General Assumptions_Back End'!$A$102:$A$110,'Structure Inputs'!V61))),)</f>
        <v>0</v>
      </c>
      <c r="O58" s="25">
        <f>IF($D58="Yes",IF('Structure Inputs'!W61&gt;='General Assumptions_Back End'!$A$110,'General Assumptions_Back End'!$C$110,IF('Structure Inputs'!W61&lt;='General Assumptions_Back End'!$A$102,'General Assumptions_Back End'!$C$102,SUMIFS('General Assumptions_Back End'!$C$102:$C$110,'General Assumptions_Back End'!$A$102:$A$110,'Structure Inputs'!W61))),)</f>
        <v>0</v>
      </c>
      <c r="P58" s="25">
        <f>IF($D58="Yes",IF('Structure Inputs'!X61&gt;='General Assumptions_Back End'!$A$110,'General Assumptions_Back End'!$C$110,IF('Structure Inputs'!X61&lt;='General Assumptions_Back End'!$A$102,'General Assumptions_Back End'!$C$102,SUMIFS('General Assumptions_Back End'!$C$102:$C$110,'General Assumptions_Back End'!$A$102:$A$110,'Structure Inputs'!X61))),)</f>
        <v>0</v>
      </c>
      <c r="Q58" s="25">
        <f>IF($D58="Yes",IF('Structure Inputs'!Y61&gt;='General Assumptions_Back End'!$A$110,'General Assumptions_Back End'!$C$110,IF('Structure Inputs'!Y61&lt;='General Assumptions_Back End'!$A$102,'General Assumptions_Back End'!$C$102,SUMIFS('General Assumptions_Back End'!$C$102:$C$110,'General Assumptions_Back End'!$A$102:$A$110,'Structure Inputs'!Y61))),)</f>
        <v>0</v>
      </c>
      <c r="R58" s="25">
        <f>IF($D58="Yes",IF('Structure Inputs'!Z61&gt;='General Assumptions_Back End'!$A$110,'General Assumptions_Back End'!$C$110,IF('Structure Inputs'!Z61&lt;='General Assumptions_Back End'!$A$102,'General Assumptions_Back End'!$C$102,SUMIFS('General Assumptions_Back End'!$C$102:$C$110,'General Assumptions_Back End'!$A$102:$A$110,'Structure Inputs'!Z61))),)</f>
        <v>0</v>
      </c>
      <c r="S58" s="25">
        <f>IF($D58="Yes",IF('Structure Inputs'!AA61&gt;='General Assumptions_Back End'!$A$110,'General Assumptions_Back End'!$C$110,IF('Structure Inputs'!AA61&lt;='General Assumptions_Back End'!$A$102,'General Assumptions_Back End'!$C$102,SUMIFS('General Assumptions_Back End'!$C$102:$C$110,'General Assumptions_Back End'!$A$102:$A$110,'Structure Inputs'!AA61))),)</f>
        <v>0</v>
      </c>
      <c r="T58" s="25">
        <f>IF($D58="Yes",IF('Structure Inputs'!AB61&gt;='General Assumptions_Back End'!$A$110,'General Assumptions_Back End'!$C$110,IF('Structure Inputs'!AB61&lt;='General Assumptions_Back End'!$A$102,'General Assumptions_Back End'!$C$102,SUMIFS('General Assumptions_Back End'!$C$102:$C$110,'General Assumptions_Back End'!$A$102:$A$110,'Structure Inputs'!AB61))),)</f>
        <v>0</v>
      </c>
      <c r="U58" s="25">
        <f>IF($D58="Yes",IF('Structure Inputs'!AC61&gt;='General Assumptions_Back End'!$A$110,'General Assumptions_Back End'!$C$110,IF('Structure Inputs'!AC61&lt;='General Assumptions_Back End'!$A$102,'General Assumptions_Back End'!$C$102,SUMIFS('General Assumptions_Back End'!$C$102:$C$110,'General Assumptions_Back End'!$A$102:$A$110,'Structure Inputs'!AC61))),)</f>
        <v>0</v>
      </c>
      <c r="W58" s="25">
        <f t="shared" si="13"/>
        <v>0</v>
      </c>
      <c r="X58" s="25">
        <f t="shared" si="0"/>
        <v>0</v>
      </c>
      <c r="Y58" s="25">
        <f t="shared" si="1"/>
        <v>0</v>
      </c>
      <c r="Z58" s="25">
        <f t="shared" si="2"/>
        <v>0</v>
      </c>
      <c r="AA58" s="25">
        <f t="shared" si="3"/>
        <v>0</v>
      </c>
      <c r="AB58" s="25">
        <f t="shared" si="4"/>
        <v>0</v>
      </c>
      <c r="AC58" s="25">
        <f t="shared" si="5"/>
        <v>0</v>
      </c>
      <c r="AD58" s="25">
        <f t="shared" si="6"/>
        <v>0</v>
      </c>
      <c r="AE58" s="25">
        <f t="shared" si="7"/>
        <v>0</v>
      </c>
      <c r="AF58" s="25">
        <f t="shared" si="8"/>
        <v>0</v>
      </c>
      <c r="AG58" s="25">
        <f t="shared" si="9"/>
        <v>0</v>
      </c>
      <c r="AH58" s="25">
        <f t="shared" si="10"/>
        <v>0</v>
      </c>
    </row>
    <row r="59" spans="1:34" x14ac:dyDescent="0.25">
      <c r="A59" s="17">
        <f t="shared" si="14"/>
        <v>58</v>
      </c>
      <c r="B59" s="27" t="str">
        <f>IF('Structure Inputs'!C62="","",'Structure Inputs'!C62)</f>
        <v/>
      </c>
      <c r="D59" s="42" t="str">
        <f t="shared" si="12"/>
        <v>No</v>
      </c>
      <c r="F59" s="42">
        <f>'Structure Inputs'!$D62</f>
        <v>0</v>
      </c>
      <c r="H59" s="42">
        <f>SUMIFS('General Assumptions_Back End'!$C:$C,'General Assumptions_Back End'!$A:$A,$B59,'General Assumptions_Back End'!$B:$B,H$1)</f>
        <v>0</v>
      </c>
      <c r="J59" s="25">
        <f>IF($D59="Yes",IF('Structure Inputs'!R62&gt;='General Assumptions_Back End'!$A$110,'General Assumptions_Back End'!$C$110,IF('Structure Inputs'!R62&lt;='General Assumptions_Back End'!$A$102,'General Assumptions_Back End'!$C$102,SUMIFS('General Assumptions_Back End'!$C$102:$C$110,'General Assumptions_Back End'!$A$102:$A$110,'Structure Inputs'!R62))),)</f>
        <v>0</v>
      </c>
      <c r="K59" s="25">
        <f>IF($D59="Yes",IF('Structure Inputs'!S62&gt;='General Assumptions_Back End'!$A$110,'General Assumptions_Back End'!$C$110,IF('Structure Inputs'!S62&lt;='General Assumptions_Back End'!$A$102,'General Assumptions_Back End'!$C$102,SUMIFS('General Assumptions_Back End'!$C$102:$C$110,'General Assumptions_Back End'!$A$102:$A$110,'Structure Inputs'!S62))),)</f>
        <v>0</v>
      </c>
      <c r="L59" s="25">
        <f>IF($D59="Yes",IF('Structure Inputs'!T62&gt;='General Assumptions_Back End'!$A$110,'General Assumptions_Back End'!$C$110,IF('Structure Inputs'!T62&lt;='General Assumptions_Back End'!$A$102,'General Assumptions_Back End'!$C$102,SUMIFS('General Assumptions_Back End'!$C$102:$C$110,'General Assumptions_Back End'!$A$102:$A$110,'Structure Inputs'!T62))),)</f>
        <v>0</v>
      </c>
      <c r="M59" s="25">
        <f>IF($D59="Yes",IF('Structure Inputs'!U62&gt;='General Assumptions_Back End'!$A$110,'General Assumptions_Back End'!$C$110,IF('Structure Inputs'!U62&lt;='General Assumptions_Back End'!$A$102,'General Assumptions_Back End'!$C$102,SUMIFS('General Assumptions_Back End'!$C$102:$C$110,'General Assumptions_Back End'!$A$102:$A$110,'Structure Inputs'!U62))),)</f>
        <v>0</v>
      </c>
      <c r="N59" s="25">
        <f>IF($D59="Yes",IF('Structure Inputs'!V62&gt;='General Assumptions_Back End'!$A$110,'General Assumptions_Back End'!$C$110,IF('Structure Inputs'!V62&lt;='General Assumptions_Back End'!$A$102,'General Assumptions_Back End'!$C$102,SUMIFS('General Assumptions_Back End'!$C$102:$C$110,'General Assumptions_Back End'!$A$102:$A$110,'Structure Inputs'!V62))),)</f>
        <v>0</v>
      </c>
      <c r="O59" s="25">
        <f>IF($D59="Yes",IF('Structure Inputs'!W62&gt;='General Assumptions_Back End'!$A$110,'General Assumptions_Back End'!$C$110,IF('Structure Inputs'!W62&lt;='General Assumptions_Back End'!$A$102,'General Assumptions_Back End'!$C$102,SUMIFS('General Assumptions_Back End'!$C$102:$C$110,'General Assumptions_Back End'!$A$102:$A$110,'Structure Inputs'!W62))),)</f>
        <v>0</v>
      </c>
      <c r="P59" s="25">
        <f>IF($D59="Yes",IF('Structure Inputs'!X62&gt;='General Assumptions_Back End'!$A$110,'General Assumptions_Back End'!$C$110,IF('Structure Inputs'!X62&lt;='General Assumptions_Back End'!$A$102,'General Assumptions_Back End'!$C$102,SUMIFS('General Assumptions_Back End'!$C$102:$C$110,'General Assumptions_Back End'!$A$102:$A$110,'Structure Inputs'!X62))),)</f>
        <v>0</v>
      </c>
      <c r="Q59" s="25">
        <f>IF($D59="Yes",IF('Structure Inputs'!Y62&gt;='General Assumptions_Back End'!$A$110,'General Assumptions_Back End'!$C$110,IF('Structure Inputs'!Y62&lt;='General Assumptions_Back End'!$A$102,'General Assumptions_Back End'!$C$102,SUMIFS('General Assumptions_Back End'!$C$102:$C$110,'General Assumptions_Back End'!$A$102:$A$110,'Structure Inputs'!Y62))),)</f>
        <v>0</v>
      </c>
      <c r="R59" s="25">
        <f>IF($D59="Yes",IF('Structure Inputs'!Z62&gt;='General Assumptions_Back End'!$A$110,'General Assumptions_Back End'!$C$110,IF('Structure Inputs'!Z62&lt;='General Assumptions_Back End'!$A$102,'General Assumptions_Back End'!$C$102,SUMIFS('General Assumptions_Back End'!$C$102:$C$110,'General Assumptions_Back End'!$A$102:$A$110,'Structure Inputs'!Z62))),)</f>
        <v>0</v>
      </c>
      <c r="S59" s="25">
        <f>IF($D59="Yes",IF('Structure Inputs'!AA62&gt;='General Assumptions_Back End'!$A$110,'General Assumptions_Back End'!$C$110,IF('Structure Inputs'!AA62&lt;='General Assumptions_Back End'!$A$102,'General Assumptions_Back End'!$C$102,SUMIFS('General Assumptions_Back End'!$C$102:$C$110,'General Assumptions_Back End'!$A$102:$A$110,'Structure Inputs'!AA62))),)</f>
        <v>0</v>
      </c>
      <c r="T59" s="25">
        <f>IF($D59="Yes",IF('Structure Inputs'!AB62&gt;='General Assumptions_Back End'!$A$110,'General Assumptions_Back End'!$C$110,IF('Structure Inputs'!AB62&lt;='General Assumptions_Back End'!$A$102,'General Assumptions_Back End'!$C$102,SUMIFS('General Assumptions_Back End'!$C$102:$C$110,'General Assumptions_Back End'!$A$102:$A$110,'Structure Inputs'!AB62))),)</f>
        <v>0</v>
      </c>
      <c r="U59" s="25">
        <f>IF($D59="Yes",IF('Structure Inputs'!AC62&gt;='General Assumptions_Back End'!$A$110,'General Assumptions_Back End'!$C$110,IF('Structure Inputs'!AC62&lt;='General Assumptions_Back End'!$A$102,'General Assumptions_Back End'!$C$102,SUMIFS('General Assumptions_Back End'!$C$102:$C$110,'General Assumptions_Back End'!$A$102:$A$110,'Structure Inputs'!AC62))),)</f>
        <v>0</v>
      </c>
      <c r="W59" s="25">
        <f t="shared" si="13"/>
        <v>0</v>
      </c>
      <c r="X59" s="25">
        <f t="shared" si="0"/>
        <v>0</v>
      </c>
      <c r="Y59" s="25">
        <f t="shared" si="1"/>
        <v>0</v>
      </c>
      <c r="Z59" s="25">
        <f t="shared" si="2"/>
        <v>0</v>
      </c>
      <c r="AA59" s="25">
        <f t="shared" si="3"/>
        <v>0</v>
      </c>
      <c r="AB59" s="25">
        <f t="shared" si="4"/>
        <v>0</v>
      </c>
      <c r="AC59" s="25">
        <f t="shared" si="5"/>
        <v>0</v>
      </c>
      <c r="AD59" s="25">
        <f t="shared" si="6"/>
        <v>0</v>
      </c>
      <c r="AE59" s="25">
        <f t="shared" si="7"/>
        <v>0</v>
      </c>
      <c r="AF59" s="25">
        <f t="shared" si="8"/>
        <v>0</v>
      </c>
      <c r="AG59" s="25">
        <f t="shared" si="9"/>
        <v>0</v>
      </c>
      <c r="AH59" s="25">
        <f t="shared" si="10"/>
        <v>0</v>
      </c>
    </row>
    <row r="60" spans="1:34" x14ac:dyDescent="0.25">
      <c r="A60" s="17">
        <f t="shared" si="14"/>
        <v>59</v>
      </c>
      <c r="B60" s="27" t="str">
        <f>IF('Structure Inputs'!C63="","",'Structure Inputs'!C63)</f>
        <v/>
      </c>
      <c r="D60" s="42" t="str">
        <f t="shared" si="12"/>
        <v>No</v>
      </c>
      <c r="F60" s="42">
        <f>'Structure Inputs'!$D63</f>
        <v>0</v>
      </c>
      <c r="H60" s="42">
        <f>SUMIFS('General Assumptions_Back End'!$C:$C,'General Assumptions_Back End'!$A:$A,$B60,'General Assumptions_Back End'!$B:$B,H$1)</f>
        <v>0</v>
      </c>
      <c r="J60" s="25">
        <f>IF($D60="Yes",IF('Structure Inputs'!R63&gt;='General Assumptions_Back End'!$A$110,'General Assumptions_Back End'!$C$110,IF('Structure Inputs'!R63&lt;='General Assumptions_Back End'!$A$102,'General Assumptions_Back End'!$C$102,SUMIFS('General Assumptions_Back End'!$C$102:$C$110,'General Assumptions_Back End'!$A$102:$A$110,'Structure Inputs'!R63))),)</f>
        <v>0</v>
      </c>
      <c r="K60" s="25">
        <f>IF($D60="Yes",IF('Structure Inputs'!S63&gt;='General Assumptions_Back End'!$A$110,'General Assumptions_Back End'!$C$110,IF('Structure Inputs'!S63&lt;='General Assumptions_Back End'!$A$102,'General Assumptions_Back End'!$C$102,SUMIFS('General Assumptions_Back End'!$C$102:$C$110,'General Assumptions_Back End'!$A$102:$A$110,'Structure Inputs'!S63))),)</f>
        <v>0</v>
      </c>
      <c r="L60" s="25">
        <f>IF($D60="Yes",IF('Structure Inputs'!T63&gt;='General Assumptions_Back End'!$A$110,'General Assumptions_Back End'!$C$110,IF('Structure Inputs'!T63&lt;='General Assumptions_Back End'!$A$102,'General Assumptions_Back End'!$C$102,SUMIFS('General Assumptions_Back End'!$C$102:$C$110,'General Assumptions_Back End'!$A$102:$A$110,'Structure Inputs'!T63))),)</f>
        <v>0</v>
      </c>
      <c r="M60" s="25">
        <f>IF($D60="Yes",IF('Structure Inputs'!U63&gt;='General Assumptions_Back End'!$A$110,'General Assumptions_Back End'!$C$110,IF('Structure Inputs'!U63&lt;='General Assumptions_Back End'!$A$102,'General Assumptions_Back End'!$C$102,SUMIFS('General Assumptions_Back End'!$C$102:$C$110,'General Assumptions_Back End'!$A$102:$A$110,'Structure Inputs'!U63))),)</f>
        <v>0</v>
      </c>
      <c r="N60" s="25">
        <f>IF($D60="Yes",IF('Structure Inputs'!V63&gt;='General Assumptions_Back End'!$A$110,'General Assumptions_Back End'!$C$110,IF('Structure Inputs'!V63&lt;='General Assumptions_Back End'!$A$102,'General Assumptions_Back End'!$C$102,SUMIFS('General Assumptions_Back End'!$C$102:$C$110,'General Assumptions_Back End'!$A$102:$A$110,'Structure Inputs'!V63))),)</f>
        <v>0</v>
      </c>
      <c r="O60" s="25">
        <f>IF($D60="Yes",IF('Structure Inputs'!W63&gt;='General Assumptions_Back End'!$A$110,'General Assumptions_Back End'!$C$110,IF('Structure Inputs'!W63&lt;='General Assumptions_Back End'!$A$102,'General Assumptions_Back End'!$C$102,SUMIFS('General Assumptions_Back End'!$C$102:$C$110,'General Assumptions_Back End'!$A$102:$A$110,'Structure Inputs'!W63))),)</f>
        <v>0</v>
      </c>
      <c r="P60" s="25">
        <f>IF($D60="Yes",IF('Structure Inputs'!X63&gt;='General Assumptions_Back End'!$A$110,'General Assumptions_Back End'!$C$110,IF('Structure Inputs'!X63&lt;='General Assumptions_Back End'!$A$102,'General Assumptions_Back End'!$C$102,SUMIFS('General Assumptions_Back End'!$C$102:$C$110,'General Assumptions_Back End'!$A$102:$A$110,'Structure Inputs'!X63))),)</f>
        <v>0</v>
      </c>
      <c r="Q60" s="25">
        <f>IF($D60="Yes",IF('Structure Inputs'!Y63&gt;='General Assumptions_Back End'!$A$110,'General Assumptions_Back End'!$C$110,IF('Structure Inputs'!Y63&lt;='General Assumptions_Back End'!$A$102,'General Assumptions_Back End'!$C$102,SUMIFS('General Assumptions_Back End'!$C$102:$C$110,'General Assumptions_Back End'!$A$102:$A$110,'Structure Inputs'!Y63))),)</f>
        <v>0</v>
      </c>
      <c r="R60" s="25">
        <f>IF($D60="Yes",IF('Structure Inputs'!Z63&gt;='General Assumptions_Back End'!$A$110,'General Assumptions_Back End'!$C$110,IF('Structure Inputs'!Z63&lt;='General Assumptions_Back End'!$A$102,'General Assumptions_Back End'!$C$102,SUMIFS('General Assumptions_Back End'!$C$102:$C$110,'General Assumptions_Back End'!$A$102:$A$110,'Structure Inputs'!Z63))),)</f>
        <v>0</v>
      </c>
      <c r="S60" s="25">
        <f>IF($D60="Yes",IF('Structure Inputs'!AA63&gt;='General Assumptions_Back End'!$A$110,'General Assumptions_Back End'!$C$110,IF('Structure Inputs'!AA63&lt;='General Assumptions_Back End'!$A$102,'General Assumptions_Back End'!$C$102,SUMIFS('General Assumptions_Back End'!$C$102:$C$110,'General Assumptions_Back End'!$A$102:$A$110,'Structure Inputs'!AA63))),)</f>
        <v>0</v>
      </c>
      <c r="T60" s="25">
        <f>IF($D60="Yes",IF('Structure Inputs'!AB63&gt;='General Assumptions_Back End'!$A$110,'General Assumptions_Back End'!$C$110,IF('Structure Inputs'!AB63&lt;='General Assumptions_Back End'!$A$102,'General Assumptions_Back End'!$C$102,SUMIFS('General Assumptions_Back End'!$C$102:$C$110,'General Assumptions_Back End'!$A$102:$A$110,'Structure Inputs'!AB63))),)</f>
        <v>0</v>
      </c>
      <c r="U60" s="25">
        <f>IF($D60="Yes",IF('Structure Inputs'!AC63&gt;='General Assumptions_Back End'!$A$110,'General Assumptions_Back End'!$C$110,IF('Structure Inputs'!AC63&lt;='General Assumptions_Back End'!$A$102,'General Assumptions_Back End'!$C$102,SUMIFS('General Assumptions_Back End'!$C$102:$C$110,'General Assumptions_Back End'!$A$102:$A$110,'Structure Inputs'!AC63))),)</f>
        <v>0</v>
      </c>
      <c r="W60" s="25">
        <f t="shared" si="13"/>
        <v>0</v>
      </c>
      <c r="X60" s="25">
        <f t="shared" si="0"/>
        <v>0</v>
      </c>
      <c r="Y60" s="25">
        <f t="shared" si="1"/>
        <v>0</v>
      </c>
      <c r="Z60" s="25">
        <f t="shared" si="2"/>
        <v>0</v>
      </c>
      <c r="AA60" s="25">
        <f t="shared" si="3"/>
        <v>0</v>
      </c>
      <c r="AB60" s="25">
        <f t="shared" si="4"/>
        <v>0</v>
      </c>
      <c r="AC60" s="25">
        <f t="shared" si="5"/>
        <v>0</v>
      </c>
      <c r="AD60" s="25">
        <f t="shared" si="6"/>
        <v>0</v>
      </c>
      <c r="AE60" s="25">
        <f t="shared" si="7"/>
        <v>0</v>
      </c>
      <c r="AF60" s="25">
        <f t="shared" si="8"/>
        <v>0</v>
      </c>
      <c r="AG60" s="25">
        <f t="shared" si="9"/>
        <v>0</v>
      </c>
      <c r="AH60" s="25">
        <f t="shared" si="10"/>
        <v>0</v>
      </c>
    </row>
    <row r="61" spans="1:34" x14ac:dyDescent="0.25">
      <c r="A61" s="17">
        <f t="shared" si="14"/>
        <v>60</v>
      </c>
      <c r="B61" s="27" t="str">
        <f>IF('Structure Inputs'!C64="","",'Structure Inputs'!C64)</f>
        <v/>
      </c>
      <c r="D61" s="42" t="str">
        <f t="shared" si="12"/>
        <v>No</v>
      </c>
      <c r="F61" s="42">
        <f>'Structure Inputs'!$D64</f>
        <v>0</v>
      </c>
      <c r="H61" s="42">
        <f>SUMIFS('General Assumptions_Back End'!$C:$C,'General Assumptions_Back End'!$A:$A,$B61,'General Assumptions_Back End'!$B:$B,H$1)</f>
        <v>0</v>
      </c>
      <c r="J61" s="25">
        <f>IF($D61="Yes",IF('Structure Inputs'!R64&gt;='General Assumptions_Back End'!$A$110,'General Assumptions_Back End'!$C$110,IF('Structure Inputs'!R64&lt;='General Assumptions_Back End'!$A$102,'General Assumptions_Back End'!$C$102,SUMIFS('General Assumptions_Back End'!$C$102:$C$110,'General Assumptions_Back End'!$A$102:$A$110,'Structure Inputs'!R64))),)</f>
        <v>0</v>
      </c>
      <c r="K61" s="25">
        <f>IF($D61="Yes",IF('Structure Inputs'!S64&gt;='General Assumptions_Back End'!$A$110,'General Assumptions_Back End'!$C$110,IF('Structure Inputs'!S64&lt;='General Assumptions_Back End'!$A$102,'General Assumptions_Back End'!$C$102,SUMIFS('General Assumptions_Back End'!$C$102:$C$110,'General Assumptions_Back End'!$A$102:$A$110,'Structure Inputs'!S64))),)</f>
        <v>0</v>
      </c>
      <c r="L61" s="25">
        <f>IF($D61="Yes",IF('Structure Inputs'!T64&gt;='General Assumptions_Back End'!$A$110,'General Assumptions_Back End'!$C$110,IF('Structure Inputs'!T64&lt;='General Assumptions_Back End'!$A$102,'General Assumptions_Back End'!$C$102,SUMIFS('General Assumptions_Back End'!$C$102:$C$110,'General Assumptions_Back End'!$A$102:$A$110,'Structure Inputs'!T64))),)</f>
        <v>0</v>
      </c>
      <c r="M61" s="25">
        <f>IF($D61="Yes",IF('Structure Inputs'!U64&gt;='General Assumptions_Back End'!$A$110,'General Assumptions_Back End'!$C$110,IF('Structure Inputs'!U64&lt;='General Assumptions_Back End'!$A$102,'General Assumptions_Back End'!$C$102,SUMIFS('General Assumptions_Back End'!$C$102:$C$110,'General Assumptions_Back End'!$A$102:$A$110,'Structure Inputs'!U64))),)</f>
        <v>0</v>
      </c>
      <c r="N61" s="25">
        <f>IF($D61="Yes",IF('Structure Inputs'!V64&gt;='General Assumptions_Back End'!$A$110,'General Assumptions_Back End'!$C$110,IF('Structure Inputs'!V64&lt;='General Assumptions_Back End'!$A$102,'General Assumptions_Back End'!$C$102,SUMIFS('General Assumptions_Back End'!$C$102:$C$110,'General Assumptions_Back End'!$A$102:$A$110,'Structure Inputs'!V64))),)</f>
        <v>0</v>
      </c>
      <c r="O61" s="25">
        <f>IF($D61="Yes",IF('Structure Inputs'!W64&gt;='General Assumptions_Back End'!$A$110,'General Assumptions_Back End'!$C$110,IF('Structure Inputs'!W64&lt;='General Assumptions_Back End'!$A$102,'General Assumptions_Back End'!$C$102,SUMIFS('General Assumptions_Back End'!$C$102:$C$110,'General Assumptions_Back End'!$A$102:$A$110,'Structure Inputs'!W64))),)</f>
        <v>0</v>
      </c>
      <c r="P61" s="25">
        <f>IF($D61="Yes",IF('Structure Inputs'!X64&gt;='General Assumptions_Back End'!$A$110,'General Assumptions_Back End'!$C$110,IF('Structure Inputs'!X64&lt;='General Assumptions_Back End'!$A$102,'General Assumptions_Back End'!$C$102,SUMIFS('General Assumptions_Back End'!$C$102:$C$110,'General Assumptions_Back End'!$A$102:$A$110,'Structure Inputs'!X64))),)</f>
        <v>0</v>
      </c>
      <c r="Q61" s="25">
        <f>IF($D61="Yes",IF('Structure Inputs'!Y64&gt;='General Assumptions_Back End'!$A$110,'General Assumptions_Back End'!$C$110,IF('Structure Inputs'!Y64&lt;='General Assumptions_Back End'!$A$102,'General Assumptions_Back End'!$C$102,SUMIFS('General Assumptions_Back End'!$C$102:$C$110,'General Assumptions_Back End'!$A$102:$A$110,'Structure Inputs'!Y64))),)</f>
        <v>0</v>
      </c>
      <c r="R61" s="25">
        <f>IF($D61="Yes",IF('Structure Inputs'!Z64&gt;='General Assumptions_Back End'!$A$110,'General Assumptions_Back End'!$C$110,IF('Structure Inputs'!Z64&lt;='General Assumptions_Back End'!$A$102,'General Assumptions_Back End'!$C$102,SUMIFS('General Assumptions_Back End'!$C$102:$C$110,'General Assumptions_Back End'!$A$102:$A$110,'Structure Inputs'!Z64))),)</f>
        <v>0</v>
      </c>
      <c r="S61" s="25">
        <f>IF($D61="Yes",IF('Structure Inputs'!AA64&gt;='General Assumptions_Back End'!$A$110,'General Assumptions_Back End'!$C$110,IF('Structure Inputs'!AA64&lt;='General Assumptions_Back End'!$A$102,'General Assumptions_Back End'!$C$102,SUMIFS('General Assumptions_Back End'!$C$102:$C$110,'General Assumptions_Back End'!$A$102:$A$110,'Structure Inputs'!AA64))),)</f>
        <v>0</v>
      </c>
      <c r="T61" s="25">
        <f>IF($D61="Yes",IF('Structure Inputs'!AB64&gt;='General Assumptions_Back End'!$A$110,'General Assumptions_Back End'!$C$110,IF('Structure Inputs'!AB64&lt;='General Assumptions_Back End'!$A$102,'General Assumptions_Back End'!$C$102,SUMIFS('General Assumptions_Back End'!$C$102:$C$110,'General Assumptions_Back End'!$A$102:$A$110,'Structure Inputs'!AB64))),)</f>
        <v>0</v>
      </c>
      <c r="U61" s="25">
        <f>IF($D61="Yes",IF('Structure Inputs'!AC64&gt;='General Assumptions_Back End'!$A$110,'General Assumptions_Back End'!$C$110,IF('Structure Inputs'!AC64&lt;='General Assumptions_Back End'!$A$102,'General Assumptions_Back End'!$C$102,SUMIFS('General Assumptions_Back End'!$C$102:$C$110,'General Assumptions_Back End'!$A$102:$A$110,'Structure Inputs'!AC64))),)</f>
        <v>0</v>
      </c>
      <c r="W61" s="25">
        <f t="shared" si="13"/>
        <v>0</v>
      </c>
      <c r="X61" s="25">
        <f t="shared" si="0"/>
        <v>0</v>
      </c>
      <c r="Y61" s="25">
        <f t="shared" si="1"/>
        <v>0</v>
      </c>
      <c r="Z61" s="25">
        <f t="shared" si="2"/>
        <v>0</v>
      </c>
      <c r="AA61" s="25">
        <f t="shared" si="3"/>
        <v>0</v>
      </c>
      <c r="AB61" s="25">
        <f t="shared" si="4"/>
        <v>0</v>
      </c>
      <c r="AC61" s="25">
        <f t="shared" si="5"/>
        <v>0</v>
      </c>
      <c r="AD61" s="25">
        <f t="shared" si="6"/>
        <v>0</v>
      </c>
      <c r="AE61" s="25">
        <f t="shared" si="7"/>
        <v>0</v>
      </c>
      <c r="AF61" s="25">
        <f t="shared" si="8"/>
        <v>0</v>
      </c>
      <c r="AG61" s="25">
        <f t="shared" si="9"/>
        <v>0</v>
      </c>
      <c r="AH61" s="25">
        <f t="shared" si="10"/>
        <v>0</v>
      </c>
    </row>
    <row r="62" spans="1:34" x14ac:dyDescent="0.25">
      <c r="A62" s="17">
        <f t="shared" si="14"/>
        <v>61</v>
      </c>
      <c r="B62" s="27" t="str">
        <f>IF('Structure Inputs'!C65="","",'Structure Inputs'!C65)</f>
        <v/>
      </c>
      <c r="D62" s="42" t="str">
        <f t="shared" si="12"/>
        <v>No</v>
      </c>
      <c r="F62" s="42">
        <f>'Structure Inputs'!$D65</f>
        <v>0</v>
      </c>
      <c r="H62" s="42">
        <f>SUMIFS('General Assumptions_Back End'!$C:$C,'General Assumptions_Back End'!$A:$A,$B62,'General Assumptions_Back End'!$B:$B,H$1)</f>
        <v>0</v>
      </c>
      <c r="J62" s="25">
        <f>IF($D62="Yes",IF('Structure Inputs'!R65&gt;='General Assumptions_Back End'!$A$110,'General Assumptions_Back End'!$C$110,IF('Structure Inputs'!R65&lt;='General Assumptions_Back End'!$A$102,'General Assumptions_Back End'!$C$102,SUMIFS('General Assumptions_Back End'!$C$102:$C$110,'General Assumptions_Back End'!$A$102:$A$110,'Structure Inputs'!R65))),)</f>
        <v>0</v>
      </c>
      <c r="K62" s="25">
        <f>IF($D62="Yes",IF('Structure Inputs'!S65&gt;='General Assumptions_Back End'!$A$110,'General Assumptions_Back End'!$C$110,IF('Structure Inputs'!S65&lt;='General Assumptions_Back End'!$A$102,'General Assumptions_Back End'!$C$102,SUMIFS('General Assumptions_Back End'!$C$102:$C$110,'General Assumptions_Back End'!$A$102:$A$110,'Structure Inputs'!S65))),)</f>
        <v>0</v>
      </c>
      <c r="L62" s="25">
        <f>IF($D62="Yes",IF('Structure Inputs'!T65&gt;='General Assumptions_Back End'!$A$110,'General Assumptions_Back End'!$C$110,IF('Structure Inputs'!T65&lt;='General Assumptions_Back End'!$A$102,'General Assumptions_Back End'!$C$102,SUMIFS('General Assumptions_Back End'!$C$102:$C$110,'General Assumptions_Back End'!$A$102:$A$110,'Structure Inputs'!T65))),)</f>
        <v>0</v>
      </c>
      <c r="M62" s="25">
        <f>IF($D62="Yes",IF('Structure Inputs'!U65&gt;='General Assumptions_Back End'!$A$110,'General Assumptions_Back End'!$C$110,IF('Structure Inputs'!U65&lt;='General Assumptions_Back End'!$A$102,'General Assumptions_Back End'!$C$102,SUMIFS('General Assumptions_Back End'!$C$102:$C$110,'General Assumptions_Back End'!$A$102:$A$110,'Structure Inputs'!U65))),)</f>
        <v>0</v>
      </c>
      <c r="N62" s="25">
        <f>IF($D62="Yes",IF('Structure Inputs'!V65&gt;='General Assumptions_Back End'!$A$110,'General Assumptions_Back End'!$C$110,IF('Structure Inputs'!V65&lt;='General Assumptions_Back End'!$A$102,'General Assumptions_Back End'!$C$102,SUMIFS('General Assumptions_Back End'!$C$102:$C$110,'General Assumptions_Back End'!$A$102:$A$110,'Structure Inputs'!V65))),)</f>
        <v>0</v>
      </c>
      <c r="O62" s="25">
        <f>IF($D62="Yes",IF('Structure Inputs'!W65&gt;='General Assumptions_Back End'!$A$110,'General Assumptions_Back End'!$C$110,IF('Structure Inputs'!W65&lt;='General Assumptions_Back End'!$A$102,'General Assumptions_Back End'!$C$102,SUMIFS('General Assumptions_Back End'!$C$102:$C$110,'General Assumptions_Back End'!$A$102:$A$110,'Structure Inputs'!W65))),)</f>
        <v>0</v>
      </c>
      <c r="P62" s="25">
        <f>IF($D62="Yes",IF('Structure Inputs'!X65&gt;='General Assumptions_Back End'!$A$110,'General Assumptions_Back End'!$C$110,IF('Structure Inputs'!X65&lt;='General Assumptions_Back End'!$A$102,'General Assumptions_Back End'!$C$102,SUMIFS('General Assumptions_Back End'!$C$102:$C$110,'General Assumptions_Back End'!$A$102:$A$110,'Structure Inputs'!X65))),)</f>
        <v>0</v>
      </c>
      <c r="Q62" s="25">
        <f>IF($D62="Yes",IF('Structure Inputs'!Y65&gt;='General Assumptions_Back End'!$A$110,'General Assumptions_Back End'!$C$110,IF('Structure Inputs'!Y65&lt;='General Assumptions_Back End'!$A$102,'General Assumptions_Back End'!$C$102,SUMIFS('General Assumptions_Back End'!$C$102:$C$110,'General Assumptions_Back End'!$A$102:$A$110,'Structure Inputs'!Y65))),)</f>
        <v>0</v>
      </c>
      <c r="R62" s="25">
        <f>IF($D62="Yes",IF('Structure Inputs'!Z65&gt;='General Assumptions_Back End'!$A$110,'General Assumptions_Back End'!$C$110,IF('Structure Inputs'!Z65&lt;='General Assumptions_Back End'!$A$102,'General Assumptions_Back End'!$C$102,SUMIFS('General Assumptions_Back End'!$C$102:$C$110,'General Assumptions_Back End'!$A$102:$A$110,'Structure Inputs'!Z65))),)</f>
        <v>0</v>
      </c>
      <c r="S62" s="25">
        <f>IF($D62="Yes",IF('Structure Inputs'!AA65&gt;='General Assumptions_Back End'!$A$110,'General Assumptions_Back End'!$C$110,IF('Structure Inputs'!AA65&lt;='General Assumptions_Back End'!$A$102,'General Assumptions_Back End'!$C$102,SUMIFS('General Assumptions_Back End'!$C$102:$C$110,'General Assumptions_Back End'!$A$102:$A$110,'Structure Inputs'!AA65))),)</f>
        <v>0</v>
      </c>
      <c r="T62" s="25">
        <f>IF($D62="Yes",IF('Structure Inputs'!AB65&gt;='General Assumptions_Back End'!$A$110,'General Assumptions_Back End'!$C$110,IF('Structure Inputs'!AB65&lt;='General Assumptions_Back End'!$A$102,'General Assumptions_Back End'!$C$102,SUMIFS('General Assumptions_Back End'!$C$102:$C$110,'General Assumptions_Back End'!$A$102:$A$110,'Structure Inputs'!AB65))),)</f>
        <v>0</v>
      </c>
      <c r="U62" s="25">
        <f>IF($D62="Yes",IF('Structure Inputs'!AC65&gt;='General Assumptions_Back End'!$A$110,'General Assumptions_Back End'!$C$110,IF('Structure Inputs'!AC65&lt;='General Assumptions_Back End'!$A$102,'General Assumptions_Back End'!$C$102,SUMIFS('General Assumptions_Back End'!$C$102:$C$110,'General Assumptions_Back End'!$A$102:$A$110,'Structure Inputs'!AC65))),)</f>
        <v>0</v>
      </c>
      <c r="W62" s="25">
        <f t="shared" si="13"/>
        <v>0</v>
      </c>
      <c r="X62" s="25">
        <f t="shared" si="0"/>
        <v>0</v>
      </c>
      <c r="Y62" s="25">
        <f t="shared" si="1"/>
        <v>0</v>
      </c>
      <c r="Z62" s="25">
        <f t="shared" si="2"/>
        <v>0</v>
      </c>
      <c r="AA62" s="25">
        <f t="shared" si="3"/>
        <v>0</v>
      </c>
      <c r="AB62" s="25">
        <f t="shared" si="4"/>
        <v>0</v>
      </c>
      <c r="AC62" s="25">
        <f t="shared" si="5"/>
        <v>0</v>
      </c>
      <c r="AD62" s="25">
        <f t="shared" si="6"/>
        <v>0</v>
      </c>
      <c r="AE62" s="25">
        <f t="shared" si="7"/>
        <v>0</v>
      </c>
      <c r="AF62" s="25">
        <f t="shared" si="8"/>
        <v>0</v>
      </c>
      <c r="AG62" s="25">
        <f t="shared" si="9"/>
        <v>0</v>
      </c>
      <c r="AH62" s="25">
        <f t="shared" si="10"/>
        <v>0</v>
      </c>
    </row>
    <row r="63" spans="1:34" x14ac:dyDescent="0.25">
      <c r="A63" s="17">
        <f t="shared" si="14"/>
        <v>62</v>
      </c>
      <c r="B63" s="27" t="str">
        <f>IF('Structure Inputs'!C66="","",'Structure Inputs'!C66)</f>
        <v/>
      </c>
      <c r="D63" s="42" t="str">
        <f t="shared" si="12"/>
        <v>No</v>
      </c>
      <c r="F63" s="42">
        <f>'Structure Inputs'!$D66</f>
        <v>0</v>
      </c>
      <c r="H63" s="42">
        <f>SUMIFS('General Assumptions_Back End'!$C:$C,'General Assumptions_Back End'!$A:$A,$B63,'General Assumptions_Back End'!$B:$B,H$1)</f>
        <v>0</v>
      </c>
      <c r="J63" s="25">
        <f>IF($D63="Yes",IF('Structure Inputs'!R66&gt;='General Assumptions_Back End'!$A$110,'General Assumptions_Back End'!$C$110,IF('Structure Inputs'!R66&lt;='General Assumptions_Back End'!$A$102,'General Assumptions_Back End'!$C$102,SUMIFS('General Assumptions_Back End'!$C$102:$C$110,'General Assumptions_Back End'!$A$102:$A$110,'Structure Inputs'!R66))),)</f>
        <v>0</v>
      </c>
      <c r="K63" s="25">
        <f>IF($D63="Yes",IF('Structure Inputs'!S66&gt;='General Assumptions_Back End'!$A$110,'General Assumptions_Back End'!$C$110,IF('Structure Inputs'!S66&lt;='General Assumptions_Back End'!$A$102,'General Assumptions_Back End'!$C$102,SUMIFS('General Assumptions_Back End'!$C$102:$C$110,'General Assumptions_Back End'!$A$102:$A$110,'Structure Inputs'!S66))),)</f>
        <v>0</v>
      </c>
      <c r="L63" s="25">
        <f>IF($D63="Yes",IF('Structure Inputs'!T66&gt;='General Assumptions_Back End'!$A$110,'General Assumptions_Back End'!$C$110,IF('Structure Inputs'!T66&lt;='General Assumptions_Back End'!$A$102,'General Assumptions_Back End'!$C$102,SUMIFS('General Assumptions_Back End'!$C$102:$C$110,'General Assumptions_Back End'!$A$102:$A$110,'Structure Inputs'!T66))),)</f>
        <v>0</v>
      </c>
      <c r="M63" s="25">
        <f>IF($D63="Yes",IF('Structure Inputs'!U66&gt;='General Assumptions_Back End'!$A$110,'General Assumptions_Back End'!$C$110,IF('Structure Inputs'!U66&lt;='General Assumptions_Back End'!$A$102,'General Assumptions_Back End'!$C$102,SUMIFS('General Assumptions_Back End'!$C$102:$C$110,'General Assumptions_Back End'!$A$102:$A$110,'Structure Inputs'!U66))),)</f>
        <v>0</v>
      </c>
      <c r="N63" s="25">
        <f>IF($D63="Yes",IF('Structure Inputs'!V66&gt;='General Assumptions_Back End'!$A$110,'General Assumptions_Back End'!$C$110,IF('Structure Inputs'!V66&lt;='General Assumptions_Back End'!$A$102,'General Assumptions_Back End'!$C$102,SUMIFS('General Assumptions_Back End'!$C$102:$C$110,'General Assumptions_Back End'!$A$102:$A$110,'Structure Inputs'!V66))),)</f>
        <v>0</v>
      </c>
      <c r="O63" s="25">
        <f>IF($D63="Yes",IF('Structure Inputs'!W66&gt;='General Assumptions_Back End'!$A$110,'General Assumptions_Back End'!$C$110,IF('Structure Inputs'!W66&lt;='General Assumptions_Back End'!$A$102,'General Assumptions_Back End'!$C$102,SUMIFS('General Assumptions_Back End'!$C$102:$C$110,'General Assumptions_Back End'!$A$102:$A$110,'Structure Inputs'!W66))),)</f>
        <v>0</v>
      </c>
      <c r="P63" s="25">
        <f>IF($D63="Yes",IF('Structure Inputs'!X66&gt;='General Assumptions_Back End'!$A$110,'General Assumptions_Back End'!$C$110,IF('Structure Inputs'!X66&lt;='General Assumptions_Back End'!$A$102,'General Assumptions_Back End'!$C$102,SUMIFS('General Assumptions_Back End'!$C$102:$C$110,'General Assumptions_Back End'!$A$102:$A$110,'Structure Inputs'!X66))),)</f>
        <v>0</v>
      </c>
      <c r="Q63" s="25">
        <f>IF($D63="Yes",IF('Structure Inputs'!Y66&gt;='General Assumptions_Back End'!$A$110,'General Assumptions_Back End'!$C$110,IF('Structure Inputs'!Y66&lt;='General Assumptions_Back End'!$A$102,'General Assumptions_Back End'!$C$102,SUMIFS('General Assumptions_Back End'!$C$102:$C$110,'General Assumptions_Back End'!$A$102:$A$110,'Structure Inputs'!Y66))),)</f>
        <v>0</v>
      </c>
      <c r="R63" s="25">
        <f>IF($D63="Yes",IF('Structure Inputs'!Z66&gt;='General Assumptions_Back End'!$A$110,'General Assumptions_Back End'!$C$110,IF('Structure Inputs'!Z66&lt;='General Assumptions_Back End'!$A$102,'General Assumptions_Back End'!$C$102,SUMIFS('General Assumptions_Back End'!$C$102:$C$110,'General Assumptions_Back End'!$A$102:$A$110,'Structure Inputs'!Z66))),)</f>
        <v>0</v>
      </c>
      <c r="S63" s="25">
        <f>IF($D63="Yes",IF('Structure Inputs'!AA66&gt;='General Assumptions_Back End'!$A$110,'General Assumptions_Back End'!$C$110,IF('Structure Inputs'!AA66&lt;='General Assumptions_Back End'!$A$102,'General Assumptions_Back End'!$C$102,SUMIFS('General Assumptions_Back End'!$C$102:$C$110,'General Assumptions_Back End'!$A$102:$A$110,'Structure Inputs'!AA66))),)</f>
        <v>0</v>
      </c>
      <c r="T63" s="25">
        <f>IF($D63="Yes",IF('Structure Inputs'!AB66&gt;='General Assumptions_Back End'!$A$110,'General Assumptions_Back End'!$C$110,IF('Structure Inputs'!AB66&lt;='General Assumptions_Back End'!$A$102,'General Assumptions_Back End'!$C$102,SUMIFS('General Assumptions_Back End'!$C$102:$C$110,'General Assumptions_Back End'!$A$102:$A$110,'Structure Inputs'!AB66))),)</f>
        <v>0</v>
      </c>
      <c r="U63" s="25">
        <f>IF($D63="Yes",IF('Structure Inputs'!AC66&gt;='General Assumptions_Back End'!$A$110,'General Assumptions_Back End'!$C$110,IF('Structure Inputs'!AC66&lt;='General Assumptions_Back End'!$A$102,'General Assumptions_Back End'!$C$102,SUMIFS('General Assumptions_Back End'!$C$102:$C$110,'General Assumptions_Back End'!$A$102:$A$110,'Structure Inputs'!AC66))),)</f>
        <v>0</v>
      </c>
      <c r="W63" s="25">
        <f t="shared" si="13"/>
        <v>0</v>
      </c>
      <c r="X63" s="25">
        <f t="shared" si="0"/>
        <v>0</v>
      </c>
      <c r="Y63" s="25">
        <f t="shared" si="1"/>
        <v>0</v>
      </c>
      <c r="Z63" s="25">
        <f t="shared" si="2"/>
        <v>0</v>
      </c>
      <c r="AA63" s="25">
        <f t="shared" si="3"/>
        <v>0</v>
      </c>
      <c r="AB63" s="25">
        <f t="shared" si="4"/>
        <v>0</v>
      </c>
      <c r="AC63" s="25">
        <f t="shared" si="5"/>
        <v>0</v>
      </c>
      <c r="AD63" s="25">
        <f t="shared" si="6"/>
        <v>0</v>
      </c>
      <c r="AE63" s="25">
        <f t="shared" si="7"/>
        <v>0</v>
      </c>
      <c r="AF63" s="25">
        <f t="shared" si="8"/>
        <v>0</v>
      </c>
      <c r="AG63" s="25">
        <f t="shared" si="9"/>
        <v>0</v>
      </c>
      <c r="AH63" s="25">
        <f t="shared" si="10"/>
        <v>0</v>
      </c>
    </row>
    <row r="64" spans="1:34" x14ac:dyDescent="0.25">
      <c r="A64" s="17">
        <f t="shared" si="14"/>
        <v>63</v>
      </c>
      <c r="B64" s="27" t="str">
        <f>IF('Structure Inputs'!C67="","",'Structure Inputs'!C67)</f>
        <v/>
      </c>
      <c r="D64" s="42" t="str">
        <f t="shared" si="12"/>
        <v>No</v>
      </c>
      <c r="F64" s="42">
        <f>'Structure Inputs'!$D67</f>
        <v>0</v>
      </c>
      <c r="H64" s="42">
        <f>SUMIFS('General Assumptions_Back End'!$C:$C,'General Assumptions_Back End'!$A:$A,$B64,'General Assumptions_Back End'!$B:$B,H$1)</f>
        <v>0</v>
      </c>
      <c r="J64" s="25">
        <f>IF($D64="Yes",IF('Structure Inputs'!R67&gt;='General Assumptions_Back End'!$A$110,'General Assumptions_Back End'!$C$110,IF('Structure Inputs'!R67&lt;='General Assumptions_Back End'!$A$102,'General Assumptions_Back End'!$C$102,SUMIFS('General Assumptions_Back End'!$C$102:$C$110,'General Assumptions_Back End'!$A$102:$A$110,'Structure Inputs'!R67))),)</f>
        <v>0</v>
      </c>
      <c r="K64" s="25">
        <f>IF($D64="Yes",IF('Structure Inputs'!S67&gt;='General Assumptions_Back End'!$A$110,'General Assumptions_Back End'!$C$110,IF('Structure Inputs'!S67&lt;='General Assumptions_Back End'!$A$102,'General Assumptions_Back End'!$C$102,SUMIFS('General Assumptions_Back End'!$C$102:$C$110,'General Assumptions_Back End'!$A$102:$A$110,'Structure Inputs'!S67))),)</f>
        <v>0</v>
      </c>
      <c r="L64" s="25">
        <f>IF($D64="Yes",IF('Structure Inputs'!T67&gt;='General Assumptions_Back End'!$A$110,'General Assumptions_Back End'!$C$110,IF('Structure Inputs'!T67&lt;='General Assumptions_Back End'!$A$102,'General Assumptions_Back End'!$C$102,SUMIFS('General Assumptions_Back End'!$C$102:$C$110,'General Assumptions_Back End'!$A$102:$A$110,'Structure Inputs'!T67))),)</f>
        <v>0</v>
      </c>
      <c r="M64" s="25">
        <f>IF($D64="Yes",IF('Structure Inputs'!U67&gt;='General Assumptions_Back End'!$A$110,'General Assumptions_Back End'!$C$110,IF('Structure Inputs'!U67&lt;='General Assumptions_Back End'!$A$102,'General Assumptions_Back End'!$C$102,SUMIFS('General Assumptions_Back End'!$C$102:$C$110,'General Assumptions_Back End'!$A$102:$A$110,'Structure Inputs'!U67))),)</f>
        <v>0</v>
      </c>
      <c r="N64" s="25">
        <f>IF($D64="Yes",IF('Structure Inputs'!V67&gt;='General Assumptions_Back End'!$A$110,'General Assumptions_Back End'!$C$110,IF('Structure Inputs'!V67&lt;='General Assumptions_Back End'!$A$102,'General Assumptions_Back End'!$C$102,SUMIFS('General Assumptions_Back End'!$C$102:$C$110,'General Assumptions_Back End'!$A$102:$A$110,'Structure Inputs'!V67))),)</f>
        <v>0</v>
      </c>
      <c r="O64" s="25">
        <f>IF($D64="Yes",IF('Structure Inputs'!W67&gt;='General Assumptions_Back End'!$A$110,'General Assumptions_Back End'!$C$110,IF('Structure Inputs'!W67&lt;='General Assumptions_Back End'!$A$102,'General Assumptions_Back End'!$C$102,SUMIFS('General Assumptions_Back End'!$C$102:$C$110,'General Assumptions_Back End'!$A$102:$A$110,'Structure Inputs'!W67))),)</f>
        <v>0</v>
      </c>
      <c r="P64" s="25">
        <f>IF($D64="Yes",IF('Structure Inputs'!X67&gt;='General Assumptions_Back End'!$A$110,'General Assumptions_Back End'!$C$110,IF('Structure Inputs'!X67&lt;='General Assumptions_Back End'!$A$102,'General Assumptions_Back End'!$C$102,SUMIFS('General Assumptions_Back End'!$C$102:$C$110,'General Assumptions_Back End'!$A$102:$A$110,'Structure Inputs'!X67))),)</f>
        <v>0</v>
      </c>
      <c r="Q64" s="25">
        <f>IF($D64="Yes",IF('Structure Inputs'!Y67&gt;='General Assumptions_Back End'!$A$110,'General Assumptions_Back End'!$C$110,IF('Structure Inputs'!Y67&lt;='General Assumptions_Back End'!$A$102,'General Assumptions_Back End'!$C$102,SUMIFS('General Assumptions_Back End'!$C$102:$C$110,'General Assumptions_Back End'!$A$102:$A$110,'Structure Inputs'!Y67))),)</f>
        <v>0</v>
      </c>
      <c r="R64" s="25">
        <f>IF($D64="Yes",IF('Structure Inputs'!Z67&gt;='General Assumptions_Back End'!$A$110,'General Assumptions_Back End'!$C$110,IF('Structure Inputs'!Z67&lt;='General Assumptions_Back End'!$A$102,'General Assumptions_Back End'!$C$102,SUMIFS('General Assumptions_Back End'!$C$102:$C$110,'General Assumptions_Back End'!$A$102:$A$110,'Structure Inputs'!Z67))),)</f>
        <v>0</v>
      </c>
      <c r="S64" s="25">
        <f>IF($D64="Yes",IF('Structure Inputs'!AA67&gt;='General Assumptions_Back End'!$A$110,'General Assumptions_Back End'!$C$110,IF('Structure Inputs'!AA67&lt;='General Assumptions_Back End'!$A$102,'General Assumptions_Back End'!$C$102,SUMIFS('General Assumptions_Back End'!$C$102:$C$110,'General Assumptions_Back End'!$A$102:$A$110,'Structure Inputs'!AA67))),)</f>
        <v>0</v>
      </c>
      <c r="T64" s="25">
        <f>IF($D64="Yes",IF('Structure Inputs'!AB67&gt;='General Assumptions_Back End'!$A$110,'General Assumptions_Back End'!$C$110,IF('Structure Inputs'!AB67&lt;='General Assumptions_Back End'!$A$102,'General Assumptions_Back End'!$C$102,SUMIFS('General Assumptions_Back End'!$C$102:$C$110,'General Assumptions_Back End'!$A$102:$A$110,'Structure Inputs'!AB67))),)</f>
        <v>0</v>
      </c>
      <c r="U64" s="25">
        <f>IF($D64="Yes",IF('Structure Inputs'!AC67&gt;='General Assumptions_Back End'!$A$110,'General Assumptions_Back End'!$C$110,IF('Structure Inputs'!AC67&lt;='General Assumptions_Back End'!$A$102,'General Assumptions_Back End'!$C$102,SUMIFS('General Assumptions_Back End'!$C$102:$C$110,'General Assumptions_Back End'!$A$102:$A$110,'Structure Inputs'!AC67))),)</f>
        <v>0</v>
      </c>
      <c r="W64" s="25">
        <f t="shared" si="13"/>
        <v>0</v>
      </c>
      <c r="X64" s="25">
        <f t="shared" si="0"/>
        <v>0</v>
      </c>
      <c r="Y64" s="25">
        <f t="shared" si="1"/>
        <v>0</v>
      </c>
      <c r="Z64" s="25">
        <f t="shared" si="2"/>
        <v>0</v>
      </c>
      <c r="AA64" s="25">
        <f t="shared" si="3"/>
        <v>0</v>
      </c>
      <c r="AB64" s="25">
        <f t="shared" si="4"/>
        <v>0</v>
      </c>
      <c r="AC64" s="25">
        <f t="shared" si="5"/>
        <v>0</v>
      </c>
      <c r="AD64" s="25">
        <f t="shared" si="6"/>
        <v>0</v>
      </c>
      <c r="AE64" s="25">
        <f t="shared" si="7"/>
        <v>0</v>
      </c>
      <c r="AF64" s="25">
        <f t="shared" si="8"/>
        <v>0</v>
      </c>
      <c r="AG64" s="25">
        <f t="shared" si="9"/>
        <v>0</v>
      </c>
      <c r="AH64" s="25">
        <f t="shared" si="10"/>
        <v>0</v>
      </c>
    </row>
    <row r="65" spans="1:34" x14ac:dyDescent="0.25">
      <c r="A65" s="17">
        <f t="shared" si="14"/>
        <v>64</v>
      </c>
      <c r="B65" s="27" t="str">
        <f>IF('Structure Inputs'!C68="","",'Structure Inputs'!C68)</f>
        <v/>
      </c>
      <c r="D65" s="42" t="str">
        <f t="shared" si="12"/>
        <v>No</v>
      </c>
      <c r="F65" s="42">
        <f>'Structure Inputs'!$D68</f>
        <v>0</v>
      </c>
      <c r="H65" s="42">
        <f>SUMIFS('General Assumptions_Back End'!$C:$C,'General Assumptions_Back End'!$A:$A,$B65,'General Assumptions_Back End'!$B:$B,H$1)</f>
        <v>0</v>
      </c>
      <c r="J65" s="25">
        <f>IF($D65="Yes",IF('Structure Inputs'!R68&gt;='General Assumptions_Back End'!$A$110,'General Assumptions_Back End'!$C$110,IF('Structure Inputs'!R68&lt;='General Assumptions_Back End'!$A$102,'General Assumptions_Back End'!$C$102,SUMIFS('General Assumptions_Back End'!$C$102:$C$110,'General Assumptions_Back End'!$A$102:$A$110,'Structure Inputs'!R68))),)</f>
        <v>0</v>
      </c>
      <c r="K65" s="25">
        <f>IF($D65="Yes",IF('Structure Inputs'!S68&gt;='General Assumptions_Back End'!$A$110,'General Assumptions_Back End'!$C$110,IF('Structure Inputs'!S68&lt;='General Assumptions_Back End'!$A$102,'General Assumptions_Back End'!$C$102,SUMIFS('General Assumptions_Back End'!$C$102:$C$110,'General Assumptions_Back End'!$A$102:$A$110,'Structure Inputs'!S68))),)</f>
        <v>0</v>
      </c>
      <c r="L65" s="25">
        <f>IF($D65="Yes",IF('Structure Inputs'!T68&gt;='General Assumptions_Back End'!$A$110,'General Assumptions_Back End'!$C$110,IF('Structure Inputs'!T68&lt;='General Assumptions_Back End'!$A$102,'General Assumptions_Back End'!$C$102,SUMIFS('General Assumptions_Back End'!$C$102:$C$110,'General Assumptions_Back End'!$A$102:$A$110,'Structure Inputs'!T68))),)</f>
        <v>0</v>
      </c>
      <c r="M65" s="25">
        <f>IF($D65="Yes",IF('Structure Inputs'!U68&gt;='General Assumptions_Back End'!$A$110,'General Assumptions_Back End'!$C$110,IF('Structure Inputs'!U68&lt;='General Assumptions_Back End'!$A$102,'General Assumptions_Back End'!$C$102,SUMIFS('General Assumptions_Back End'!$C$102:$C$110,'General Assumptions_Back End'!$A$102:$A$110,'Structure Inputs'!U68))),)</f>
        <v>0</v>
      </c>
      <c r="N65" s="25">
        <f>IF($D65="Yes",IF('Structure Inputs'!V68&gt;='General Assumptions_Back End'!$A$110,'General Assumptions_Back End'!$C$110,IF('Structure Inputs'!V68&lt;='General Assumptions_Back End'!$A$102,'General Assumptions_Back End'!$C$102,SUMIFS('General Assumptions_Back End'!$C$102:$C$110,'General Assumptions_Back End'!$A$102:$A$110,'Structure Inputs'!V68))),)</f>
        <v>0</v>
      </c>
      <c r="O65" s="25">
        <f>IF($D65="Yes",IF('Structure Inputs'!W68&gt;='General Assumptions_Back End'!$A$110,'General Assumptions_Back End'!$C$110,IF('Structure Inputs'!W68&lt;='General Assumptions_Back End'!$A$102,'General Assumptions_Back End'!$C$102,SUMIFS('General Assumptions_Back End'!$C$102:$C$110,'General Assumptions_Back End'!$A$102:$A$110,'Structure Inputs'!W68))),)</f>
        <v>0</v>
      </c>
      <c r="P65" s="25">
        <f>IF($D65="Yes",IF('Structure Inputs'!X68&gt;='General Assumptions_Back End'!$A$110,'General Assumptions_Back End'!$C$110,IF('Structure Inputs'!X68&lt;='General Assumptions_Back End'!$A$102,'General Assumptions_Back End'!$C$102,SUMIFS('General Assumptions_Back End'!$C$102:$C$110,'General Assumptions_Back End'!$A$102:$A$110,'Structure Inputs'!X68))),)</f>
        <v>0</v>
      </c>
      <c r="Q65" s="25">
        <f>IF($D65="Yes",IF('Structure Inputs'!Y68&gt;='General Assumptions_Back End'!$A$110,'General Assumptions_Back End'!$C$110,IF('Structure Inputs'!Y68&lt;='General Assumptions_Back End'!$A$102,'General Assumptions_Back End'!$C$102,SUMIFS('General Assumptions_Back End'!$C$102:$C$110,'General Assumptions_Back End'!$A$102:$A$110,'Structure Inputs'!Y68))),)</f>
        <v>0</v>
      </c>
      <c r="R65" s="25">
        <f>IF($D65="Yes",IF('Structure Inputs'!Z68&gt;='General Assumptions_Back End'!$A$110,'General Assumptions_Back End'!$C$110,IF('Structure Inputs'!Z68&lt;='General Assumptions_Back End'!$A$102,'General Assumptions_Back End'!$C$102,SUMIFS('General Assumptions_Back End'!$C$102:$C$110,'General Assumptions_Back End'!$A$102:$A$110,'Structure Inputs'!Z68))),)</f>
        <v>0</v>
      </c>
      <c r="S65" s="25">
        <f>IF($D65="Yes",IF('Structure Inputs'!AA68&gt;='General Assumptions_Back End'!$A$110,'General Assumptions_Back End'!$C$110,IF('Structure Inputs'!AA68&lt;='General Assumptions_Back End'!$A$102,'General Assumptions_Back End'!$C$102,SUMIFS('General Assumptions_Back End'!$C$102:$C$110,'General Assumptions_Back End'!$A$102:$A$110,'Structure Inputs'!AA68))),)</f>
        <v>0</v>
      </c>
      <c r="T65" s="25">
        <f>IF($D65="Yes",IF('Structure Inputs'!AB68&gt;='General Assumptions_Back End'!$A$110,'General Assumptions_Back End'!$C$110,IF('Structure Inputs'!AB68&lt;='General Assumptions_Back End'!$A$102,'General Assumptions_Back End'!$C$102,SUMIFS('General Assumptions_Back End'!$C$102:$C$110,'General Assumptions_Back End'!$A$102:$A$110,'Structure Inputs'!AB68))),)</f>
        <v>0</v>
      </c>
      <c r="U65" s="25">
        <f>IF($D65="Yes",IF('Structure Inputs'!AC68&gt;='General Assumptions_Back End'!$A$110,'General Assumptions_Back End'!$C$110,IF('Structure Inputs'!AC68&lt;='General Assumptions_Back End'!$A$102,'General Assumptions_Back End'!$C$102,SUMIFS('General Assumptions_Back End'!$C$102:$C$110,'General Assumptions_Back End'!$A$102:$A$110,'Structure Inputs'!AC68))),)</f>
        <v>0</v>
      </c>
      <c r="W65" s="25">
        <f t="shared" si="13"/>
        <v>0</v>
      </c>
      <c r="X65" s="25">
        <f t="shared" si="0"/>
        <v>0</v>
      </c>
      <c r="Y65" s="25">
        <f t="shared" si="1"/>
        <v>0</v>
      </c>
      <c r="Z65" s="25">
        <f t="shared" si="2"/>
        <v>0</v>
      </c>
      <c r="AA65" s="25">
        <f t="shared" si="3"/>
        <v>0</v>
      </c>
      <c r="AB65" s="25">
        <f t="shared" si="4"/>
        <v>0</v>
      </c>
      <c r="AC65" s="25">
        <f t="shared" si="5"/>
        <v>0</v>
      </c>
      <c r="AD65" s="25">
        <f t="shared" si="6"/>
        <v>0</v>
      </c>
      <c r="AE65" s="25">
        <f t="shared" si="7"/>
        <v>0</v>
      </c>
      <c r="AF65" s="25">
        <f t="shared" si="8"/>
        <v>0</v>
      </c>
      <c r="AG65" s="25">
        <f t="shared" si="9"/>
        <v>0</v>
      </c>
      <c r="AH65" s="25">
        <f t="shared" si="10"/>
        <v>0</v>
      </c>
    </row>
    <row r="66" spans="1:34" x14ac:dyDescent="0.25">
      <c r="A66" s="17">
        <f t="shared" si="14"/>
        <v>65</v>
      </c>
      <c r="B66" s="27" t="str">
        <f>IF('Structure Inputs'!C69="","",'Structure Inputs'!C69)</f>
        <v/>
      </c>
      <c r="D66" s="42" t="str">
        <f t="shared" si="12"/>
        <v>No</v>
      </c>
      <c r="F66" s="42">
        <f>'Structure Inputs'!$D69</f>
        <v>0</v>
      </c>
      <c r="H66" s="42">
        <f>SUMIFS('General Assumptions_Back End'!$C:$C,'General Assumptions_Back End'!$A:$A,$B66,'General Assumptions_Back End'!$B:$B,H$1)</f>
        <v>0</v>
      </c>
      <c r="J66" s="25">
        <f>IF($D66="Yes",IF('Structure Inputs'!R69&gt;='General Assumptions_Back End'!$A$110,'General Assumptions_Back End'!$C$110,IF('Structure Inputs'!R69&lt;='General Assumptions_Back End'!$A$102,'General Assumptions_Back End'!$C$102,SUMIFS('General Assumptions_Back End'!$C$102:$C$110,'General Assumptions_Back End'!$A$102:$A$110,'Structure Inputs'!R69))),)</f>
        <v>0</v>
      </c>
      <c r="K66" s="25">
        <f>IF($D66="Yes",IF('Structure Inputs'!S69&gt;='General Assumptions_Back End'!$A$110,'General Assumptions_Back End'!$C$110,IF('Structure Inputs'!S69&lt;='General Assumptions_Back End'!$A$102,'General Assumptions_Back End'!$C$102,SUMIFS('General Assumptions_Back End'!$C$102:$C$110,'General Assumptions_Back End'!$A$102:$A$110,'Structure Inputs'!S69))),)</f>
        <v>0</v>
      </c>
      <c r="L66" s="25">
        <f>IF($D66="Yes",IF('Structure Inputs'!T69&gt;='General Assumptions_Back End'!$A$110,'General Assumptions_Back End'!$C$110,IF('Structure Inputs'!T69&lt;='General Assumptions_Back End'!$A$102,'General Assumptions_Back End'!$C$102,SUMIFS('General Assumptions_Back End'!$C$102:$C$110,'General Assumptions_Back End'!$A$102:$A$110,'Structure Inputs'!T69))),)</f>
        <v>0</v>
      </c>
      <c r="M66" s="25">
        <f>IF($D66="Yes",IF('Structure Inputs'!U69&gt;='General Assumptions_Back End'!$A$110,'General Assumptions_Back End'!$C$110,IF('Structure Inputs'!U69&lt;='General Assumptions_Back End'!$A$102,'General Assumptions_Back End'!$C$102,SUMIFS('General Assumptions_Back End'!$C$102:$C$110,'General Assumptions_Back End'!$A$102:$A$110,'Structure Inputs'!U69))),)</f>
        <v>0</v>
      </c>
      <c r="N66" s="25">
        <f>IF($D66="Yes",IF('Structure Inputs'!V69&gt;='General Assumptions_Back End'!$A$110,'General Assumptions_Back End'!$C$110,IF('Structure Inputs'!V69&lt;='General Assumptions_Back End'!$A$102,'General Assumptions_Back End'!$C$102,SUMIFS('General Assumptions_Back End'!$C$102:$C$110,'General Assumptions_Back End'!$A$102:$A$110,'Structure Inputs'!V69))),)</f>
        <v>0</v>
      </c>
      <c r="O66" s="25">
        <f>IF($D66="Yes",IF('Structure Inputs'!W69&gt;='General Assumptions_Back End'!$A$110,'General Assumptions_Back End'!$C$110,IF('Structure Inputs'!W69&lt;='General Assumptions_Back End'!$A$102,'General Assumptions_Back End'!$C$102,SUMIFS('General Assumptions_Back End'!$C$102:$C$110,'General Assumptions_Back End'!$A$102:$A$110,'Structure Inputs'!W69))),)</f>
        <v>0</v>
      </c>
      <c r="P66" s="25">
        <f>IF($D66="Yes",IF('Structure Inputs'!X69&gt;='General Assumptions_Back End'!$A$110,'General Assumptions_Back End'!$C$110,IF('Structure Inputs'!X69&lt;='General Assumptions_Back End'!$A$102,'General Assumptions_Back End'!$C$102,SUMIFS('General Assumptions_Back End'!$C$102:$C$110,'General Assumptions_Back End'!$A$102:$A$110,'Structure Inputs'!X69))),)</f>
        <v>0</v>
      </c>
      <c r="Q66" s="25">
        <f>IF($D66="Yes",IF('Structure Inputs'!Y69&gt;='General Assumptions_Back End'!$A$110,'General Assumptions_Back End'!$C$110,IF('Structure Inputs'!Y69&lt;='General Assumptions_Back End'!$A$102,'General Assumptions_Back End'!$C$102,SUMIFS('General Assumptions_Back End'!$C$102:$C$110,'General Assumptions_Back End'!$A$102:$A$110,'Structure Inputs'!Y69))),)</f>
        <v>0</v>
      </c>
      <c r="R66" s="25">
        <f>IF($D66="Yes",IF('Structure Inputs'!Z69&gt;='General Assumptions_Back End'!$A$110,'General Assumptions_Back End'!$C$110,IF('Structure Inputs'!Z69&lt;='General Assumptions_Back End'!$A$102,'General Assumptions_Back End'!$C$102,SUMIFS('General Assumptions_Back End'!$C$102:$C$110,'General Assumptions_Back End'!$A$102:$A$110,'Structure Inputs'!Z69))),)</f>
        <v>0</v>
      </c>
      <c r="S66" s="25">
        <f>IF($D66="Yes",IF('Structure Inputs'!AA69&gt;='General Assumptions_Back End'!$A$110,'General Assumptions_Back End'!$C$110,IF('Structure Inputs'!AA69&lt;='General Assumptions_Back End'!$A$102,'General Assumptions_Back End'!$C$102,SUMIFS('General Assumptions_Back End'!$C$102:$C$110,'General Assumptions_Back End'!$A$102:$A$110,'Structure Inputs'!AA69))),)</f>
        <v>0</v>
      </c>
      <c r="T66" s="25">
        <f>IF($D66="Yes",IF('Structure Inputs'!AB69&gt;='General Assumptions_Back End'!$A$110,'General Assumptions_Back End'!$C$110,IF('Structure Inputs'!AB69&lt;='General Assumptions_Back End'!$A$102,'General Assumptions_Back End'!$C$102,SUMIFS('General Assumptions_Back End'!$C$102:$C$110,'General Assumptions_Back End'!$A$102:$A$110,'Structure Inputs'!AB69))),)</f>
        <v>0</v>
      </c>
      <c r="U66" s="25">
        <f>IF($D66="Yes",IF('Structure Inputs'!AC69&gt;='General Assumptions_Back End'!$A$110,'General Assumptions_Back End'!$C$110,IF('Structure Inputs'!AC69&lt;='General Assumptions_Back End'!$A$102,'General Assumptions_Back End'!$C$102,SUMIFS('General Assumptions_Back End'!$C$102:$C$110,'General Assumptions_Back End'!$A$102:$A$110,'Structure Inputs'!AC69))),)</f>
        <v>0</v>
      </c>
      <c r="W66" s="25">
        <f t="shared" si="13"/>
        <v>0</v>
      </c>
      <c r="X66" s="25">
        <f t="shared" ref="X66:X101" si="15">$F66*K66*$H66</f>
        <v>0</v>
      </c>
      <c r="Y66" s="25">
        <f t="shared" ref="Y66:Y101" si="16">$F66*L66*$H66</f>
        <v>0</v>
      </c>
      <c r="Z66" s="25">
        <f t="shared" ref="Z66:Z101" si="17">$F66*M66*$H66</f>
        <v>0</v>
      </c>
      <c r="AA66" s="25">
        <f t="shared" ref="AA66:AA101" si="18">$F66*N66*$H66</f>
        <v>0</v>
      </c>
      <c r="AB66" s="25">
        <f t="shared" ref="AB66:AB101" si="19">$F66*O66*$H66</f>
        <v>0</v>
      </c>
      <c r="AC66" s="25">
        <f t="shared" ref="AC66:AC101" si="20">$F66*P66*$H66</f>
        <v>0</v>
      </c>
      <c r="AD66" s="25">
        <f t="shared" ref="AD66:AD101" si="21">$F66*Q66*$H66</f>
        <v>0</v>
      </c>
      <c r="AE66" s="25">
        <f t="shared" ref="AE66:AE101" si="22">$F66*R66*$H66</f>
        <v>0</v>
      </c>
      <c r="AF66" s="25">
        <f t="shared" ref="AF66:AF101" si="23">$F66*S66*$H66</f>
        <v>0</v>
      </c>
      <c r="AG66" s="25">
        <f t="shared" ref="AG66:AG101" si="24">$F66*T66*$H66</f>
        <v>0</v>
      </c>
      <c r="AH66" s="25">
        <f t="shared" ref="AH66:AH101" si="25">$F66*U66*$H66</f>
        <v>0</v>
      </c>
    </row>
    <row r="67" spans="1:34" x14ac:dyDescent="0.25">
      <c r="A67" s="17">
        <f t="shared" si="14"/>
        <v>66</v>
      </c>
      <c r="B67" s="27" t="str">
        <f>IF('Structure Inputs'!C70="","",'Structure Inputs'!C70)</f>
        <v/>
      </c>
      <c r="D67" s="42" t="str">
        <f t="shared" ref="D67:D101" si="26">IF(ISNUMBER(SEARCH("Residential", B67)), "Yes", "No")</f>
        <v>No</v>
      </c>
      <c r="F67" s="42">
        <f>'Structure Inputs'!$D70</f>
        <v>0</v>
      </c>
      <c r="H67" s="42">
        <f>SUMIFS('General Assumptions_Back End'!$C:$C,'General Assumptions_Back End'!$A:$A,$B67,'General Assumptions_Back End'!$B:$B,H$1)</f>
        <v>0</v>
      </c>
      <c r="J67" s="25">
        <f>IF($D67="Yes",IF('Structure Inputs'!R70&gt;='General Assumptions_Back End'!$A$110,'General Assumptions_Back End'!$C$110,IF('Structure Inputs'!R70&lt;='General Assumptions_Back End'!$A$102,'General Assumptions_Back End'!$C$102,SUMIFS('General Assumptions_Back End'!$C$102:$C$110,'General Assumptions_Back End'!$A$102:$A$110,'Structure Inputs'!R70))),)</f>
        <v>0</v>
      </c>
      <c r="K67" s="25">
        <f>IF($D67="Yes",IF('Structure Inputs'!S70&gt;='General Assumptions_Back End'!$A$110,'General Assumptions_Back End'!$C$110,IF('Structure Inputs'!S70&lt;='General Assumptions_Back End'!$A$102,'General Assumptions_Back End'!$C$102,SUMIFS('General Assumptions_Back End'!$C$102:$C$110,'General Assumptions_Back End'!$A$102:$A$110,'Structure Inputs'!S70))),)</f>
        <v>0</v>
      </c>
      <c r="L67" s="25">
        <f>IF($D67="Yes",IF('Structure Inputs'!T70&gt;='General Assumptions_Back End'!$A$110,'General Assumptions_Back End'!$C$110,IF('Structure Inputs'!T70&lt;='General Assumptions_Back End'!$A$102,'General Assumptions_Back End'!$C$102,SUMIFS('General Assumptions_Back End'!$C$102:$C$110,'General Assumptions_Back End'!$A$102:$A$110,'Structure Inputs'!T70))),)</f>
        <v>0</v>
      </c>
      <c r="M67" s="25">
        <f>IF($D67="Yes",IF('Structure Inputs'!U70&gt;='General Assumptions_Back End'!$A$110,'General Assumptions_Back End'!$C$110,IF('Structure Inputs'!U70&lt;='General Assumptions_Back End'!$A$102,'General Assumptions_Back End'!$C$102,SUMIFS('General Assumptions_Back End'!$C$102:$C$110,'General Assumptions_Back End'!$A$102:$A$110,'Structure Inputs'!U70))),)</f>
        <v>0</v>
      </c>
      <c r="N67" s="25">
        <f>IF($D67="Yes",IF('Structure Inputs'!V70&gt;='General Assumptions_Back End'!$A$110,'General Assumptions_Back End'!$C$110,IF('Structure Inputs'!V70&lt;='General Assumptions_Back End'!$A$102,'General Assumptions_Back End'!$C$102,SUMIFS('General Assumptions_Back End'!$C$102:$C$110,'General Assumptions_Back End'!$A$102:$A$110,'Structure Inputs'!V70))),)</f>
        <v>0</v>
      </c>
      <c r="O67" s="25">
        <f>IF($D67="Yes",IF('Structure Inputs'!W70&gt;='General Assumptions_Back End'!$A$110,'General Assumptions_Back End'!$C$110,IF('Structure Inputs'!W70&lt;='General Assumptions_Back End'!$A$102,'General Assumptions_Back End'!$C$102,SUMIFS('General Assumptions_Back End'!$C$102:$C$110,'General Assumptions_Back End'!$A$102:$A$110,'Structure Inputs'!W70))),)</f>
        <v>0</v>
      </c>
      <c r="P67" s="25">
        <f>IF($D67="Yes",IF('Structure Inputs'!X70&gt;='General Assumptions_Back End'!$A$110,'General Assumptions_Back End'!$C$110,IF('Structure Inputs'!X70&lt;='General Assumptions_Back End'!$A$102,'General Assumptions_Back End'!$C$102,SUMIFS('General Assumptions_Back End'!$C$102:$C$110,'General Assumptions_Back End'!$A$102:$A$110,'Structure Inputs'!X70))),)</f>
        <v>0</v>
      </c>
      <c r="Q67" s="25">
        <f>IF($D67="Yes",IF('Structure Inputs'!Y70&gt;='General Assumptions_Back End'!$A$110,'General Assumptions_Back End'!$C$110,IF('Structure Inputs'!Y70&lt;='General Assumptions_Back End'!$A$102,'General Assumptions_Back End'!$C$102,SUMIFS('General Assumptions_Back End'!$C$102:$C$110,'General Assumptions_Back End'!$A$102:$A$110,'Structure Inputs'!Y70))),)</f>
        <v>0</v>
      </c>
      <c r="R67" s="25">
        <f>IF($D67="Yes",IF('Structure Inputs'!Z70&gt;='General Assumptions_Back End'!$A$110,'General Assumptions_Back End'!$C$110,IF('Structure Inputs'!Z70&lt;='General Assumptions_Back End'!$A$102,'General Assumptions_Back End'!$C$102,SUMIFS('General Assumptions_Back End'!$C$102:$C$110,'General Assumptions_Back End'!$A$102:$A$110,'Structure Inputs'!Z70))),)</f>
        <v>0</v>
      </c>
      <c r="S67" s="25">
        <f>IF($D67="Yes",IF('Structure Inputs'!AA70&gt;='General Assumptions_Back End'!$A$110,'General Assumptions_Back End'!$C$110,IF('Structure Inputs'!AA70&lt;='General Assumptions_Back End'!$A$102,'General Assumptions_Back End'!$C$102,SUMIFS('General Assumptions_Back End'!$C$102:$C$110,'General Assumptions_Back End'!$A$102:$A$110,'Structure Inputs'!AA70))),)</f>
        <v>0</v>
      </c>
      <c r="T67" s="25">
        <f>IF($D67="Yes",IF('Structure Inputs'!AB70&gt;='General Assumptions_Back End'!$A$110,'General Assumptions_Back End'!$C$110,IF('Structure Inputs'!AB70&lt;='General Assumptions_Back End'!$A$102,'General Assumptions_Back End'!$C$102,SUMIFS('General Assumptions_Back End'!$C$102:$C$110,'General Assumptions_Back End'!$A$102:$A$110,'Structure Inputs'!AB70))),)</f>
        <v>0</v>
      </c>
      <c r="U67" s="25">
        <f>IF($D67="Yes",IF('Structure Inputs'!AC70&gt;='General Assumptions_Back End'!$A$110,'General Assumptions_Back End'!$C$110,IF('Structure Inputs'!AC70&lt;='General Assumptions_Back End'!$A$102,'General Assumptions_Back End'!$C$102,SUMIFS('General Assumptions_Back End'!$C$102:$C$110,'General Assumptions_Back End'!$A$102:$A$110,'Structure Inputs'!AC70))),)</f>
        <v>0</v>
      </c>
      <c r="W67" s="25">
        <f t="shared" ref="W67:W101" si="27">$F67*J67*$H67</f>
        <v>0</v>
      </c>
      <c r="X67" s="25">
        <f t="shared" si="15"/>
        <v>0</v>
      </c>
      <c r="Y67" s="25">
        <f t="shared" si="16"/>
        <v>0</v>
      </c>
      <c r="Z67" s="25">
        <f t="shared" si="17"/>
        <v>0</v>
      </c>
      <c r="AA67" s="25">
        <f t="shared" si="18"/>
        <v>0</v>
      </c>
      <c r="AB67" s="25">
        <f t="shared" si="19"/>
        <v>0</v>
      </c>
      <c r="AC67" s="25">
        <f t="shared" si="20"/>
        <v>0</v>
      </c>
      <c r="AD67" s="25">
        <f t="shared" si="21"/>
        <v>0</v>
      </c>
      <c r="AE67" s="25">
        <f t="shared" si="22"/>
        <v>0</v>
      </c>
      <c r="AF67" s="25">
        <f t="shared" si="23"/>
        <v>0</v>
      </c>
      <c r="AG67" s="25">
        <f t="shared" si="24"/>
        <v>0</v>
      </c>
      <c r="AH67" s="25">
        <f t="shared" si="25"/>
        <v>0</v>
      </c>
    </row>
    <row r="68" spans="1:34" x14ac:dyDescent="0.25">
      <c r="A68" s="17">
        <f t="shared" si="14"/>
        <v>67</v>
      </c>
      <c r="B68" s="27" t="str">
        <f>IF('Structure Inputs'!C71="","",'Structure Inputs'!C71)</f>
        <v/>
      </c>
      <c r="D68" s="42" t="str">
        <f t="shared" si="26"/>
        <v>No</v>
      </c>
      <c r="F68" s="42">
        <f>'Structure Inputs'!$D71</f>
        <v>0</v>
      </c>
      <c r="H68" s="42">
        <f>SUMIFS('General Assumptions_Back End'!$C:$C,'General Assumptions_Back End'!$A:$A,$B68,'General Assumptions_Back End'!$B:$B,H$1)</f>
        <v>0</v>
      </c>
      <c r="J68" s="25">
        <f>IF($D68="Yes",IF('Structure Inputs'!R71&gt;='General Assumptions_Back End'!$A$110,'General Assumptions_Back End'!$C$110,IF('Structure Inputs'!R71&lt;='General Assumptions_Back End'!$A$102,'General Assumptions_Back End'!$C$102,SUMIFS('General Assumptions_Back End'!$C$102:$C$110,'General Assumptions_Back End'!$A$102:$A$110,'Structure Inputs'!R71))),)</f>
        <v>0</v>
      </c>
      <c r="K68" s="25">
        <f>IF($D68="Yes",IF('Structure Inputs'!S71&gt;='General Assumptions_Back End'!$A$110,'General Assumptions_Back End'!$C$110,IF('Structure Inputs'!S71&lt;='General Assumptions_Back End'!$A$102,'General Assumptions_Back End'!$C$102,SUMIFS('General Assumptions_Back End'!$C$102:$C$110,'General Assumptions_Back End'!$A$102:$A$110,'Structure Inputs'!S71))),)</f>
        <v>0</v>
      </c>
      <c r="L68" s="25">
        <f>IF($D68="Yes",IF('Structure Inputs'!T71&gt;='General Assumptions_Back End'!$A$110,'General Assumptions_Back End'!$C$110,IF('Structure Inputs'!T71&lt;='General Assumptions_Back End'!$A$102,'General Assumptions_Back End'!$C$102,SUMIFS('General Assumptions_Back End'!$C$102:$C$110,'General Assumptions_Back End'!$A$102:$A$110,'Structure Inputs'!T71))),)</f>
        <v>0</v>
      </c>
      <c r="M68" s="25">
        <f>IF($D68="Yes",IF('Structure Inputs'!U71&gt;='General Assumptions_Back End'!$A$110,'General Assumptions_Back End'!$C$110,IF('Structure Inputs'!U71&lt;='General Assumptions_Back End'!$A$102,'General Assumptions_Back End'!$C$102,SUMIFS('General Assumptions_Back End'!$C$102:$C$110,'General Assumptions_Back End'!$A$102:$A$110,'Structure Inputs'!U71))),)</f>
        <v>0</v>
      </c>
      <c r="N68" s="25">
        <f>IF($D68="Yes",IF('Structure Inputs'!V71&gt;='General Assumptions_Back End'!$A$110,'General Assumptions_Back End'!$C$110,IF('Structure Inputs'!V71&lt;='General Assumptions_Back End'!$A$102,'General Assumptions_Back End'!$C$102,SUMIFS('General Assumptions_Back End'!$C$102:$C$110,'General Assumptions_Back End'!$A$102:$A$110,'Structure Inputs'!V71))),)</f>
        <v>0</v>
      </c>
      <c r="O68" s="25">
        <f>IF($D68="Yes",IF('Structure Inputs'!W71&gt;='General Assumptions_Back End'!$A$110,'General Assumptions_Back End'!$C$110,IF('Structure Inputs'!W71&lt;='General Assumptions_Back End'!$A$102,'General Assumptions_Back End'!$C$102,SUMIFS('General Assumptions_Back End'!$C$102:$C$110,'General Assumptions_Back End'!$A$102:$A$110,'Structure Inputs'!W71))),)</f>
        <v>0</v>
      </c>
      <c r="P68" s="25">
        <f>IF($D68="Yes",IF('Structure Inputs'!X71&gt;='General Assumptions_Back End'!$A$110,'General Assumptions_Back End'!$C$110,IF('Structure Inputs'!X71&lt;='General Assumptions_Back End'!$A$102,'General Assumptions_Back End'!$C$102,SUMIFS('General Assumptions_Back End'!$C$102:$C$110,'General Assumptions_Back End'!$A$102:$A$110,'Structure Inputs'!X71))),)</f>
        <v>0</v>
      </c>
      <c r="Q68" s="25">
        <f>IF($D68="Yes",IF('Structure Inputs'!Y71&gt;='General Assumptions_Back End'!$A$110,'General Assumptions_Back End'!$C$110,IF('Structure Inputs'!Y71&lt;='General Assumptions_Back End'!$A$102,'General Assumptions_Back End'!$C$102,SUMIFS('General Assumptions_Back End'!$C$102:$C$110,'General Assumptions_Back End'!$A$102:$A$110,'Structure Inputs'!Y71))),)</f>
        <v>0</v>
      </c>
      <c r="R68" s="25">
        <f>IF($D68="Yes",IF('Structure Inputs'!Z71&gt;='General Assumptions_Back End'!$A$110,'General Assumptions_Back End'!$C$110,IF('Structure Inputs'!Z71&lt;='General Assumptions_Back End'!$A$102,'General Assumptions_Back End'!$C$102,SUMIFS('General Assumptions_Back End'!$C$102:$C$110,'General Assumptions_Back End'!$A$102:$A$110,'Structure Inputs'!Z71))),)</f>
        <v>0</v>
      </c>
      <c r="S68" s="25">
        <f>IF($D68="Yes",IF('Structure Inputs'!AA71&gt;='General Assumptions_Back End'!$A$110,'General Assumptions_Back End'!$C$110,IF('Structure Inputs'!AA71&lt;='General Assumptions_Back End'!$A$102,'General Assumptions_Back End'!$C$102,SUMIFS('General Assumptions_Back End'!$C$102:$C$110,'General Assumptions_Back End'!$A$102:$A$110,'Structure Inputs'!AA71))),)</f>
        <v>0</v>
      </c>
      <c r="T68" s="25">
        <f>IF($D68="Yes",IF('Structure Inputs'!AB71&gt;='General Assumptions_Back End'!$A$110,'General Assumptions_Back End'!$C$110,IF('Structure Inputs'!AB71&lt;='General Assumptions_Back End'!$A$102,'General Assumptions_Back End'!$C$102,SUMIFS('General Assumptions_Back End'!$C$102:$C$110,'General Assumptions_Back End'!$A$102:$A$110,'Structure Inputs'!AB71))),)</f>
        <v>0</v>
      </c>
      <c r="U68" s="25">
        <f>IF($D68="Yes",IF('Structure Inputs'!AC71&gt;='General Assumptions_Back End'!$A$110,'General Assumptions_Back End'!$C$110,IF('Structure Inputs'!AC71&lt;='General Assumptions_Back End'!$A$102,'General Assumptions_Back End'!$C$102,SUMIFS('General Assumptions_Back End'!$C$102:$C$110,'General Assumptions_Back End'!$A$102:$A$110,'Structure Inputs'!AC71))),)</f>
        <v>0</v>
      </c>
      <c r="W68" s="25">
        <f t="shared" si="27"/>
        <v>0</v>
      </c>
      <c r="X68" s="25">
        <f t="shared" si="15"/>
        <v>0</v>
      </c>
      <c r="Y68" s="25">
        <f t="shared" si="16"/>
        <v>0</v>
      </c>
      <c r="Z68" s="25">
        <f t="shared" si="17"/>
        <v>0</v>
      </c>
      <c r="AA68" s="25">
        <f t="shared" si="18"/>
        <v>0</v>
      </c>
      <c r="AB68" s="25">
        <f t="shared" si="19"/>
        <v>0</v>
      </c>
      <c r="AC68" s="25">
        <f t="shared" si="20"/>
        <v>0</v>
      </c>
      <c r="AD68" s="25">
        <f t="shared" si="21"/>
        <v>0</v>
      </c>
      <c r="AE68" s="25">
        <f t="shared" si="22"/>
        <v>0</v>
      </c>
      <c r="AF68" s="25">
        <f t="shared" si="23"/>
        <v>0</v>
      </c>
      <c r="AG68" s="25">
        <f t="shared" si="24"/>
        <v>0</v>
      </c>
      <c r="AH68" s="25">
        <f t="shared" si="25"/>
        <v>0</v>
      </c>
    </row>
    <row r="69" spans="1:34" x14ac:dyDescent="0.25">
      <c r="A69" s="17">
        <f t="shared" si="14"/>
        <v>68</v>
      </c>
      <c r="B69" s="27" t="str">
        <f>IF('Structure Inputs'!C72="","",'Structure Inputs'!C72)</f>
        <v/>
      </c>
      <c r="D69" s="42" t="str">
        <f t="shared" si="26"/>
        <v>No</v>
      </c>
      <c r="F69" s="42">
        <f>'Structure Inputs'!$D72</f>
        <v>0</v>
      </c>
      <c r="H69" s="42">
        <f>SUMIFS('General Assumptions_Back End'!$C:$C,'General Assumptions_Back End'!$A:$A,$B69,'General Assumptions_Back End'!$B:$B,H$1)</f>
        <v>0</v>
      </c>
      <c r="J69" s="25">
        <f>IF($D69="Yes",IF('Structure Inputs'!R72&gt;='General Assumptions_Back End'!$A$110,'General Assumptions_Back End'!$C$110,IF('Structure Inputs'!R72&lt;='General Assumptions_Back End'!$A$102,'General Assumptions_Back End'!$C$102,SUMIFS('General Assumptions_Back End'!$C$102:$C$110,'General Assumptions_Back End'!$A$102:$A$110,'Structure Inputs'!R72))),)</f>
        <v>0</v>
      </c>
      <c r="K69" s="25">
        <f>IF($D69="Yes",IF('Structure Inputs'!S72&gt;='General Assumptions_Back End'!$A$110,'General Assumptions_Back End'!$C$110,IF('Structure Inputs'!S72&lt;='General Assumptions_Back End'!$A$102,'General Assumptions_Back End'!$C$102,SUMIFS('General Assumptions_Back End'!$C$102:$C$110,'General Assumptions_Back End'!$A$102:$A$110,'Structure Inputs'!S72))),)</f>
        <v>0</v>
      </c>
      <c r="L69" s="25">
        <f>IF($D69="Yes",IF('Structure Inputs'!T72&gt;='General Assumptions_Back End'!$A$110,'General Assumptions_Back End'!$C$110,IF('Structure Inputs'!T72&lt;='General Assumptions_Back End'!$A$102,'General Assumptions_Back End'!$C$102,SUMIFS('General Assumptions_Back End'!$C$102:$C$110,'General Assumptions_Back End'!$A$102:$A$110,'Structure Inputs'!T72))),)</f>
        <v>0</v>
      </c>
      <c r="M69" s="25">
        <f>IF($D69="Yes",IF('Structure Inputs'!U72&gt;='General Assumptions_Back End'!$A$110,'General Assumptions_Back End'!$C$110,IF('Structure Inputs'!U72&lt;='General Assumptions_Back End'!$A$102,'General Assumptions_Back End'!$C$102,SUMIFS('General Assumptions_Back End'!$C$102:$C$110,'General Assumptions_Back End'!$A$102:$A$110,'Structure Inputs'!U72))),)</f>
        <v>0</v>
      </c>
      <c r="N69" s="25">
        <f>IF($D69="Yes",IF('Structure Inputs'!V72&gt;='General Assumptions_Back End'!$A$110,'General Assumptions_Back End'!$C$110,IF('Structure Inputs'!V72&lt;='General Assumptions_Back End'!$A$102,'General Assumptions_Back End'!$C$102,SUMIFS('General Assumptions_Back End'!$C$102:$C$110,'General Assumptions_Back End'!$A$102:$A$110,'Structure Inputs'!V72))),)</f>
        <v>0</v>
      </c>
      <c r="O69" s="25">
        <f>IF($D69="Yes",IF('Structure Inputs'!W72&gt;='General Assumptions_Back End'!$A$110,'General Assumptions_Back End'!$C$110,IF('Structure Inputs'!W72&lt;='General Assumptions_Back End'!$A$102,'General Assumptions_Back End'!$C$102,SUMIFS('General Assumptions_Back End'!$C$102:$C$110,'General Assumptions_Back End'!$A$102:$A$110,'Structure Inputs'!W72))),)</f>
        <v>0</v>
      </c>
      <c r="P69" s="25">
        <f>IF($D69="Yes",IF('Structure Inputs'!X72&gt;='General Assumptions_Back End'!$A$110,'General Assumptions_Back End'!$C$110,IF('Structure Inputs'!X72&lt;='General Assumptions_Back End'!$A$102,'General Assumptions_Back End'!$C$102,SUMIFS('General Assumptions_Back End'!$C$102:$C$110,'General Assumptions_Back End'!$A$102:$A$110,'Structure Inputs'!X72))),)</f>
        <v>0</v>
      </c>
      <c r="Q69" s="25">
        <f>IF($D69="Yes",IF('Structure Inputs'!Y72&gt;='General Assumptions_Back End'!$A$110,'General Assumptions_Back End'!$C$110,IF('Structure Inputs'!Y72&lt;='General Assumptions_Back End'!$A$102,'General Assumptions_Back End'!$C$102,SUMIFS('General Assumptions_Back End'!$C$102:$C$110,'General Assumptions_Back End'!$A$102:$A$110,'Structure Inputs'!Y72))),)</f>
        <v>0</v>
      </c>
      <c r="R69" s="25">
        <f>IF($D69="Yes",IF('Structure Inputs'!Z72&gt;='General Assumptions_Back End'!$A$110,'General Assumptions_Back End'!$C$110,IF('Structure Inputs'!Z72&lt;='General Assumptions_Back End'!$A$102,'General Assumptions_Back End'!$C$102,SUMIFS('General Assumptions_Back End'!$C$102:$C$110,'General Assumptions_Back End'!$A$102:$A$110,'Structure Inputs'!Z72))),)</f>
        <v>0</v>
      </c>
      <c r="S69" s="25">
        <f>IF($D69="Yes",IF('Structure Inputs'!AA72&gt;='General Assumptions_Back End'!$A$110,'General Assumptions_Back End'!$C$110,IF('Structure Inputs'!AA72&lt;='General Assumptions_Back End'!$A$102,'General Assumptions_Back End'!$C$102,SUMIFS('General Assumptions_Back End'!$C$102:$C$110,'General Assumptions_Back End'!$A$102:$A$110,'Structure Inputs'!AA72))),)</f>
        <v>0</v>
      </c>
      <c r="T69" s="25">
        <f>IF($D69="Yes",IF('Structure Inputs'!AB72&gt;='General Assumptions_Back End'!$A$110,'General Assumptions_Back End'!$C$110,IF('Structure Inputs'!AB72&lt;='General Assumptions_Back End'!$A$102,'General Assumptions_Back End'!$C$102,SUMIFS('General Assumptions_Back End'!$C$102:$C$110,'General Assumptions_Back End'!$A$102:$A$110,'Structure Inputs'!AB72))),)</f>
        <v>0</v>
      </c>
      <c r="U69" s="25">
        <f>IF($D69="Yes",IF('Structure Inputs'!AC72&gt;='General Assumptions_Back End'!$A$110,'General Assumptions_Back End'!$C$110,IF('Structure Inputs'!AC72&lt;='General Assumptions_Back End'!$A$102,'General Assumptions_Back End'!$C$102,SUMIFS('General Assumptions_Back End'!$C$102:$C$110,'General Assumptions_Back End'!$A$102:$A$110,'Structure Inputs'!AC72))),)</f>
        <v>0</v>
      </c>
      <c r="W69" s="25">
        <f t="shared" si="27"/>
        <v>0</v>
      </c>
      <c r="X69" s="25">
        <f t="shared" si="15"/>
        <v>0</v>
      </c>
      <c r="Y69" s="25">
        <f t="shared" si="16"/>
        <v>0</v>
      </c>
      <c r="Z69" s="25">
        <f t="shared" si="17"/>
        <v>0</v>
      </c>
      <c r="AA69" s="25">
        <f t="shared" si="18"/>
        <v>0</v>
      </c>
      <c r="AB69" s="25">
        <f t="shared" si="19"/>
        <v>0</v>
      </c>
      <c r="AC69" s="25">
        <f t="shared" si="20"/>
        <v>0</v>
      </c>
      <c r="AD69" s="25">
        <f t="shared" si="21"/>
        <v>0</v>
      </c>
      <c r="AE69" s="25">
        <f t="shared" si="22"/>
        <v>0</v>
      </c>
      <c r="AF69" s="25">
        <f t="shared" si="23"/>
        <v>0</v>
      </c>
      <c r="AG69" s="25">
        <f t="shared" si="24"/>
        <v>0</v>
      </c>
      <c r="AH69" s="25">
        <f t="shared" si="25"/>
        <v>0</v>
      </c>
    </row>
    <row r="70" spans="1:34" x14ac:dyDescent="0.25">
      <c r="A70" s="17">
        <f t="shared" si="14"/>
        <v>69</v>
      </c>
      <c r="B70" s="27" t="str">
        <f>IF('Structure Inputs'!C73="","",'Structure Inputs'!C73)</f>
        <v/>
      </c>
      <c r="D70" s="42" t="str">
        <f t="shared" si="26"/>
        <v>No</v>
      </c>
      <c r="F70" s="42">
        <f>'Structure Inputs'!$D73</f>
        <v>0</v>
      </c>
      <c r="H70" s="42">
        <f>SUMIFS('General Assumptions_Back End'!$C:$C,'General Assumptions_Back End'!$A:$A,$B70,'General Assumptions_Back End'!$B:$B,H$1)</f>
        <v>0</v>
      </c>
      <c r="J70" s="25">
        <f>IF($D70="Yes",IF('Structure Inputs'!R73&gt;='General Assumptions_Back End'!$A$110,'General Assumptions_Back End'!$C$110,IF('Structure Inputs'!R73&lt;='General Assumptions_Back End'!$A$102,'General Assumptions_Back End'!$C$102,SUMIFS('General Assumptions_Back End'!$C$102:$C$110,'General Assumptions_Back End'!$A$102:$A$110,'Structure Inputs'!R73))),)</f>
        <v>0</v>
      </c>
      <c r="K70" s="25">
        <f>IF($D70="Yes",IF('Structure Inputs'!S73&gt;='General Assumptions_Back End'!$A$110,'General Assumptions_Back End'!$C$110,IF('Structure Inputs'!S73&lt;='General Assumptions_Back End'!$A$102,'General Assumptions_Back End'!$C$102,SUMIFS('General Assumptions_Back End'!$C$102:$C$110,'General Assumptions_Back End'!$A$102:$A$110,'Structure Inputs'!S73))),)</f>
        <v>0</v>
      </c>
      <c r="L70" s="25">
        <f>IF($D70="Yes",IF('Structure Inputs'!T73&gt;='General Assumptions_Back End'!$A$110,'General Assumptions_Back End'!$C$110,IF('Structure Inputs'!T73&lt;='General Assumptions_Back End'!$A$102,'General Assumptions_Back End'!$C$102,SUMIFS('General Assumptions_Back End'!$C$102:$C$110,'General Assumptions_Back End'!$A$102:$A$110,'Structure Inputs'!T73))),)</f>
        <v>0</v>
      </c>
      <c r="M70" s="25">
        <f>IF($D70="Yes",IF('Structure Inputs'!U73&gt;='General Assumptions_Back End'!$A$110,'General Assumptions_Back End'!$C$110,IF('Structure Inputs'!U73&lt;='General Assumptions_Back End'!$A$102,'General Assumptions_Back End'!$C$102,SUMIFS('General Assumptions_Back End'!$C$102:$C$110,'General Assumptions_Back End'!$A$102:$A$110,'Structure Inputs'!U73))),)</f>
        <v>0</v>
      </c>
      <c r="N70" s="25">
        <f>IF($D70="Yes",IF('Structure Inputs'!V73&gt;='General Assumptions_Back End'!$A$110,'General Assumptions_Back End'!$C$110,IF('Structure Inputs'!V73&lt;='General Assumptions_Back End'!$A$102,'General Assumptions_Back End'!$C$102,SUMIFS('General Assumptions_Back End'!$C$102:$C$110,'General Assumptions_Back End'!$A$102:$A$110,'Structure Inputs'!V73))),)</f>
        <v>0</v>
      </c>
      <c r="O70" s="25">
        <f>IF($D70="Yes",IF('Structure Inputs'!W73&gt;='General Assumptions_Back End'!$A$110,'General Assumptions_Back End'!$C$110,IF('Structure Inputs'!W73&lt;='General Assumptions_Back End'!$A$102,'General Assumptions_Back End'!$C$102,SUMIFS('General Assumptions_Back End'!$C$102:$C$110,'General Assumptions_Back End'!$A$102:$A$110,'Structure Inputs'!W73))),)</f>
        <v>0</v>
      </c>
      <c r="P70" s="25">
        <f>IF($D70="Yes",IF('Structure Inputs'!X73&gt;='General Assumptions_Back End'!$A$110,'General Assumptions_Back End'!$C$110,IF('Structure Inputs'!X73&lt;='General Assumptions_Back End'!$A$102,'General Assumptions_Back End'!$C$102,SUMIFS('General Assumptions_Back End'!$C$102:$C$110,'General Assumptions_Back End'!$A$102:$A$110,'Structure Inputs'!X73))),)</f>
        <v>0</v>
      </c>
      <c r="Q70" s="25">
        <f>IF($D70="Yes",IF('Structure Inputs'!Y73&gt;='General Assumptions_Back End'!$A$110,'General Assumptions_Back End'!$C$110,IF('Structure Inputs'!Y73&lt;='General Assumptions_Back End'!$A$102,'General Assumptions_Back End'!$C$102,SUMIFS('General Assumptions_Back End'!$C$102:$C$110,'General Assumptions_Back End'!$A$102:$A$110,'Structure Inputs'!Y73))),)</f>
        <v>0</v>
      </c>
      <c r="R70" s="25">
        <f>IF($D70="Yes",IF('Structure Inputs'!Z73&gt;='General Assumptions_Back End'!$A$110,'General Assumptions_Back End'!$C$110,IF('Structure Inputs'!Z73&lt;='General Assumptions_Back End'!$A$102,'General Assumptions_Back End'!$C$102,SUMIFS('General Assumptions_Back End'!$C$102:$C$110,'General Assumptions_Back End'!$A$102:$A$110,'Structure Inputs'!Z73))),)</f>
        <v>0</v>
      </c>
      <c r="S70" s="25">
        <f>IF($D70="Yes",IF('Structure Inputs'!AA73&gt;='General Assumptions_Back End'!$A$110,'General Assumptions_Back End'!$C$110,IF('Structure Inputs'!AA73&lt;='General Assumptions_Back End'!$A$102,'General Assumptions_Back End'!$C$102,SUMIFS('General Assumptions_Back End'!$C$102:$C$110,'General Assumptions_Back End'!$A$102:$A$110,'Structure Inputs'!AA73))),)</f>
        <v>0</v>
      </c>
      <c r="T70" s="25">
        <f>IF($D70="Yes",IF('Structure Inputs'!AB73&gt;='General Assumptions_Back End'!$A$110,'General Assumptions_Back End'!$C$110,IF('Structure Inputs'!AB73&lt;='General Assumptions_Back End'!$A$102,'General Assumptions_Back End'!$C$102,SUMIFS('General Assumptions_Back End'!$C$102:$C$110,'General Assumptions_Back End'!$A$102:$A$110,'Structure Inputs'!AB73))),)</f>
        <v>0</v>
      </c>
      <c r="U70" s="25">
        <f>IF($D70="Yes",IF('Structure Inputs'!AC73&gt;='General Assumptions_Back End'!$A$110,'General Assumptions_Back End'!$C$110,IF('Structure Inputs'!AC73&lt;='General Assumptions_Back End'!$A$102,'General Assumptions_Back End'!$C$102,SUMIFS('General Assumptions_Back End'!$C$102:$C$110,'General Assumptions_Back End'!$A$102:$A$110,'Structure Inputs'!AC73))),)</f>
        <v>0</v>
      </c>
      <c r="W70" s="25">
        <f t="shared" si="27"/>
        <v>0</v>
      </c>
      <c r="X70" s="25">
        <f t="shared" si="15"/>
        <v>0</v>
      </c>
      <c r="Y70" s="25">
        <f t="shared" si="16"/>
        <v>0</v>
      </c>
      <c r="Z70" s="25">
        <f t="shared" si="17"/>
        <v>0</v>
      </c>
      <c r="AA70" s="25">
        <f t="shared" si="18"/>
        <v>0</v>
      </c>
      <c r="AB70" s="25">
        <f t="shared" si="19"/>
        <v>0</v>
      </c>
      <c r="AC70" s="25">
        <f t="shared" si="20"/>
        <v>0</v>
      </c>
      <c r="AD70" s="25">
        <f t="shared" si="21"/>
        <v>0</v>
      </c>
      <c r="AE70" s="25">
        <f t="shared" si="22"/>
        <v>0</v>
      </c>
      <c r="AF70" s="25">
        <f t="shared" si="23"/>
        <v>0</v>
      </c>
      <c r="AG70" s="25">
        <f t="shared" si="24"/>
        <v>0</v>
      </c>
      <c r="AH70" s="25">
        <f t="shared" si="25"/>
        <v>0</v>
      </c>
    </row>
    <row r="71" spans="1:34" x14ac:dyDescent="0.25">
      <c r="A71" s="17">
        <f t="shared" si="14"/>
        <v>70</v>
      </c>
      <c r="B71" s="27" t="str">
        <f>IF('Structure Inputs'!C74="","",'Structure Inputs'!C74)</f>
        <v/>
      </c>
      <c r="D71" s="42" t="str">
        <f t="shared" si="26"/>
        <v>No</v>
      </c>
      <c r="F71" s="42">
        <f>'Structure Inputs'!$D74</f>
        <v>0</v>
      </c>
      <c r="H71" s="42">
        <f>SUMIFS('General Assumptions_Back End'!$C:$C,'General Assumptions_Back End'!$A:$A,$B71,'General Assumptions_Back End'!$B:$B,H$1)</f>
        <v>0</v>
      </c>
      <c r="J71" s="25">
        <f>IF($D71="Yes",IF('Structure Inputs'!R74&gt;='General Assumptions_Back End'!$A$110,'General Assumptions_Back End'!$C$110,IF('Structure Inputs'!R74&lt;='General Assumptions_Back End'!$A$102,'General Assumptions_Back End'!$C$102,SUMIFS('General Assumptions_Back End'!$C$102:$C$110,'General Assumptions_Back End'!$A$102:$A$110,'Structure Inputs'!R74))),)</f>
        <v>0</v>
      </c>
      <c r="K71" s="25">
        <f>IF($D71="Yes",IF('Structure Inputs'!S74&gt;='General Assumptions_Back End'!$A$110,'General Assumptions_Back End'!$C$110,IF('Structure Inputs'!S74&lt;='General Assumptions_Back End'!$A$102,'General Assumptions_Back End'!$C$102,SUMIFS('General Assumptions_Back End'!$C$102:$C$110,'General Assumptions_Back End'!$A$102:$A$110,'Structure Inputs'!S74))),)</f>
        <v>0</v>
      </c>
      <c r="L71" s="25">
        <f>IF($D71="Yes",IF('Structure Inputs'!T74&gt;='General Assumptions_Back End'!$A$110,'General Assumptions_Back End'!$C$110,IF('Structure Inputs'!T74&lt;='General Assumptions_Back End'!$A$102,'General Assumptions_Back End'!$C$102,SUMIFS('General Assumptions_Back End'!$C$102:$C$110,'General Assumptions_Back End'!$A$102:$A$110,'Structure Inputs'!T74))),)</f>
        <v>0</v>
      </c>
      <c r="M71" s="25">
        <f>IF($D71="Yes",IF('Structure Inputs'!U74&gt;='General Assumptions_Back End'!$A$110,'General Assumptions_Back End'!$C$110,IF('Structure Inputs'!U74&lt;='General Assumptions_Back End'!$A$102,'General Assumptions_Back End'!$C$102,SUMIFS('General Assumptions_Back End'!$C$102:$C$110,'General Assumptions_Back End'!$A$102:$A$110,'Structure Inputs'!U74))),)</f>
        <v>0</v>
      </c>
      <c r="N71" s="25">
        <f>IF($D71="Yes",IF('Structure Inputs'!V74&gt;='General Assumptions_Back End'!$A$110,'General Assumptions_Back End'!$C$110,IF('Structure Inputs'!V74&lt;='General Assumptions_Back End'!$A$102,'General Assumptions_Back End'!$C$102,SUMIFS('General Assumptions_Back End'!$C$102:$C$110,'General Assumptions_Back End'!$A$102:$A$110,'Structure Inputs'!V74))),)</f>
        <v>0</v>
      </c>
      <c r="O71" s="25">
        <f>IF($D71="Yes",IF('Structure Inputs'!W74&gt;='General Assumptions_Back End'!$A$110,'General Assumptions_Back End'!$C$110,IF('Structure Inputs'!W74&lt;='General Assumptions_Back End'!$A$102,'General Assumptions_Back End'!$C$102,SUMIFS('General Assumptions_Back End'!$C$102:$C$110,'General Assumptions_Back End'!$A$102:$A$110,'Structure Inputs'!W74))),)</f>
        <v>0</v>
      </c>
      <c r="P71" s="25">
        <f>IF($D71="Yes",IF('Structure Inputs'!X74&gt;='General Assumptions_Back End'!$A$110,'General Assumptions_Back End'!$C$110,IF('Structure Inputs'!X74&lt;='General Assumptions_Back End'!$A$102,'General Assumptions_Back End'!$C$102,SUMIFS('General Assumptions_Back End'!$C$102:$C$110,'General Assumptions_Back End'!$A$102:$A$110,'Structure Inputs'!X74))),)</f>
        <v>0</v>
      </c>
      <c r="Q71" s="25">
        <f>IF($D71="Yes",IF('Structure Inputs'!Y74&gt;='General Assumptions_Back End'!$A$110,'General Assumptions_Back End'!$C$110,IF('Structure Inputs'!Y74&lt;='General Assumptions_Back End'!$A$102,'General Assumptions_Back End'!$C$102,SUMIFS('General Assumptions_Back End'!$C$102:$C$110,'General Assumptions_Back End'!$A$102:$A$110,'Structure Inputs'!Y74))),)</f>
        <v>0</v>
      </c>
      <c r="R71" s="25">
        <f>IF($D71="Yes",IF('Structure Inputs'!Z74&gt;='General Assumptions_Back End'!$A$110,'General Assumptions_Back End'!$C$110,IF('Structure Inputs'!Z74&lt;='General Assumptions_Back End'!$A$102,'General Assumptions_Back End'!$C$102,SUMIFS('General Assumptions_Back End'!$C$102:$C$110,'General Assumptions_Back End'!$A$102:$A$110,'Structure Inputs'!Z74))),)</f>
        <v>0</v>
      </c>
      <c r="S71" s="25">
        <f>IF($D71="Yes",IF('Structure Inputs'!AA74&gt;='General Assumptions_Back End'!$A$110,'General Assumptions_Back End'!$C$110,IF('Structure Inputs'!AA74&lt;='General Assumptions_Back End'!$A$102,'General Assumptions_Back End'!$C$102,SUMIFS('General Assumptions_Back End'!$C$102:$C$110,'General Assumptions_Back End'!$A$102:$A$110,'Structure Inputs'!AA74))),)</f>
        <v>0</v>
      </c>
      <c r="T71" s="25">
        <f>IF($D71="Yes",IF('Structure Inputs'!AB74&gt;='General Assumptions_Back End'!$A$110,'General Assumptions_Back End'!$C$110,IF('Structure Inputs'!AB74&lt;='General Assumptions_Back End'!$A$102,'General Assumptions_Back End'!$C$102,SUMIFS('General Assumptions_Back End'!$C$102:$C$110,'General Assumptions_Back End'!$A$102:$A$110,'Structure Inputs'!AB74))),)</f>
        <v>0</v>
      </c>
      <c r="U71" s="25">
        <f>IF($D71="Yes",IF('Structure Inputs'!AC74&gt;='General Assumptions_Back End'!$A$110,'General Assumptions_Back End'!$C$110,IF('Structure Inputs'!AC74&lt;='General Assumptions_Back End'!$A$102,'General Assumptions_Back End'!$C$102,SUMIFS('General Assumptions_Back End'!$C$102:$C$110,'General Assumptions_Back End'!$A$102:$A$110,'Structure Inputs'!AC74))),)</f>
        <v>0</v>
      </c>
      <c r="W71" s="25">
        <f t="shared" si="27"/>
        <v>0</v>
      </c>
      <c r="X71" s="25">
        <f t="shared" si="15"/>
        <v>0</v>
      </c>
      <c r="Y71" s="25">
        <f t="shared" si="16"/>
        <v>0</v>
      </c>
      <c r="Z71" s="25">
        <f t="shared" si="17"/>
        <v>0</v>
      </c>
      <c r="AA71" s="25">
        <f t="shared" si="18"/>
        <v>0</v>
      </c>
      <c r="AB71" s="25">
        <f t="shared" si="19"/>
        <v>0</v>
      </c>
      <c r="AC71" s="25">
        <f t="shared" si="20"/>
        <v>0</v>
      </c>
      <c r="AD71" s="25">
        <f t="shared" si="21"/>
        <v>0</v>
      </c>
      <c r="AE71" s="25">
        <f t="shared" si="22"/>
        <v>0</v>
      </c>
      <c r="AF71" s="25">
        <f t="shared" si="23"/>
        <v>0</v>
      </c>
      <c r="AG71" s="25">
        <f t="shared" si="24"/>
        <v>0</v>
      </c>
      <c r="AH71" s="25">
        <f t="shared" si="25"/>
        <v>0</v>
      </c>
    </row>
    <row r="72" spans="1:34" x14ac:dyDescent="0.25">
      <c r="A72" s="17">
        <f t="shared" si="14"/>
        <v>71</v>
      </c>
      <c r="B72" s="27" t="str">
        <f>IF('Structure Inputs'!C75="","",'Structure Inputs'!C75)</f>
        <v/>
      </c>
      <c r="D72" s="42" t="str">
        <f t="shared" si="26"/>
        <v>No</v>
      </c>
      <c r="F72" s="42">
        <f>'Structure Inputs'!$D75</f>
        <v>0</v>
      </c>
      <c r="H72" s="42">
        <f>SUMIFS('General Assumptions_Back End'!$C:$C,'General Assumptions_Back End'!$A:$A,$B72,'General Assumptions_Back End'!$B:$B,H$1)</f>
        <v>0</v>
      </c>
      <c r="J72" s="25">
        <f>IF($D72="Yes",IF('Structure Inputs'!R75&gt;='General Assumptions_Back End'!$A$110,'General Assumptions_Back End'!$C$110,IF('Structure Inputs'!R75&lt;='General Assumptions_Back End'!$A$102,'General Assumptions_Back End'!$C$102,SUMIFS('General Assumptions_Back End'!$C$102:$C$110,'General Assumptions_Back End'!$A$102:$A$110,'Structure Inputs'!R75))),)</f>
        <v>0</v>
      </c>
      <c r="K72" s="25">
        <f>IF($D72="Yes",IF('Structure Inputs'!S75&gt;='General Assumptions_Back End'!$A$110,'General Assumptions_Back End'!$C$110,IF('Structure Inputs'!S75&lt;='General Assumptions_Back End'!$A$102,'General Assumptions_Back End'!$C$102,SUMIFS('General Assumptions_Back End'!$C$102:$C$110,'General Assumptions_Back End'!$A$102:$A$110,'Structure Inputs'!S75))),)</f>
        <v>0</v>
      </c>
      <c r="L72" s="25">
        <f>IF($D72="Yes",IF('Structure Inputs'!T75&gt;='General Assumptions_Back End'!$A$110,'General Assumptions_Back End'!$C$110,IF('Structure Inputs'!T75&lt;='General Assumptions_Back End'!$A$102,'General Assumptions_Back End'!$C$102,SUMIFS('General Assumptions_Back End'!$C$102:$C$110,'General Assumptions_Back End'!$A$102:$A$110,'Structure Inputs'!T75))),)</f>
        <v>0</v>
      </c>
      <c r="M72" s="25">
        <f>IF($D72="Yes",IF('Structure Inputs'!U75&gt;='General Assumptions_Back End'!$A$110,'General Assumptions_Back End'!$C$110,IF('Structure Inputs'!U75&lt;='General Assumptions_Back End'!$A$102,'General Assumptions_Back End'!$C$102,SUMIFS('General Assumptions_Back End'!$C$102:$C$110,'General Assumptions_Back End'!$A$102:$A$110,'Structure Inputs'!U75))),)</f>
        <v>0</v>
      </c>
      <c r="N72" s="25">
        <f>IF($D72="Yes",IF('Structure Inputs'!V75&gt;='General Assumptions_Back End'!$A$110,'General Assumptions_Back End'!$C$110,IF('Structure Inputs'!V75&lt;='General Assumptions_Back End'!$A$102,'General Assumptions_Back End'!$C$102,SUMIFS('General Assumptions_Back End'!$C$102:$C$110,'General Assumptions_Back End'!$A$102:$A$110,'Structure Inputs'!V75))),)</f>
        <v>0</v>
      </c>
      <c r="O72" s="25">
        <f>IF($D72="Yes",IF('Structure Inputs'!W75&gt;='General Assumptions_Back End'!$A$110,'General Assumptions_Back End'!$C$110,IF('Structure Inputs'!W75&lt;='General Assumptions_Back End'!$A$102,'General Assumptions_Back End'!$C$102,SUMIFS('General Assumptions_Back End'!$C$102:$C$110,'General Assumptions_Back End'!$A$102:$A$110,'Structure Inputs'!W75))),)</f>
        <v>0</v>
      </c>
      <c r="P72" s="25">
        <f>IF($D72="Yes",IF('Structure Inputs'!X75&gt;='General Assumptions_Back End'!$A$110,'General Assumptions_Back End'!$C$110,IF('Structure Inputs'!X75&lt;='General Assumptions_Back End'!$A$102,'General Assumptions_Back End'!$C$102,SUMIFS('General Assumptions_Back End'!$C$102:$C$110,'General Assumptions_Back End'!$A$102:$A$110,'Structure Inputs'!X75))),)</f>
        <v>0</v>
      </c>
      <c r="Q72" s="25">
        <f>IF($D72="Yes",IF('Structure Inputs'!Y75&gt;='General Assumptions_Back End'!$A$110,'General Assumptions_Back End'!$C$110,IF('Structure Inputs'!Y75&lt;='General Assumptions_Back End'!$A$102,'General Assumptions_Back End'!$C$102,SUMIFS('General Assumptions_Back End'!$C$102:$C$110,'General Assumptions_Back End'!$A$102:$A$110,'Structure Inputs'!Y75))),)</f>
        <v>0</v>
      </c>
      <c r="R72" s="25">
        <f>IF($D72="Yes",IF('Structure Inputs'!Z75&gt;='General Assumptions_Back End'!$A$110,'General Assumptions_Back End'!$C$110,IF('Structure Inputs'!Z75&lt;='General Assumptions_Back End'!$A$102,'General Assumptions_Back End'!$C$102,SUMIFS('General Assumptions_Back End'!$C$102:$C$110,'General Assumptions_Back End'!$A$102:$A$110,'Structure Inputs'!Z75))),)</f>
        <v>0</v>
      </c>
      <c r="S72" s="25">
        <f>IF($D72="Yes",IF('Structure Inputs'!AA75&gt;='General Assumptions_Back End'!$A$110,'General Assumptions_Back End'!$C$110,IF('Structure Inputs'!AA75&lt;='General Assumptions_Back End'!$A$102,'General Assumptions_Back End'!$C$102,SUMIFS('General Assumptions_Back End'!$C$102:$C$110,'General Assumptions_Back End'!$A$102:$A$110,'Structure Inputs'!AA75))),)</f>
        <v>0</v>
      </c>
      <c r="T72" s="25">
        <f>IF($D72="Yes",IF('Structure Inputs'!AB75&gt;='General Assumptions_Back End'!$A$110,'General Assumptions_Back End'!$C$110,IF('Structure Inputs'!AB75&lt;='General Assumptions_Back End'!$A$102,'General Assumptions_Back End'!$C$102,SUMIFS('General Assumptions_Back End'!$C$102:$C$110,'General Assumptions_Back End'!$A$102:$A$110,'Structure Inputs'!AB75))),)</f>
        <v>0</v>
      </c>
      <c r="U72" s="25">
        <f>IF($D72="Yes",IF('Structure Inputs'!AC75&gt;='General Assumptions_Back End'!$A$110,'General Assumptions_Back End'!$C$110,IF('Structure Inputs'!AC75&lt;='General Assumptions_Back End'!$A$102,'General Assumptions_Back End'!$C$102,SUMIFS('General Assumptions_Back End'!$C$102:$C$110,'General Assumptions_Back End'!$A$102:$A$110,'Structure Inputs'!AC75))),)</f>
        <v>0</v>
      </c>
      <c r="W72" s="25">
        <f t="shared" si="27"/>
        <v>0</v>
      </c>
      <c r="X72" s="25">
        <f t="shared" si="15"/>
        <v>0</v>
      </c>
      <c r="Y72" s="25">
        <f t="shared" si="16"/>
        <v>0</v>
      </c>
      <c r="Z72" s="25">
        <f t="shared" si="17"/>
        <v>0</v>
      </c>
      <c r="AA72" s="25">
        <f t="shared" si="18"/>
        <v>0</v>
      </c>
      <c r="AB72" s="25">
        <f t="shared" si="19"/>
        <v>0</v>
      </c>
      <c r="AC72" s="25">
        <f t="shared" si="20"/>
        <v>0</v>
      </c>
      <c r="AD72" s="25">
        <f t="shared" si="21"/>
        <v>0</v>
      </c>
      <c r="AE72" s="25">
        <f t="shared" si="22"/>
        <v>0</v>
      </c>
      <c r="AF72" s="25">
        <f t="shared" si="23"/>
        <v>0</v>
      </c>
      <c r="AG72" s="25">
        <f t="shared" si="24"/>
        <v>0</v>
      </c>
      <c r="AH72" s="25">
        <f t="shared" si="25"/>
        <v>0</v>
      </c>
    </row>
    <row r="73" spans="1:34" x14ac:dyDescent="0.25">
      <c r="A73" s="17">
        <f t="shared" si="14"/>
        <v>72</v>
      </c>
      <c r="B73" s="27" t="str">
        <f>IF('Structure Inputs'!C76="","",'Structure Inputs'!C76)</f>
        <v/>
      </c>
      <c r="D73" s="42" t="str">
        <f t="shared" si="26"/>
        <v>No</v>
      </c>
      <c r="F73" s="42">
        <f>'Structure Inputs'!$D76</f>
        <v>0</v>
      </c>
      <c r="H73" s="42">
        <f>SUMIFS('General Assumptions_Back End'!$C:$C,'General Assumptions_Back End'!$A:$A,$B73,'General Assumptions_Back End'!$B:$B,H$1)</f>
        <v>0</v>
      </c>
      <c r="J73" s="25">
        <f>IF($D73="Yes",IF('Structure Inputs'!R76&gt;='General Assumptions_Back End'!$A$110,'General Assumptions_Back End'!$C$110,IF('Structure Inputs'!R76&lt;='General Assumptions_Back End'!$A$102,'General Assumptions_Back End'!$C$102,SUMIFS('General Assumptions_Back End'!$C$102:$C$110,'General Assumptions_Back End'!$A$102:$A$110,'Structure Inputs'!R76))),)</f>
        <v>0</v>
      </c>
      <c r="K73" s="25">
        <f>IF($D73="Yes",IF('Structure Inputs'!S76&gt;='General Assumptions_Back End'!$A$110,'General Assumptions_Back End'!$C$110,IF('Structure Inputs'!S76&lt;='General Assumptions_Back End'!$A$102,'General Assumptions_Back End'!$C$102,SUMIFS('General Assumptions_Back End'!$C$102:$C$110,'General Assumptions_Back End'!$A$102:$A$110,'Structure Inputs'!S76))),)</f>
        <v>0</v>
      </c>
      <c r="L73" s="25">
        <f>IF($D73="Yes",IF('Structure Inputs'!T76&gt;='General Assumptions_Back End'!$A$110,'General Assumptions_Back End'!$C$110,IF('Structure Inputs'!T76&lt;='General Assumptions_Back End'!$A$102,'General Assumptions_Back End'!$C$102,SUMIFS('General Assumptions_Back End'!$C$102:$C$110,'General Assumptions_Back End'!$A$102:$A$110,'Structure Inputs'!T76))),)</f>
        <v>0</v>
      </c>
      <c r="M73" s="25">
        <f>IF($D73="Yes",IF('Structure Inputs'!U76&gt;='General Assumptions_Back End'!$A$110,'General Assumptions_Back End'!$C$110,IF('Structure Inputs'!U76&lt;='General Assumptions_Back End'!$A$102,'General Assumptions_Back End'!$C$102,SUMIFS('General Assumptions_Back End'!$C$102:$C$110,'General Assumptions_Back End'!$A$102:$A$110,'Structure Inputs'!U76))),)</f>
        <v>0</v>
      </c>
      <c r="N73" s="25">
        <f>IF($D73="Yes",IF('Structure Inputs'!V76&gt;='General Assumptions_Back End'!$A$110,'General Assumptions_Back End'!$C$110,IF('Structure Inputs'!V76&lt;='General Assumptions_Back End'!$A$102,'General Assumptions_Back End'!$C$102,SUMIFS('General Assumptions_Back End'!$C$102:$C$110,'General Assumptions_Back End'!$A$102:$A$110,'Structure Inputs'!V76))),)</f>
        <v>0</v>
      </c>
      <c r="O73" s="25">
        <f>IF($D73="Yes",IF('Structure Inputs'!W76&gt;='General Assumptions_Back End'!$A$110,'General Assumptions_Back End'!$C$110,IF('Structure Inputs'!W76&lt;='General Assumptions_Back End'!$A$102,'General Assumptions_Back End'!$C$102,SUMIFS('General Assumptions_Back End'!$C$102:$C$110,'General Assumptions_Back End'!$A$102:$A$110,'Structure Inputs'!W76))),)</f>
        <v>0</v>
      </c>
      <c r="P73" s="25">
        <f>IF($D73="Yes",IF('Structure Inputs'!X76&gt;='General Assumptions_Back End'!$A$110,'General Assumptions_Back End'!$C$110,IF('Structure Inputs'!X76&lt;='General Assumptions_Back End'!$A$102,'General Assumptions_Back End'!$C$102,SUMIFS('General Assumptions_Back End'!$C$102:$C$110,'General Assumptions_Back End'!$A$102:$A$110,'Structure Inputs'!X76))),)</f>
        <v>0</v>
      </c>
      <c r="Q73" s="25">
        <f>IF($D73="Yes",IF('Structure Inputs'!Y76&gt;='General Assumptions_Back End'!$A$110,'General Assumptions_Back End'!$C$110,IF('Structure Inputs'!Y76&lt;='General Assumptions_Back End'!$A$102,'General Assumptions_Back End'!$C$102,SUMIFS('General Assumptions_Back End'!$C$102:$C$110,'General Assumptions_Back End'!$A$102:$A$110,'Structure Inputs'!Y76))),)</f>
        <v>0</v>
      </c>
      <c r="R73" s="25">
        <f>IF($D73="Yes",IF('Structure Inputs'!Z76&gt;='General Assumptions_Back End'!$A$110,'General Assumptions_Back End'!$C$110,IF('Structure Inputs'!Z76&lt;='General Assumptions_Back End'!$A$102,'General Assumptions_Back End'!$C$102,SUMIFS('General Assumptions_Back End'!$C$102:$C$110,'General Assumptions_Back End'!$A$102:$A$110,'Structure Inputs'!Z76))),)</f>
        <v>0</v>
      </c>
      <c r="S73" s="25">
        <f>IF($D73="Yes",IF('Structure Inputs'!AA76&gt;='General Assumptions_Back End'!$A$110,'General Assumptions_Back End'!$C$110,IF('Structure Inputs'!AA76&lt;='General Assumptions_Back End'!$A$102,'General Assumptions_Back End'!$C$102,SUMIFS('General Assumptions_Back End'!$C$102:$C$110,'General Assumptions_Back End'!$A$102:$A$110,'Structure Inputs'!AA76))),)</f>
        <v>0</v>
      </c>
      <c r="T73" s="25">
        <f>IF($D73="Yes",IF('Structure Inputs'!AB76&gt;='General Assumptions_Back End'!$A$110,'General Assumptions_Back End'!$C$110,IF('Structure Inputs'!AB76&lt;='General Assumptions_Back End'!$A$102,'General Assumptions_Back End'!$C$102,SUMIFS('General Assumptions_Back End'!$C$102:$C$110,'General Assumptions_Back End'!$A$102:$A$110,'Structure Inputs'!AB76))),)</f>
        <v>0</v>
      </c>
      <c r="U73" s="25">
        <f>IF($D73="Yes",IF('Structure Inputs'!AC76&gt;='General Assumptions_Back End'!$A$110,'General Assumptions_Back End'!$C$110,IF('Structure Inputs'!AC76&lt;='General Assumptions_Back End'!$A$102,'General Assumptions_Back End'!$C$102,SUMIFS('General Assumptions_Back End'!$C$102:$C$110,'General Assumptions_Back End'!$A$102:$A$110,'Structure Inputs'!AC76))),)</f>
        <v>0</v>
      </c>
      <c r="W73" s="25">
        <f t="shared" si="27"/>
        <v>0</v>
      </c>
      <c r="X73" s="25">
        <f t="shared" si="15"/>
        <v>0</v>
      </c>
      <c r="Y73" s="25">
        <f t="shared" si="16"/>
        <v>0</v>
      </c>
      <c r="Z73" s="25">
        <f t="shared" si="17"/>
        <v>0</v>
      </c>
      <c r="AA73" s="25">
        <f t="shared" si="18"/>
        <v>0</v>
      </c>
      <c r="AB73" s="25">
        <f t="shared" si="19"/>
        <v>0</v>
      </c>
      <c r="AC73" s="25">
        <f t="shared" si="20"/>
        <v>0</v>
      </c>
      <c r="AD73" s="25">
        <f t="shared" si="21"/>
        <v>0</v>
      </c>
      <c r="AE73" s="25">
        <f t="shared" si="22"/>
        <v>0</v>
      </c>
      <c r="AF73" s="25">
        <f t="shared" si="23"/>
        <v>0</v>
      </c>
      <c r="AG73" s="25">
        <f t="shared" si="24"/>
        <v>0</v>
      </c>
      <c r="AH73" s="25">
        <f t="shared" si="25"/>
        <v>0</v>
      </c>
    </row>
    <row r="74" spans="1:34" x14ac:dyDescent="0.25">
      <c r="A74" s="17">
        <f t="shared" si="14"/>
        <v>73</v>
      </c>
      <c r="B74" s="27" t="str">
        <f>IF('Structure Inputs'!C77="","",'Structure Inputs'!C77)</f>
        <v/>
      </c>
      <c r="D74" s="42" t="str">
        <f t="shared" si="26"/>
        <v>No</v>
      </c>
      <c r="F74" s="42">
        <f>'Structure Inputs'!$D77</f>
        <v>0</v>
      </c>
      <c r="H74" s="42">
        <f>SUMIFS('General Assumptions_Back End'!$C:$C,'General Assumptions_Back End'!$A:$A,$B74,'General Assumptions_Back End'!$B:$B,H$1)</f>
        <v>0</v>
      </c>
      <c r="J74" s="25">
        <f>IF($D74="Yes",IF('Structure Inputs'!R77&gt;='General Assumptions_Back End'!$A$110,'General Assumptions_Back End'!$C$110,IF('Structure Inputs'!R77&lt;='General Assumptions_Back End'!$A$102,'General Assumptions_Back End'!$C$102,SUMIFS('General Assumptions_Back End'!$C$102:$C$110,'General Assumptions_Back End'!$A$102:$A$110,'Structure Inputs'!R77))),)</f>
        <v>0</v>
      </c>
      <c r="K74" s="25">
        <f>IF($D74="Yes",IF('Structure Inputs'!S77&gt;='General Assumptions_Back End'!$A$110,'General Assumptions_Back End'!$C$110,IF('Structure Inputs'!S77&lt;='General Assumptions_Back End'!$A$102,'General Assumptions_Back End'!$C$102,SUMIFS('General Assumptions_Back End'!$C$102:$C$110,'General Assumptions_Back End'!$A$102:$A$110,'Structure Inputs'!S77))),)</f>
        <v>0</v>
      </c>
      <c r="L74" s="25">
        <f>IF($D74="Yes",IF('Structure Inputs'!T77&gt;='General Assumptions_Back End'!$A$110,'General Assumptions_Back End'!$C$110,IF('Structure Inputs'!T77&lt;='General Assumptions_Back End'!$A$102,'General Assumptions_Back End'!$C$102,SUMIFS('General Assumptions_Back End'!$C$102:$C$110,'General Assumptions_Back End'!$A$102:$A$110,'Structure Inputs'!T77))),)</f>
        <v>0</v>
      </c>
      <c r="M74" s="25">
        <f>IF($D74="Yes",IF('Structure Inputs'!U77&gt;='General Assumptions_Back End'!$A$110,'General Assumptions_Back End'!$C$110,IF('Structure Inputs'!U77&lt;='General Assumptions_Back End'!$A$102,'General Assumptions_Back End'!$C$102,SUMIFS('General Assumptions_Back End'!$C$102:$C$110,'General Assumptions_Back End'!$A$102:$A$110,'Structure Inputs'!U77))),)</f>
        <v>0</v>
      </c>
      <c r="N74" s="25">
        <f>IF($D74="Yes",IF('Structure Inputs'!V77&gt;='General Assumptions_Back End'!$A$110,'General Assumptions_Back End'!$C$110,IF('Structure Inputs'!V77&lt;='General Assumptions_Back End'!$A$102,'General Assumptions_Back End'!$C$102,SUMIFS('General Assumptions_Back End'!$C$102:$C$110,'General Assumptions_Back End'!$A$102:$A$110,'Structure Inputs'!V77))),)</f>
        <v>0</v>
      </c>
      <c r="O74" s="25">
        <f>IF($D74="Yes",IF('Structure Inputs'!W77&gt;='General Assumptions_Back End'!$A$110,'General Assumptions_Back End'!$C$110,IF('Structure Inputs'!W77&lt;='General Assumptions_Back End'!$A$102,'General Assumptions_Back End'!$C$102,SUMIFS('General Assumptions_Back End'!$C$102:$C$110,'General Assumptions_Back End'!$A$102:$A$110,'Structure Inputs'!W77))),)</f>
        <v>0</v>
      </c>
      <c r="P74" s="25">
        <f>IF($D74="Yes",IF('Structure Inputs'!X77&gt;='General Assumptions_Back End'!$A$110,'General Assumptions_Back End'!$C$110,IF('Structure Inputs'!X77&lt;='General Assumptions_Back End'!$A$102,'General Assumptions_Back End'!$C$102,SUMIFS('General Assumptions_Back End'!$C$102:$C$110,'General Assumptions_Back End'!$A$102:$A$110,'Structure Inputs'!X77))),)</f>
        <v>0</v>
      </c>
      <c r="Q74" s="25">
        <f>IF($D74="Yes",IF('Structure Inputs'!Y77&gt;='General Assumptions_Back End'!$A$110,'General Assumptions_Back End'!$C$110,IF('Structure Inputs'!Y77&lt;='General Assumptions_Back End'!$A$102,'General Assumptions_Back End'!$C$102,SUMIFS('General Assumptions_Back End'!$C$102:$C$110,'General Assumptions_Back End'!$A$102:$A$110,'Structure Inputs'!Y77))),)</f>
        <v>0</v>
      </c>
      <c r="R74" s="25">
        <f>IF($D74="Yes",IF('Structure Inputs'!Z77&gt;='General Assumptions_Back End'!$A$110,'General Assumptions_Back End'!$C$110,IF('Structure Inputs'!Z77&lt;='General Assumptions_Back End'!$A$102,'General Assumptions_Back End'!$C$102,SUMIFS('General Assumptions_Back End'!$C$102:$C$110,'General Assumptions_Back End'!$A$102:$A$110,'Structure Inputs'!Z77))),)</f>
        <v>0</v>
      </c>
      <c r="S74" s="25">
        <f>IF($D74="Yes",IF('Structure Inputs'!AA77&gt;='General Assumptions_Back End'!$A$110,'General Assumptions_Back End'!$C$110,IF('Structure Inputs'!AA77&lt;='General Assumptions_Back End'!$A$102,'General Assumptions_Back End'!$C$102,SUMIFS('General Assumptions_Back End'!$C$102:$C$110,'General Assumptions_Back End'!$A$102:$A$110,'Structure Inputs'!AA77))),)</f>
        <v>0</v>
      </c>
      <c r="T74" s="25">
        <f>IF($D74="Yes",IF('Structure Inputs'!AB77&gt;='General Assumptions_Back End'!$A$110,'General Assumptions_Back End'!$C$110,IF('Structure Inputs'!AB77&lt;='General Assumptions_Back End'!$A$102,'General Assumptions_Back End'!$C$102,SUMIFS('General Assumptions_Back End'!$C$102:$C$110,'General Assumptions_Back End'!$A$102:$A$110,'Structure Inputs'!AB77))),)</f>
        <v>0</v>
      </c>
      <c r="U74" s="25">
        <f>IF($D74="Yes",IF('Structure Inputs'!AC77&gt;='General Assumptions_Back End'!$A$110,'General Assumptions_Back End'!$C$110,IF('Structure Inputs'!AC77&lt;='General Assumptions_Back End'!$A$102,'General Assumptions_Back End'!$C$102,SUMIFS('General Assumptions_Back End'!$C$102:$C$110,'General Assumptions_Back End'!$A$102:$A$110,'Structure Inputs'!AC77))),)</f>
        <v>0</v>
      </c>
      <c r="W74" s="25">
        <f t="shared" si="27"/>
        <v>0</v>
      </c>
      <c r="X74" s="25">
        <f t="shared" si="15"/>
        <v>0</v>
      </c>
      <c r="Y74" s="25">
        <f t="shared" si="16"/>
        <v>0</v>
      </c>
      <c r="Z74" s="25">
        <f t="shared" si="17"/>
        <v>0</v>
      </c>
      <c r="AA74" s="25">
        <f t="shared" si="18"/>
        <v>0</v>
      </c>
      <c r="AB74" s="25">
        <f t="shared" si="19"/>
        <v>0</v>
      </c>
      <c r="AC74" s="25">
        <f t="shared" si="20"/>
        <v>0</v>
      </c>
      <c r="AD74" s="25">
        <f t="shared" si="21"/>
        <v>0</v>
      </c>
      <c r="AE74" s="25">
        <f t="shared" si="22"/>
        <v>0</v>
      </c>
      <c r="AF74" s="25">
        <f t="shared" si="23"/>
        <v>0</v>
      </c>
      <c r="AG74" s="25">
        <f t="shared" si="24"/>
        <v>0</v>
      </c>
      <c r="AH74" s="25">
        <f t="shared" si="25"/>
        <v>0</v>
      </c>
    </row>
    <row r="75" spans="1:34" x14ac:dyDescent="0.25">
      <c r="A75" s="17">
        <f t="shared" si="14"/>
        <v>74</v>
      </c>
      <c r="B75" s="27" t="str">
        <f>IF('Structure Inputs'!C78="","",'Structure Inputs'!C78)</f>
        <v/>
      </c>
      <c r="D75" s="42" t="str">
        <f t="shared" si="26"/>
        <v>No</v>
      </c>
      <c r="F75" s="42">
        <f>'Structure Inputs'!$D78</f>
        <v>0</v>
      </c>
      <c r="H75" s="42">
        <f>SUMIFS('General Assumptions_Back End'!$C:$C,'General Assumptions_Back End'!$A:$A,$B75,'General Assumptions_Back End'!$B:$B,H$1)</f>
        <v>0</v>
      </c>
      <c r="J75" s="25">
        <f>IF($D75="Yes",IF('Structure Inputs'!R78&gt;='General Assumptions_Back End'!$A$110,'General Assumptions_Back End'!$C$110,IF('Structure Inputs'!R78&lt;='General Assumptions_Back End'!$A$102,'General Assumptions_Back End'!$C$102,SUMIFS('General Assumptions_Back End'!$C$102:$C$110,'General Assumptions_Back End'!$A$102:$A$110,'Structure Inputs'!R78))),)</f>
        <v>0</v>
      </c>
      <c r="K75" s="25">
        <f>IF($D75="Yes",IF('Structure Inputs'!S78&gt;='General Assumptions_Back End'!$A$110,'General Assumptions_Back End'!$C$110,IF('Structure Inputs'!S78&lt;='General Assumptions_Back End'!$A$102,'General Assumptions_Back End'!$C$102,SUMIFS('General Assumptions_Back End'!$C$102:$C$110,'General Assumptions_Back End'!$A$102:$A$110,'Structure Inputs'!S78))),)</f>
        <v>0</v>
      </c>
      <c r="L75" s="25">
        <f>IF($D75="Yes",IF('Structure Inputs'!T78&gt;='General Assumptions_Back End'!$A$110,'General Assumptions_Back End'!$C$110,IF('Structure Inputs'!T78&lt;='General Assumptions_Back End'!$A$102,'General Assumptions_Back End'!$C$102,SUMIFS('General Assumptions_Back End'!$C$102:$C$110,'General Assumptions_Back End'!$A$102:$A$110,'Structure Inputs'!T78))),)</f>
        <v>0</v>
      </c>
      <c r="M75" s="25">
        <f>IF($D75="Yes",IF('Structure Inputs'!U78&gt;='General Assumptions_Back End'!$A$110,'General Assumptions_Back End'!$C$110,IF('Structure Inputs'!U78&lt;='General Assumptions_Back End'!$A$102,'General Assumptions_Back End'!$C$102,SUMIFS('General Assumptions_Back End'!$C$102:$C$110,'General Assumptions_Back End'!$A$102:$A$110,'Structure Inputs'!U78))),)</f>
        <v>0</v>
      </c>
      <c r="N75" s="25">
        <f>IF($D75="Yes",IF('Structure Inputs'!V78&gt;='General Assumptions_Back End'!$A$110,'General Assumptions_Back End'!$C$110,IF('Structure Inputs'!V78&lt;='General Assumptions_Back End'!$A$102,'General Assumptions_Back End'!$C$102,SUMIFS('General Assumptions_Back End'!$C$102:$C$110,'General Assumptions_Back End'!$A$102:$A$110,'Structure Inputs'!V78))),)</f>
        <v>0</v>
      </c>
      <c r="O75" s="25">
        <f>IF($D75="Yes",IF('Structure Inputs'!W78&gt;='General Assumptions_Back End'!$A$110,'General Assumptions_Back End'!$C$110,IF('Structure Inputs'!W78&lt;='General Assumptions_Back End'!$A$102,'General Assumptions_Back End'!$C$102,SUMIFS('General Assumptions_Back End'!$C$102:$C$110,'General Assumptions_Back End'!$A$102:$A$110,'Structure Inputs'!W78))),)</f>
        <v>0</v>
      </c>
      <c r="P75" s="25">
        <f>IF($D75="Yes",IF('Structure Inputs'!X78&gt;='General Assumptions_Back End'!$A$110,'General Assumptions_Back End'!$C$110,IF('Structure Inputs'!X78&lt;='General Assumptions_Back End'!$A$102,'General Assumptions_Back End'!$C$102,SUMIFS('General Assumptions_Back End'!$C$102:$C$110,'General Assumptions_Back End'!$A$102:$A$110,'Structure Inputs'!X78))),)</f>
        <v>0</v>
      </c>
      <c r="Q75" s="25">
        <f>IF($D75="Yes",IF('Structure Inputs'!Y78&gt;='General Assumptions_Back End'!$A$110,'General Assumptions_Back End'!$C$110,IF('Structure Inputs'!Y78&lt;='General Assumptions_Back End'!$A$102,'General Assumptions_Back End'!$C$102,SUMIFS('General Assumptions_Back End'!$C$102:$C$110,'General Assumptions_Back End'!$A$102:$A$110,'Structure Inputs'!Y78))),)</f>
        <v>0</v>
      </c>
      <c r="R75" s="25">
        <f>IF($D75="Yes",IF('Structure Inputs'!Z78&gt;='General Assumptions_Back End'!$A$110,'General Assumptions_Back End'!$C$110,IF('Structure Inputs'!Z78&lt;='General Assumptions_Back End'!$A$102,'General Assumptions_Back End'!$C$102,SUMIFS('General Assumptions_Back End'!$C$102:$C$110,'General Assumptions_Back End'!$A$102:$A$110,'Structure Inputs'!Z78))),)</f>
        <v>0</v>
      </c>
      <c r="S75" s="25">
        <f>IF($D75="Yes",IF('Structure Inputs'!AA78&gt;='General Assumptions_Back End'!$A$110,'General Assumptions_Back End'!$C$110,IF('Structure Inputs'!AA78&lt;='General Assumptions_Back End'!$A$102,'General Assumptions_Back End'!$C$102,SUMIFS('General Assumptions_Back End'!$C$102:$C$110,'General Assumptions_Back End'!$A$102:$A$110,'Structure Inputs'!AA78))),)</f>
        <v>0</v>
      </c>
      <c r="T75" s="25">
        <f>IF($D75="Yes",IF('Structure Inputs'!AB78&gt;='General Assumptions_Back End'!$A$110,'General Assumptions_Back End'!$C$110,IF('Structure Inputs'!AB78&lt;='General Assumptions_Back End'!$A$102,'General Assumptions_Back End'!$C$102,SUMIFS('General Assumptions_Back End'!$C$102:$C$110,'General Assumptions_Back End'!$A$102:$A$110,'Structure Inputs'!AB78))),)</f>
        <v>0</v>
      </c>
      <c r="U75" s="25">
        <f>IF($D75="Yes",IF('Structure Inputs'!AC78&gt;='General Assumptions_Back End'!$A$110,'General Assumptions_Back End'!$C$110,IF('Structure Inputs'!AC78&lt;='General Assumptions_Back End'!$A$102,'General Assumptions_Back End'!$C$102,SUMIFS('General Assumptions_Back End'!$C$102:$C$110,'General Assumptions_Back End'!$A$102:$A$110,'Structure Inputs'!AC78))),)</f>
        <v>0</v>
      </c>
      <c r="W75" s="25">
        <f t="shared" si="27"/>
        <v>0</v>
      </c>
      <c r="X75" s="25">
        <f t="shared" si="15"/>
        <v>0</v>
      </c>
      <c r="Y75" s="25">
        <f t="shared" si="16"/>
        <v>0</v>
      </c>
      <c r="Z75" s="25">
        <f t="shared" si="17"/>
        <v>0</v>
      </c>
      <c r="AA75" s="25">
        <f t="shared" si="18"/>
        <v>0</v>
      </c>
      <c r="AB75" s="25">
        <f t="shared" si="19"/>
        <v>0</v>
      </c>
      <c r="AC75" s="25">
        <f t="shared" si="20"/>
        <v>0</v>
      </c>
      <c r="AD75" s="25">
        <f t="shared" si="21"/>
        <v>0</v>
      </c>
      <c r="AE75" s="25">
        <f t="shared" si="22"/>
        <v>0</v>
      </c>
      <c r="AF75" s="25">
        <f t="shared" si="23"/>
        <v>0</v>
      </c>
      <c r="AG75" s="25">
        <f t="shared" si="24"/>
        <v>0</v>
      </c>
      <c r="AH75" s="25">
        <f t="shared" si="25"/>
        <v>0</v>
      </c>
    </row>
    <row r="76" spans="1:34" x14ac:dyDescent="0.25">
      <c r="A76" s="17">
        <f t="shared" si="14"/>
        <v>75</v>
      </c>
      <c r="B76" s="27" t="str">
        <f>IF('Structure Inputs'!C79="","",'Structure Inputs'!C79)</f>
        <v/>
      </c>
      <c r="D76" s="42" t="str">
        <f t="shared" si="26"/>
        <v>No</v>
      </c>
      <c r="F76" s="42">
        <f>'Structure Inputs'!$D79</f>
        <v>0</v>
      </c>
      <c r="H76" s="42">
        <f>SUMIFS('General Assumptions_Back End'!$C:$C,'General Assumptions_Back End'!$A:$A,$B76,'General Assumptions_Back End'!$B:$B,H$1)</f>
        <v>0</v>
      </c>
      <c r="J76" s="25">
        <f>IF($D76="Yes",IF('Structure Inputs'!R79&gt;='General Assumptions_Back End'!$A$110,'General Assumptions_Back End'!$C$110,IF('Structure Inputs'!R79&lt;='General Assumptions_Back End'!$A$102,'General Assumptions_Back End'!$C$102,SUMIFS('General Assumptions_Back End'!$C$102:$C$110,'General Assumptions_Back End'!$A$102:$A$110,'Structure Inputs'!R79))),)</f>
        <v>0</v>
      </c>
      <c r="K76" s="25">
        <f>IF($D76="Yes",IF('Structure Inputs'!S79&gt;='General Assumptions_Back End'!$A$110,'General Assumptions_Back End'!$C$110,IF('Structure Inputs'!S79&lt;='General Assumptions_Back End'!$A$102,'General Assumptions_Back End'!$C$102,SUMIFS('General Assumptions_Back End'!$C$102:$C$110,'General Assumptions_Back End'!$A$102:$A$110,'Structure Inputs'!S79))),)</f>
        <v>0</v>
      </c>
      <c r="L76" s="25">
        <f>IF($D76="Yes",IF('Structure Inputs'!T79&gt;='General Assumptions_Back End'!$A$110,'General Assumptions_Back End'!$C$110,IF('Structure Inputs'!T79&lt;='General Assumptions_Back End'!$A$102,'General Assumptions_Back End'!$C$102,SUMIFS('General Assumptions_Back End'!$C$102:$C$110,'General Assumptions_Back End'!$A$102:$A$110,'Structure Inputs'!T79))),)</f>
        <v>0</v>
      </c>
      <c r="M76" s="25">
        <f>IF($D76="Yes",IF('Structure Inputs'!U79&gt;='General Assumptions_Back End'!$A$110,'General Assumptions_Back End'!$C$110,IF('Structure Inputs'!U79&lt;='General Assumptions_Back End'!$A$102,'General Assumptions_Back End'!$C$102,SUMIFS('General Assumptions_Back End'!$C$102:$C$110,'General Assumptions_Back End'!$A$102:$A$110,'Structure Inputs'!U79))),)</f>
        <v>0</v>
      </c>
      <c r="N76" s="25">
        <f>IF($D76="Yes",IF('Structure Inputs'!V79&gt;='General Assumptions_Back End'!$A$110,'General Assumptions_Back End'!$C$110,IF('Structure Inputs'!V79&lt;='General Assumptions_Back End'!$A$102,'General Assumptions_Back End'!$C$102,SUMIFS('General Assumptions_Back End'!$C$102:$C$110,'General Assumptions_Back End'!$A$102:$A$110,'Structure Inputs'!V79))),)</f>
        <v>0</v>
      </c>
      <c r="O76" s="25">
        <f>IF($D76="Yes",IF('Structure Inputs'!W79&gt;='General Assumptions_Back End'!$A$110,'General Assumptions_Back End'!$C$110,IF('Structure Inputs'!W79&lt;='General Assumptions_Back End'!$A$102,'General Assumptions_Back End'!$C$102,SUMIFS('General Assumptions_Back End'!$C$102:$C$110,'General Assumptions_Back End'!$A$102:$A$110,'Structure Inputs'!W79))),)</f>
        <v>0</v>
      </c>
      <c r="P76" s="25">
        <f>IF($D76="Yes",IF('Structure Inputs'!X79&gt;='General Assumptions_Back End'!$A$110,'General Assumptions_Back End'!$C$110,IF('Structure Inputs'!X79&lt;='General Assumptions_Back End'!$A$102,'General Assumptions_Back End'!$C$102,SUMIFS('General Assumptions_Back End'!$C$102:$C$110,'General Assumptions_Back End'!$A$102:$A$110,'Structure Inputs'!X79))),)</f>
        <v>0</v>
      </c>
      <c r="Q76" s="25">
        <f>IF($D76="Yes",IF('Structure Inputs'!Y79&gt;='General Assumptions_Back End'!$A$110,'General Assumptions_Back End'!$C$110,IF('Structure Inputs'!Y79&lt;='General Assumptions_Back End'!$A$102,'General Assumptions_Back End'!$C$102,SUMIFS('General Assumptions_Back End'!$C$102:$C$110,'General Assumptions_Back End'!$A$102:$A$110,'Structure Inputs'!Y79))),)</f>
        <v>0</v>
      </c>
      <c r="R76" s="25">
        <f>IF($D76="Yes",IF('Structure Inputs'!Z79&gt;='General Assumptions_Back End'!$A$110,'General Assumptions_Back End'!$C$110,IF('Structure Inputs'!Z79&lt;='General Assumptions_Back End'!$A$102,'General Assumptions_Back End'!$C$102,SUMIFS('General Assumptions_Back End'!$C$102:$C$110,'General Assumptions_Back End'!$A$102:$A$110,'Structure Inputs'!Z79))),)</f>
        <v>0</v>
      </c>
      <c r="S76" s="25">
        <f>IF($D76="Yes",IF('Structure Inputs'!AA79&gt;='General Assumptions_Back End'!$A$110,'General Assumptions_Back End'!$C$110,IF('Structure Inputs'!AA79&lt;='General Assumptions_Back End'!$A$102,'General Assumptions_Back End'!$C$102,SUMIFS('General Assumptions_Back End'!$C$102:$C$110,'General Assumptions_Back End'!$A$102:$A$110,'Structure Inputs'!AA79))),)</f>
        <v>0</v>
      </c>
      <c r="T76" s="25">
        <f>IF($D76="Yes",IF('Structure Inputs'!AB79&gt;='General Assumptions_Back End'!$A$110,'General Assumptions_Back End'!$C$110,IF('Structure Inputs'!AB79&lt;='General Assumptions_Back End'!$A$102,'General Assumptions_Back End'!$C$102,SUMIFS('General Assumptions_Back End'!$C$102:$C$110,'General Assumptions_Back End'!$A$102:$A$110,'Structure Inputs'!AB79))),)</f>
        <v>0</v>
      </c>
      <c r="U76" s="25">
        <f>IF($D76="Yes",IF('Structure Inputs'!AC79&gt;='General Assumptions_Back End'!$A$110,'General Assumptions_Back End'!$C$110,IF('Structure Inputs'!AC79&lt;='General Assumptions_Back End'!$A$102,'General Assumptions_Back End'!$C$102,SUMIFS('General Assumptions_Back End'!$C$102:$C$110,'General Assumptions_Back End'!$A$102:$A$110,'Structure Inputs'!AC79))),)</f>
        <v>0</v>
      </c>
      <c r="W76" s="25">
        <f t="shared" si="27"/>
        <v>0</v>
      </c>
      <c r="X76" s="25">
        <f t="shared" si="15"/>
        <v>0</v>
      </c>
      <c r="Y76" s="25">
        <f t="shared" si="16"/>
        <v>0</v>
      </c>
      <c r="Z76" s="25">
        <f t="shared" si="17"/>
        <v>0</v>
      </c>
      <c r="AA76" s="25">
        <f t="shared" si="18"/>
        <v>0</v>
      </c>
      <c r="AB76" s="25">
        <f t="shared" si="19"/>
        <v>0</v>
      </c>
      <c r="AC76" s="25">
        <f t="shared" si="20"/>
        <v>0</v>
      </c>
      <c r="AD76" s="25">
        <f t="shared" si="21"/>
        <v>0</v>
      </c>
      <c r="AE76" s="25">
        <f t="shared" si="22"/>
        <v>0</v>
      </c>
      <c r="AF76" s="25">
        <f t="shared" si="23"/>
        <v>0</v>
      </c>
      <c r="AG76" s="25">
        <f t="shared" si="24"/>
        <v>0</v>
      </c>
      <c r="AH76" s="25">
        <f t="shared" si="25"/>
        <v>0</v>
      </c>
    </row>
    <row r="77" spans="1:34" x14ac:dyDescent="0.25">
      <c r="A77" s="17">
        <f t="shared" si="14"/>
        <v>76</v>
      </c>
      <c r="B77" s="27" t="str">
        <f>IF('Structure Inputs'!C80="","",'Structure Inputs'!C80)</f>
        <v/>
      </c>
      <c r="D77" s="42" t="str">
        <f t="shared" si="26"/>
        <v>No</v>
      </c>
      <c r="F77" s="42">
        <f>'Structure Inputs'!$D80</f>
        <v>0</v>
      </c>
      <c r="H77" s="42">
        <f>SUMIFS('General Assumptions_Back End'!$C:$C,'General Assumptions_Back End'!$A:$A,$B77,'General Assumptions_Back End'!$B:$B,H$1)</f>
        <v>0</v>
      </c>
      <c r="J77" s="25">
        <f>IF($D77="Yes",IF('Structure Inputs'!R80&gt;='General Assumptions_Back End'!$A$110,'General Assumptions_Back End'!$C$110,IF('Structure Inputs'!R80&lt;='General Assumptions_Back End'!$A$102,'General Assumptions_Back End'!$C$102,SUMIFS('General Assumptions_Back End'!$C$102:$C$110,'General Assumptions_Back End'!$A$102:$A$110,'Structure Inputs'!R80))),)</f>
        <v>0</v>
      </c>
      <c r="K77" s="25">
        <f>IF($D77="Yes",IF('Structure Inputs'!S80&gt;='General Assumptions_Back End'!$A$110,'General Assumptions_Back End'!$C$110,IF('Structure Inputs'!S80&lt;='General Assumptions_Back End'!$A$102,'General Assumptions_Back End'!$C$102,SUMIFS('General Assumptions_Back End'!$C$102:$C$110,'General Assumptions_Back End'!$A$102:$A$110,'Structure Inputs'!S80))),)</f>
        <v>0</v>
      </c>
      <c r="L77" s="25">
        <f>IF($D77="Yes",IF('Structure Inputs'!T80&gt;='General Assumptions_Back End'!$A$110,'General Assumptions_Back End'!$C$110,IF('Structure Inputs'!T80&lt;='General Assumptions_Back End'!$A$102,'General Assumptions_Back End'!$C$102,SUMIFS('General Assumptions_Back End'!$C$102:$C$110,'General Assumptions_Back End'!$A$102:$A$110,'Structure Inputs'!T80))),)</f>
        <v>0</v>
      </c>
      <c r="M77" s="25">
        <f>IF($D77="Yes",IF('Structure Inputs'!U80&gt;='General Assumptions_Back End'!$A$110,'General Assumptions_Back End'!$C$110,IF('Structure Inputs'!U80&lt;='General Assumptions_Back End'!$A$102,'General Assumptions_Back End'!$C$102,SUMIFS('General Assumptions_Back End'!$C$102:$C$110,'General Assumptions_Back End'!$A$102:$A$110,'Structure Inputs'!U80))),)</f>
        <v>0</v>
      </c>
      <c r="N77" s="25">
        <f>IF($D77="Yes",IF('Structure Inputs'!V80&gt;='General Assumptions_Back End'!$A$110,'General Assumptions_Back End'!$C$110,IF('Structure Inputs'!V80&lt;='General Assumptions_Back End'!$A$102,'General Assumptions_Back End'!$C$102,SUMIFS('General Assumptions_Back End'!$C$102:$C$110,'General Assumptions_Back End'!$A$102:$A$110,'Structure Inputs'!V80))),)</f>
        <v>0</v>
      </c>
      <c r="O77" s="25">
        <f>IF($D77="Yes",IF('Structure Inputs'!W80&gt;='General Assumptions_Back End'!$A$110,'General Assumptions_Back End'!$C$110,IF('Structure Inputs'!W80&lt;='General Assumptions_Back End'!$A$102,'General Assumptions_Back End'!$C$102,SUMIFS('General Assumptions_Back End'!$C$102:$C$110,'General Assumptions_Back End'!$A$102:$A$110,'Structure Inputs'!W80))),)</f>
        <v>0</v>
      </c>
      <c r="P77" s="25">
        <f>IF($D77="Yes",IF('Structure Inputs'!X80&gt;='General Assumptions_Back End'!$A$110,'General Assumptions_Back End'!$C$110,IF('Structure Inputs'!X80&lt;='General Assumptions_Back End'!$A$102,'General Assumptions_Back End'!$C$102,SUMIFS('General Assumptions_Back End'!$C$102:$C$110,'General Assumptions_Back End'!$A$102:$A$110,'Structure Inputs'!X80))),)</f>
        <v>0</v>
      </c>
      <c r="Q77" s="25">
        <f>IF($D77="Yes",IF('Structure Inputs'!Y80&gt;='General Assumptions_Back End'!$A$110,'General Assumptions_Back End'!$C$110,IF('Structure Inputs'!Y80&lt;='General Assumptions_Back End'!$A$102,'General Assumptions_Back End'!$C$102,SUMIFS('General Assumptions_Back End'!$C$102:$C$110,'General Assumptions_Back End'!$A$102:$A$110,'Structure Inputs'!Y80))),)</f>
        <v>0</v>
      </c>
      <c r="R77" s="25">
        <f>IF($D77="Yes",IF('Structure Inputs'!Z80&gt;='General Assumptions_Back End'!$A$110,'General Assumptions_Back End'!$C$110,IF('Structure Inputs'!Z80&lt;='General Assumptions_Back End'!$A$102,'General Assumptions_Back End'!$C$102,SUMIFS('General Assumptions_Back End'!$C$102:$C$110,'General Assumptions_Back End'!$A$102:$A$110,'Structure Inputs'!Z80))),)</f>
        <v>0</v>
      </c>
      <c r="S77" s="25">
        <f>IF($D77="Yes",IF('Structure Inputs'!AA80&gt;='General Assumptions_Back End'!$A$110,'General Assumptions_Back End'!$C$110,IF('Structure Inputs'!AA80&lt;='General Assumptions_Back End'!$A$102,'General Assumptions_Back End'!$C$102,SUMIFS('General Assumptions_Back End'!$C$102:$C$110,'General Assumptions_Back End'!$A$102:$A$110,'Structure Inputs'!AA80))),)</f>
        <v>0</v>
      </c>
      <c r="T77" s="25">
        <f>IF($D77="Yes",IF('Structure Inputs'!AB80&gt;='General Assumptions_Back End'!$A$110,'General Assumptions_Back End'!$C$110,IF('Structure Inputs'!AB80&lt;='General Assumptions_Back End'!$A$102,'General Assumptions_Back End'!$C$102,SUMIFS('General Assumptions_Back End'!$C$102:$C$110,'General Assumptions_Back End'!$A$102:$A$110,'Structure Inputs'!AB80))),)</f>
        <v>0</v>
      </c>
      <c r="U77" s="25">
        <f>IF($D77="Yes",IF('Structure Inputs'!AC80&gt;='General Assumptions_Back End'!$A$110,'General Assumptions_Back End'!$C$110,IF('Structure Inputs'!AC80&lt;='General Assumptions_Back End'!$A$102,'General Assumptions_Back End'!$C$102,SUMIFS('General Assumptions_Back End'!$C$102:$C$110,'General Assumptions_Back End'!$A$102:$A$110,'Structure Inputs'!AC80))),)</f>
        <v>0</v>
      </c>
      <c r="W77" s="25">
        <f t="shared" si="27"/>
        <v>0</v>
      </c>
      <c r="X77" s="25">
        <f t="shared" si="15"/>
        <v>0</v>
      </c>
      <c r="Y77" s="25">
        <f t="shared" si="16"/>
        <v>0</v>
      </c>
      <c r="Z77" s="25">
        <f t="shared" si="17"/>
        <v>0</v>
      </c>
      <c r="AA77" s="25">
        <f t="shared" si="18"/>
        <v>0</v>
      </c>
      <c r="AB77" s="25">
        <f t="shared" si="19"/>
        <v>0</v>
      </c>
      <c r="AC77" s="25">
        <f t="shared" si="20"/>
        <v>0</v>
      </c>
      <c r="AD77" s="25">
        <f t="shared" si="21"/>
        <v>0</v>
      </c>
      <c r="AE77" s="25">
        <f t="shared" si="22"/>
        <v>0</v>
      </c>
      <c r="AF77" s="25">
        <f t="shared" si="23"/>
        <v>0</v>
      </c>
      <c r="AG77" s="25">
        <f t="shared" si="24"/>
        <v>0</v>
      </c>
      <c r="AH77" s="25">
        <f t="shared" si="25"/>
        <v>0</v>
      </c>
    </row>
    <row r="78" spans="1:34" x14ac:dyDescent="0.25">
      <c r="A78" s="17">
        <f t="shared" si="14"/>
        <v>77</v>
      </c>
      <c r="B78" s="27" t="str">
        <f>IF('Structure Inputs'!C81="","",'Structure Inputs'!C81)</f>
        <v/>
      </c>
      <c r="D78" s="42" t="str">
        <f t="shared" si="26"/>
        <v>No</v>
      </c>
      <c r="F78" s="42">
        <f>'Structure Inputs'!$D81</f>
        <v>0</v>
      </c>
      <c r="H78" s="42">
        <f>SUMIFS('General Assumptions_Back End'!$C:$C,'General Assumptions_Back End'!$A:$A,$B78,'General Assumptions_Back End'!$B:$B,H$1)</f>
        <v>0</v>
      </c>
      <c r="J78" s="25">
        <f>IF($D78="Yes",IF('Structure Inputs'!R81&gt;='General Assumptions_Back End'!$A$110,'General Assumptions_Back End'!$C$110,IF('Structure Inputs'!R81&lt;='General Assumptions_Back End'!$A$102,'General Assumptions_Back End'!$C$102,SUMIFS('General Assumptions_Back End'!$C$102:$C$110,'General Assumptions_Back End'!$A$102:$A$110,'Structure Inputs'!R81))),)</f>
        <v>0</v>
      </c>
      <c r="K78" s="25">
        <f>IF($D78="Yes",IF('Structure Inputs'!S81&gt;='General Assumptions_Back End'!$A$110,'General Assumptions_Back End'!$C$110,IF('Structure Inputs'!S81&lt;='General Assumptions_Back End'!$A$102,'General Assumptions_Back End'!$C$102,SUMIFS('General Assumptions_Back End'!$C$102:$C$110,'General Assumptions_Back End'!$A$102:$A$110,'Structure Inputs'!S81))),)</f>
        <v>0</v>
      </c>
      <c r="L78" s="25">
        <f>IF($D78="Yes",IF('Structure Inputs'!T81&gt;='General Assumptions_Back End'!$A$110,'General Assumptions_Back End'!$C$110,IF('Structure Inputs'!T81&lt;='General Assumptions_Back End'!$A$102,'General Assumptions_Back End'!$C$102,SUMIFS('General Assumptions_Back End'!$C$102:$C$110,'General Assumptions_Back End'!$A$102:$A$110,'Structure Inputs'!T81))),)</f>
        <v>0</v>
      </c>
      <c r="M78" s="25">
        <f>IF($D78="Yes",IF('Structure Inputs'!U81&gt;='General Assumptions_Back End'!$A$110,'General Assumptions_Back End'!$C$110,IF('Structure Inputs'!U81&lt;='General Assumptions_Back End'!$A$102,'General Assumptions_Back End'!$C$102,SUMIFS('General Assumptions_Back End'!$C$102:$C$110,'General Assumptions_Back End'!$A$102:$A$110,'Structure Inputs'!U81))),)</f>
        <v>0</v>
      </c>
      <c r="N78" s="25">
        <f>IF($D78="Yes",IF('Structure Inputs'!V81&gt;='General Assumptions_Back End'!$A$110,'General Assumptions_Back End'!$C$110,IF('Structure Inputs'!V81&lt;='General Assumptions_Back End'!$A$102,'General Assumptions_Back End'!$C$102,SUMIFS('General Assumptions_Back End'!$C$102:$C$110,'General Assumptions_Back End'!$A$102:$A$110,'Structure Inputs'!V81))),)</f>
        <v>0</v>
      </c>
      <c r="O78" s="25">
        <f>IF($D78="Yes",IF('Structure Inputs'!W81&gt;='General Assumptions_Back End'!$A$110,'General Assumptions_Back End'!$C$110,IF('Structure Inputs'!W81&lt;='General Assumptions_Back End'!$A$102,'General Assumptions_Back End'!$C$102,SUMIFS('General Assumptions_Back End'!$C$102:$C$110,'General Assumptions_Back End'!$A$102:$A$110,'Structure Inputs'!W81))),)</f>
        <v>0</v>
      </c>
      <c r="P78" s="25">
        <f>IF($D78="Yes",IF('Structure Inputs'!X81&gt;='General Assumptions_Back End'!$A$110,'General Assumptions_Back End'!$C$110,IF('Structure Inputs'!X81&lt;='General Assumptions_Back End'!$A$102,'General Assumptions_Back End'!$C$102,SUMIFS('General Assumptions_Back End'!$C$102:$C$110,'General Assumptions_Back End'!$A$102:$A$110,'Structure Inputs'!X81))),)</f>
        <v>0</v>
      </c>
      <c r="Q78" s="25">
        <f>IF($D78="Yes",IF('Structure Inputs'!Y81&gt;='General Assumptions_Back End'!$A$110,'General Assumptions_Back End'!$C$110,IF('Structure Inputs'!Y81&lt;='General Assumptions_Back End'!$A$102,'General Assumptions_Back End'!$C$102,SUMIFS('General Assumptions_Back End'!$C$102:$C$110,'General Assumptions_Back End'!$A$102:$A$110,'Structure Inputs'!Y81))),)</f>
        <v>0</v>
      </c>
      <c r="R78" s="25">
        <f>IF($D78="Yes",IF('Structure Inputs'!Z81&gt;='General Assumptions_Back End'!$A$110,'General Assumptions_Back End'!$C$110,IF('Structure Inputs'!Z81&lt;='General Assumptions_Back End'!$A$102,'General Assumptions_Back End'!$C$102,SUMIFS('General Assumptions_Back End'!$C$102:$C$110,'General Assumptions_Back End'!$A$102:$A$110,'Structure Inputs'!Z81))),)</f>
        <v>0</v>
      </c>
      <c r="S78" s="25">
        <f>IF($D78="Yes",IF('Structure Inputs'!AA81&gt;='General Assumptions_Back End'!$A$110,'General Assumptions_Back End'!$C$110,IF('Structure Inputs'!AA81&lt;='General Assumptions_Back End'!$A$102,'General Assumptions_Back End'!$C$102,SUMIFS('General Assumptions_Back End'!$C$102:$C$110,'General Assumptions_Back End'!$A$102:$A$110,'Structure Inputs'!AA81))),)</f>
        <v>0</v>
      </c>
      <c r="T78" s="25">
        <f>IF($D78="Yes",IF('Structure Inputs'!AB81&gt;='General Assumptions_Back End'!$A$110,'General Assumptions_Back End'!$C$110,IF('Structure Inputs'!AB81&lt;='General Assumptions_Back End'!$A$102,'General Assumptions_Back End'!$C$102,SUMIFS('General Assumptions_Back End'!$C$102:$C$110,'General Assumptions_Back End'!$A$102:$A$110,'Structure Inputs'!AB81))),)</f>
        <v>0</v>
      </c>
      <c r="U78" s="25">
        <f>IF($D78="Yes",IF('Structure Inputs'!AC81&gt;='General Assumptions_Back End'!$A$110,'General Assumptions_Back End'!$C$110,IF('Structure Inputs'!AC81&lt;='General Assumptions_Back End'!$A$102,'General Assumptions_Back End'!$C$102,SUMIFS('General Assumptions_Back End'!$C$102:$C$110,'General Assumptions_Back End'!$A$102:$A$110,'Structure Inputs'!AC81))),)</f>
        <v>0</v>
      </c>
      <c r="W78" s="25">
        <f t="shared" si="27"/>
        <v>0</v>
      </c>
      <c r="X78" s="25">
        <f t="shared" si="15"/>
        <v>0</v>
      </c>
      <c r="Y78" s="25">
        <f t="shared" si="16"/>
        <v>0</v>
      </c>
      <c r="Z78" s="25">
        <f t="shared" si="17"/>
        <v>0</v>
      </c>
      <c r="AA78" s="25">
        <f t="shared" si="18"/>
        <v>0</v>
      </c>
      <c r="AB78" s="25">
        <f t="shared" si="19"/>
        <v>0</v>
      </c>
      <c r="AC78" s="25">
        <f t="shared" si="20"/>
        <v>0</v>
      </c>
      <c r="AD78" s="25">
        <f t="shared" si="21"/>
        <v>0</v>
      </c>
      <c r="AE78" s="25">
        <f t="shared" si="22"/>
        <v>0</v>
      </c>
      <c r="AF78" s="25">
        <f t="shared" si="23"/>
        <v>0</v>
      </c>
      <c r="AG78" s="25">
        <f t="shared" si="24"/>
        <v>0</v>
      </c>
      <c r="AH78" s="25">
        <f t="shared" si="25"/>
        <v>0</v>
      </c>
    </row>
    <row r="79" spans="1:34" x14ac:dyDescent="0.25">
      <c r="A79" s="17">
        <f t="shared" si="14"/>
        <v>78</v>
      </c>
      <c r="B79" s="27" t="str">
        <f>IF('Structure Inputs'!C82="","",'Structure Inputs'!C82)</f>
        <v/>
      </c>
      <c r="D79" s="42" t="str">
        <f t="shared" si="26"/>
        <v>No</v>
      </c>
      <c r="F79" s="42">
        <f>'Structure Inputs'!$D82</f>
        <v>0</v>
      </c>
      <c r="H79" s="42">
        <f>SUMIFS('General Assumptions_Back End'!$C:$C,'General Assumptions_Back End'!$A:$A,$B79,'General Assumptions_Back End'!$B:$B,H$1)</f>
        <v>0</v>
      </c>
      <c r="J79" s="25">
        <f>IF($D79="Yes",IF('Structure Inputs'!R82&gt;='General Assumptions_Back End'!$A$110,'General Assumptions_Back End'!$C$110,IF('Structure Inputs'!R82&lt;='General Assumptions_Back End'!$A$102,'General Assumptions_Back End'!$C$102,SUMIFS('General Assumptions_Back End'!$C$102:$C$110,'General Assumptions_Back End'!$A$102:$A$110,'Structure Inputs'!R82))),)</f>
        <v>0</v>
      </c>
      <c r="K79" s="25">
        <f>IF($D79="Yes",IF('Structure Inputs'!S82&gt;='General Assumptions_Back End'!$A$110,'General Assumptions_Back End'!$C$110,IF('Structure Inputs'!S82&lt;='General Assumptions_Back End'!$A$102,'General Assumptions_Back End'!$C$102,SUMIFS('General Assumptions_Back End'!$C$102:$C$110,'General Assumptions_Back End'!$A$102:$A$110,'Structure Inputs'!S82))),)</f>
        <v>0</v>
      </c>
      <c r="L79" s="25">
        <f>IF($D79="Yes",IF('Structure Inputs'!T82&gt;='General Assumptions_Back End'!$A$110,'General Assumptions_Back End'!$C$110,IF('Structure Inputs'!T82&lt;='General Assumptions_Back End'!$A$102,'General Assumptions_Back End'!$C$102,SUMIFS('General Assumptions_Back End'!$C$102:$C$110,'General Assumptions_Back End'!$A$102:$A$110,'Structure Inputs'!T82))),)</f>
        <v>0</v>
      </c>
      <c r="M79" s="25">
        <f>IF($D79="Yes",IF('Structure Inputs'!U82&gt;='General Assumptions_Back End'!$A$110,'General Assumptions_Back End'!$C$110,IF('Structure Inputs'!U82&lt;='General Assumptions_Back End'!$A$102,'General Assumptions_Back End'!$C$102,SUMIFS('General Assumptions_Back End'!$C$102:$C$110,'General Assumptions_Back End'!$A$102:$A$110,'Structure Inputs'!U82))),)</f>
        <v>0</v>
      </c>
      <c r="N79" s="25">
        <f>IF($D79="Yes",IF('Structure Inputs'!V82&gt;='General Assumptions_Back End'!$A$110,'General Assumptions_Back End'!$C$110,IF('Structure Inputs'!V82&lt;='General Assumptions_Back End'!$A$102,'General Assumptions_Back End'!$C$102,SUMIFS('General Assumptions_Back End'!$C$102:$C$110,'General Assumptions_Back End'!$A$102:$A$110,'Structure Inputs'!V82))),)</f>
        <v>0</v>
      </c>
      <c r="O79" s="25">
        <f>IF($D79="Yes",IF('Structure Inputs'!W82&gt;='General Assumptions_Back End'!$A$110,'General Assumptions_Back End'!$C$110,IF('Structure Inputs'!W82&lt;='General Assumptions_Back End'!$A$102,'General Assumptions_Back End'!$C$102,SUMIFS('General Assumptions_Back End'!$C$102:$C$110,'General Assumptions_Back End'!$A$102:$A$110,'Structure Inputs'!W82))),)</f>
        <v>0</v>
      </c>
      <c r="P79" s="25">
        <f>IF($D79="Yes",IF('Structure Inputs'!X82&gt;='General Assumptions_Back End'!$A$110,'General Assumptions_Back End'!$C$110,IF('Structure Inputs'!X82&lt;='General Assumptions_Back End'!$A$102,'General Assumptions_Back End'!$C$102,SUMIFS('General Assumptions_Back End'!$C$102:$C$110,'General Assumptions_Back End'!$A$102:$A$110,'Structure Inputs'!X82))),)</f>
        <v>0</v>
      </c>
      <c r="Q79" s="25">
        <f>IF($D79="Yes",IF('Structure Inputs'!Y82&gt;='General Assumptions_Back End'!$A$110,'General Assumptions_Back End'!$C$110,IF('Structure Inputs'!Y82&lt;='General Assumptions_Back End'!$A$102,'General Assumptions_Back End'!$C$102,SUMIFS('General Assumptions_Back End'!$C$102:$C$110,'General Assumptions_Back End'!$A$102:$A$110,'Structure Inputs'!Y82))),)</f>
        <v>0</v>
      </c>
      <c r="R79" s="25">
        <f>IF($D79="Yes",IF('Structure Inputs'!Z82&gt;='General Assumptions_Back End'!$A$110,'General Assumptions_Back End'!$C$110,IF('Structure Inputs'!Z82&lt;='General Assumptions_Back End'!$A$102,'General Assumptions_Back End'!$C$102,SUMIFS('General Assumptions_Back End'!$C$102:$C$110,'General Assumptions_Back End'!$A$102:$A$110,'Structure Inputs'!Z82))),)</f>
        <v>0</v>
      </c>
      <c r="S79" s="25">
        <f>IF($D79="Yes",IF('Structure Inputs'!AA82&gt;='General Assumptions_Back End'!$A$110,'General Assumptions_Back End'!$C$110,IF('Structure Inputs'!AA82&lt;='General Assumptions_Back End'!$A$102,'General Assumptions_Back End'!$C$102,SUMIFS('General Assumptions_Back End'!$C$102:$C$110,'General Assumptions_Back End'!$A$102:$A$110,'Structure Inputs'!AA82))),)</f>
        <v>0</v>
      </c>
      <c r="T79" s="25">
        <f>IF($D79="Yes",IF('Structure Inputs'!AB82&gt;='General Assumptions_Back End'!$A$110,'General Assumptions_Back End'!$C$110,IF('Structure Inputs'!AB82&lt;='General Assumptions_Back End'!$A$102,'General Assumptions_Back End'!$C$102,SUMIFS('General Assumptions_Back End'!$C$102:$C$110,'General Assumptions_Back End'!$A$102:$A$110,'Structure Inputs'!AB82))),)</f>
        <v>0</v>
      </c>
      <c r="U79" s="25">
        <f>IF($D79="Yes",IF('Structure Inputs'!AC82&gt;='General Assumptions_Back End'!$A$110,'General Assumptions_Back End'!$C$110,IF('Structure Inputs'!AC82&lt;='General Assumptions_Back End'!$A$102,'General Assumptions_Back End'!$C$102,SUMIFS('General Assumptions_Back End'!$C$102:$C$110,'General Assumptions_Back End'!$A$102:$A$110,'Structure Inputs'!AC82))),)</f>
        <v>0</v>
      </c>
      <c r="W79" s="25">
        <f t="shared" si="27"/>
        <v>0</v>
      </c>
      <c r="X79" s="25">
        <f t="shared" si="15"/>
        <v>0</v>
      </c>
      <c r="Y79" s="25">
        <f t="shared" si="16"/>
        <v>0</v>
      </c>
      <c r="Z79" s="25">
        <f t="shared" si="17"/>
        <v>0</v>
      </c>
      <c r="AA79" s="25">
        <f t="shared" si="18"/>
        <v>0</v>
      </c>
      <c r="AB79" s="25">
        <f t="shared" si="19"/>
        <v>0</v>
      </c>
      <c r="AC79" s="25">
        <f t="shared" si="20"/>
        <v>0</v>
      </c>
      <c r="AD79" s="25">
        <f t="shared" si="21"/>
        <v>0</v>
      </c>
      <c r="AE79" s="25">
        <f t="shared" si="22"/>
        <v>0</v>
      </c>
      <c r="AF79" s="25">
        <f t="shared" si="23"/>
        <v>0</v>
      </c>
      <c r="AG79" s="25">
        <f t="shared" si="24"/>
        <v>0</v>
      </c>
      <c r="AH79" s="25">
        <f t="shared" si="25"/>
        <v>0</v>
      </c>
    </row>
    <row r="80" spans="1:34" x14ac:dyDescent="0.25">
      <c r="A80" s="17">
        <f t="shared" si="14"/>
        <v>79</v>
      </c>
      <c r="B80" s="27" t="str">
        <f>IF('Structure Inputs'!C83="","",'Structure Inputs'!C83)</f>
        <v/>
      </c>
      <c r="D80" s="42" t="str">
        <f t="shared" si="26"/>
        <v>No</v>
      </c>
      <c r="F80" s="42">
        <f>'Structure Inputs'!$D83</f>
        <v>0</v>
      </c>
      <c r="H80" s="42">
        <f>SUMIFS('General Assumptions_Back End'!$C:$C,'General Assumptions_Back End'!$A:$A,$B80,'General Assumptions_Back End'!$B:$B,H$1)</f>
        <v>0</v>
      </c>
      <c r="J80" s="25">
        <f>IF($D80="Yes",IF('Structure Inputs'!R83&gt;='General Assumptions_Back End'!$A$110,'General Assumptions_Back End'!$C$110,IF('Structure Inputs'!R83&lt;='General Assumptions_Back End'!$A$102,'General Assumptions_Back End'!$C$102,SUMIFS('General Assumptions_Back End'!$C$102:$C$110,'General Assumptions_Back End'!$A$102:$A$110,'Structure Inputs'!R83))),)</f>
        <v>0</v>
      </c>
      <c r="K80" s="25">
        <f>IF($D80="Yes",IF('Structure Inputs'!S83&gt;='General Assumptions_Back End'!$A$110,'General Assumptions_Back End'!$C$110,IF('Structure Inputs'!S83&lt;='General Assumptions_Back End'!$A$102,'General Assumptions_Back End'!$C$102,SUMIFS('General Assumptions_Back End'!$C$102:$C$110,'General Assumptions_Back End'!$A$102:$A$110,'Structure Inputs'!S83))),)</f>
        <v>0</v>
      </c>
      <c r="L80" s="25">
        <f>IF($D80="Yes",IF('Structure Inputs'!T83&gt;='General Assumptions_Back End'!$A$110,'General Assumptions_Back End'!$C$110,IF('Structure Inputs'!T83&lt;='General Assumptions_Back End'!$A$102,'General Assumptions_Back End'!$C$102,SUMIFS('General Assumptions_Back End'!$C$102:$C$110,'General Assumptions_Back End'!$A$102:$A$110,'Structure Inputs'!T83))),)</f>
        <v>0</v>
      </c>
      <c r="M80" s="25">
        <f>IF($D80="Yes",IF('Structure Inputs'!U83&gt;='General Assumptions_Back End'!$A$110,'General Assumptions_Back End'!$C$110,IF('Structure Inputs'!U83&lt;='General Assumptions_Back End'!$A$102,'General Assumptions_Back End'!$C$102,SUMIFS('General Assumptions_Back End'!$C$102:$C$110,'General Assumptions_Back End'!$A$102:$A$110,'Structure Inputs'!U83))),)</f>
        <v>0</v>
      </c>
      <c r="N80" s="25">
        <f>IF($D80="Yes",IF('Structure Inputs'!V83&gt;='General Assumptions_Back End'!$A$110,'General Assumptions_Back End'!$C$110,IF('Structure Inputs'!V83&lt;='General Assumptions_Back End'!$A$102,'General Assumptions_Back End'!$C$102,SUMIFS('General Assumptions_Back End'!$C$102:$C$110,'General Assumptions_Back End'!$A$102:$A$110,'Structure Inputs'!V83))),)</f>
        <v>0</v>
      </c>
      <c r="O80" s="25">
        <f>IF($D80="Yes",IF('Structure Inputs'!W83&gt;='General Assumptions_Back End'!$A$110,'General Assumptions_Back End'!$C$110,IF('Structure Inputs'!W83&lt;='General Assumptions_Back End'!$A$102,'General Assumptions_Back End'!$C$102,SUMIFS('General Assumptions_Back End'!$C$102:$C$110,'General Assumptions_Back End'!$A$102:$A$110,'Structure Inputs'!W83))),)</f>
        <v>0</v>
      </c>
      <c r="P80" s="25">
        <f>IF($D80="Yes",IF('Structure Inputs'!X83&gt;='General Assumptions_Back End'!$A$110,'General Assumptions_Back End'!$C$110,IF('Structure Inputs'!X83&lt;='General Assumptions_Back End'!$A$102,'General Assumptions_Back End'!$C$102,SUMIFS('General Assumptions_Back End'!$C$102:$C$110,'General Assumptions_Back End'!$A$102:$A$110,'Structure Inputs'!X83))),)</f>
        <v>0</v>
      </c>
      <c r="Q80" s="25">
        <f>IF($D80="Yes",IF('Structure Inputs'!Y83&gt;='General Assumptions_Back End'!$A$110,'General Assumptions_Back End'!$C$110,IF('Structure Inputs'!Y83&lt;='General Assumptions_Back End'!$A$102,'General Assumptions_Back End'!$C$102,SUMIFS('General Assumptions_Back End'!$C$102:$C$110,'General Assumptions_Back End'!$A$102:$A$110,'Structure Inputs'!Y83))),)</f>
        <v>0</v>
      </c>
      <c r="R80" s="25">
        <f>IF($D80="Yes",IF('Structure Inputs'!Z83&gt;='General Assumptions_Back End'!$A$110,'General Assumptions_Back End'!$C$110,IF('Structure Inputs'!Z83&lt;='General Assumptions_Back End'!$A$102,'General Assumptions_Back End'!$C$102,SUMIFS('General Assumptions_Back End'!$C$102:$C$110,'General Assumptions_Back End'!$A$102:$A$110,'Structure Inputs'!Z83))),)</f>
        <v>0</v>
      </c>
      <c r="S80" s="25">
        <f>IF($D80="Yes",IF('Structure Inputs'!AA83&gt;='General Assumptions_Back End'!$A$110,'General Assumptions_Back End'!$C$110,IF('Structure Inputs'!AA83&lt;='General Assumptions_Back End'!$A$102,'General Assumptions_Back End'!$C$102,SUMIFS('General Assumptions_Back End'!$C$102:$C$110,'General Assumptions_Back End'!$A$102:$A$110,'Structure Inputs'!AA83))),)</f>
        <v>0</v>
      </c>
      <c r="T80" s="25">
        <f>IF($D80="Yes",IF('Structure Inputs'!AB83&gt;='General Assumptions_Back End'!$A$110,'General Assumptions_Back End'!$C$110,IF('Structure Inputs'!AB83&lt;='General Assumptions_Back End'!$A$102,'General Assumptions_Back End'!$C$102,SUMIFS('General Assumptions_Back End'!$C$102:$C$110,'General Assumptions_Back End'!$A$102:$A$110,'Structure Inputs'!AB83))),)</f>
        <v>0</v>
      </c>
      <c r="U80" s="25">
        <f>IF($D80="Yes",IF('Structure Inputs'!AC83&gt;='General Assumptions_Back End'!$A$110,'General Assumptions_Back End'!$C$110,IF('Structure Inputs'!AC83&lt;='General Assumptions_Back End'!$A$102,'General Assumptions_Back End'!$C$102,SUMIFS('General Assumptions_Back End'!$C$102:$C$110,'General Assumptions_Back End'!$A$102:$A$110,'Structure Inputs'!AC83))),)</f>
        <v>0</v>
      </c>
      <c r="W80" s="25">
        <f t="shared" si="27"/>
        <v>0</v>
      </c>
      <c r="X80" s="25">
        <f t="shared" si="15"/>
        <v>0</v>
      </c>
      <c r="Y80" s="25">
        <f t="shared" si="16"/>
        <v>0</v>
      </c>
      <c r="Z80" s="25">
        <f t="shared" si="17"/>
        <v>0</v>
      </c>
      <c r="AA80" s="25">
        <f t="shared" si="18"/>
        <v>0</v>
      </c>
      <c r="AB80" s="25">
        <f t="shared" si="19"/>
        <v>0</v>
      </c>
      <c r="AC80" s="25">
        <f t="shared" si="20"/>
        <v>0</v>
      </c>
      <c r="AD80" s="25">
        <f t="shared" si="21"/>
        <v>0</v>
      </c>
      <c r="AE80" s="25">
        <f t="shared" si="22"/>
        <v>0</v>
      </c>
      <c r="AF80" s="25">
        <f t="shared" si="23"/>
        <v>0</v>
      </c>
      <c r="AG80" s="25">
        <f t="shared" si="24"/>
        <v>0</v>
      </c>
      <c r="AH80" s="25">
        <f t="shared" si="25"/>
        <v>0</v>
      </c>
    </row>
    <row r="81" spans="1:34" x14ac:dyDescent="0.25">
      <c r="A81" s="17">
        <f t="shared" si="14"/>
        <v>80</v>
      </c>
      <c r="B81" s="27" t="str">
        <f>IF('Structure Inputs'!C84="","",'Structure Inputs'!C84)</f>
        <v/>
      </c>
      <c r="D81" s="42" t="str">
        <f t="shared" si="26"/>
        <v>No</v>
      </c>
      <c r="F81" s="42">
        <f>'Structure Inputs'!$D84</f>
        <v>0</v>
      </c>
      <c r="H81" s="42">
        <f>SUMIFS('General Assumptions_Back End'!$C:$C,'General Assumptions_Back End'!$A:$A,$B81,'General Assumptions_Back End'!$B:$B,H$1)</f>
        <v>0</v>
      </c>
      <c r="J81" s="25">
        <f>IF($D81="Yes",IF('Structure Inputs'!R84&gt;='General Assumptions_Back End'!$A$110,'General Assumptions_Back End'!$C$110,IF('Structure Inputs'!R84&lt;='General Assumptions_Back End'!$A$102,'General Assumptions_Back End'!$C$102,SUMIFS('General Assumptions_Back End'!$C$102:$C$110,'General Assumptions_Back End'!$A$102:$A$110,'Structure Inputs'!R84))),)</f>
        <v>0</v>
      </c>
      <c r="K81" s="25">
        <f>IF($D81="Yes",IF('Structure Inputs'!S84&gt;='General Assumptions_Back End'!$A$110,'General Assumptions_Back End'!$C$110,IF('Structure Inputs'!S84&lt;='General Assumptions_Back End'!$A$102,'General Assumptions_Back End'!$C$102,SUMIFS('General Assumptions_Back End'!$C$102:$C$110,'General Assumptions_Back End'!$A$102:$A$110,'Structure Inputs'!S84))),)</f>
        <v>0</v>
      </c>
      <c r="L81" s="25">
        <f>IF($D81="Yes",IF('Structure Inputs'!T84&gt;='General Assumptions_Back End'!$A$110,'General Assumptions_Back End'!$C$110,IF('Structure Inputs'!T84&lt;='General Assumptions_Back End'!$A$102,'General Assumptions_Back End'!$C$102,SUMIFS('General Assumptions_Back End'!$C$102:$C$110,'General Assumptions_Back End'!$A$102:$A$110,'Structure Inputs'!T84))),)</f>
        <v>0</v>
      </c>
      <c r="M81" s="25">
        <f>IF($D81="Yes",IF('Structure Inputs'!U84&gt;='General Assumptions_Back End'!$A$110,'General Assumptions_Back End'!$C$110,IF('Structure Inputs'!U84&lt;='General Assumptions_Back End'!$A$102,'General Assumptions_Back End'!$C$102,SUMIFS('General Assumptions_Back End'!$C$102:$C$110,'General Assumptions_Back End'!$A$102:$A$110,'Structure Inputs'!U84))),)</f>
        <v>0</v>
      </c>
      <c r="N81" s="25">
        <f>IF($D81="Yes",IF('Structure Inputs'!V84&gt;='General Assumptions_Back End'!$A$110,'General Assumptions_Back End'!$C$110,IF('Structure Inputs'!V84&lt;='General Assumptions_Back End'!$A$102,'General Assumptions_Back End'!$C$102,SUMIFS('General Assumptions_Back End'!$C$102:$C$110,'General Assumptions_Back End'!$A$102:$A$110,'Structure Inputs'!V84))),)</f>
        <v>0</v>
      </c>
      <c r="O81" s="25">
        <f>IF($D81="Yes",IF('Structure Inputs'!W84&gt;='General Assumptions_Back End'!$A$110,'General Assumptions_Back End'!$C$110,IF('Structure Inputs'!W84&lt;='General Assumptions_Back End'!$A$102,'General Assumptions_Back End'!$C$102,SUMIFS('General Assumptions_Back End'!$C$102:$C$110,'General Assumptions_Back End'!$A$102:$A$110,'Structure Inputs'!W84))),)</f>
        <v>0</v>
      </c>
      <c r="P81" s="25">
        <f>IF($D81="Yes",IF('Structure Inputs'!X84&gt;='General Assumptions_Back End'!$A$110,'General Assumptions_Back End'!$C$110,IF('Structure Inputs'!X84&lt;='General Assumptions_Back End'!$A$102,'General Assumptions_Back End'!$C$102,SUMIFS('General Assumptions_Back End'!$C$102:$C$110,'General Assumptions_Back End'!$A$102:$A$110,'Structure Inputs'!X84))),)</f>
        <v>0</v>
      </c>
      <c r="Q81" s="25">
        <f>IF($D81="Yes",IF('Structure Inputs'!Y84&gt;='General Assumptions_Back End'!$A$110,'General Assumptions_Back End'!$C$110,IF('Structure Inputs'!Y84&lt;='General Assumptions_Back End'!$A$102,'General Assumptions_Back End'!$C$102,SUMIFS('General Assumptions_Back End'!$C$102:$C$110,'General Assumptions_Back End'!$A$102:$A$110,'Structure Inputs'!Y84))),)</f>
        <v>0</v>
      </c>
      <c r="R81" s="25">
        <f>IF($D81="Yes",IF('Structure Inputs'!Z84&gt;='General Assumptions_Back End'!$A$110,'General Assumptions_Back End'!$C$110,IF('Structure Inputs'!Z84&lt;='General Assumptions_Back End'!$A$102,'General Assumptions_Back End'!$C$102,SUMIFS('General Assumptions_Back End'!$C$102:$C$110,'General Assumptions_Back End'!$A$102:$A$110,'Structure Inputs'!Z84))),)</f>
        <v>0</v>
      </c>
      <c r="S81" s="25">
        <f>IF($D81="Yes",IF('Structure Inputs'!AA84&gt;='General Assumptions_Back End'!$A$110,'General Assumptions_Back End'!$C$110,IF('Structure Inputs'!AA84&lt;='General Assumptions_Back End'!$A$102,'General Assumptions_Back End'!$C$102,SUMIFS('General Assumptions_Back End'!$C$102:$C$110,'General Assumptions_Back End'!$A$102:$A$110,'Structure Inputs'!AA84))),)</f>
        <v>0</v>
      </c>
      <c r="T81" s="25">
        <f>IF($D81="Yes",IF('Structure Inputs'!AB84&gt;='General Assumptions_Back End'!$A$110,'General Assumptions_Back End'!$C$110,IF('Structure Inputs'!AB84&lt;='General Assumptions_Back End'!$A$102,'General Assumptions_Back End'!$C$102,SUMIFS('General Assumptions_Back End'!$C$102:$C$110,'General Assumptions_Back End'!$A$102:$A$110,'Structure Inputs'!AB84))),)</f>
        <v>0</v>
      </c>
      <c r="U81" s="25">
        <f>IF($D81="Yes",IF('Structure Inputs'!AC84&gt;='General Assumptions_Back End'!$A$110,'General Assumptions_Back End'!$C$110,IF('Structure Inputs'!AC84&lt;='General Assumptions_Back End'!$A$102,'General Assumptions_Back End'!$C$102,SUMIFS('General Assumptions_Back End'!$C$102:$C$110,'General Assumptions_Back End'!$A$102:$A$110,'Structure Inputs'!AC84))),)</f>
        <v>0</v>
      </c>
      <c r="W81" s="25">
        <f t="shared" si="27"/>
        <v>0</v>
      </c>
      <c r="X81" s="25">
        <f t="shared" si="15"/>
        <v>0</v>
      </c>
      <c r="Y81" s="25">
        <f t="shared" si="16"/>
        <v>0</v>
      </c>
      <c r="Z81" s="25">
        <f t="shared" si="17"/>
        <v>0</v>
      </c>
      <c r="AA81" s="25">
        <f t="shared" si="18"/>
        <v>0</v>
      </c>
      <c r="AB81" s="25">
        <f t="shared" si="19"/>
        <v>0</v>
      </c>
      <c r="AC81" s="25">
        <f t="shared" si="20"/>
        <v>0</v>
      </c>
      <c r="AD81" s="25">
        <f t="shared" si="21"/>
        <v>0</v>
      </c>
      <c r="AE81" s="25">
        <f t="shared" si="22"/>
        <v>0</v>
      </c>
      <c r="AF81" s="25">
        <f t="shared" si="23"/>
        <v>0</v>
      </c>
      <c r="AG81" s="25">
        <f t="shared" si="24"/>
        <v>0</v>
      </c>
      <c r="AH81" s="25">
        <f t="shared" si="25"/>
        <v>0</v>
      </c>
    </row>
    <row r="82" spans="1:34" x14ac:dyDescent="0.25">
      <c r="A82" s="17">
        <f t="shared" si="14"/>
        <v>81</v>
      </c>
      <c r="B82" s="27" t="str">
        <f>IF('Structure Inputs'!C85="","",'Structure Inputs'!C85)</f>
        <v/>
      </c>
      <c r="D82" s="42" t="str">
        <f t="shared" si="26"/>
        <v>No</v>
      </c>
      <c r="F82" s="42">
        <f>'Structure Inputs'!$D85</f>
        <v>0</v>
      </c>
      <c r="H82" s="42">
        <f>SUMIFS('General Assumptions_Back End'!$C:$C,'General Assumptions_Back End'!$A:$A,$B82,'General Assumptions_Back End'!$B:$B,H$1)</f>
        <v>0</v>
      </c>
      <c r="J82" s="25">
        <f>IF($D82="Yes",IF('Structure Inputs'!R85&gt;='General Assumptions_Back End'!$A$110,'General Assumptions_Back End'!$C$110,IF('Structure Inputs'!R85&lt;='General Assumptions_Back End'!$A$102,'General Assumptions_Back End'!$C$102,SUMIFS('General Assumptions_Back End'!$C$102:$C$110,'General Assumptions_Back End'!$A$102:$A$110,'Structure Inputs'!R85))),)</f>
        <v>0</v>
      </c>
      <c r="K82" s="25">
        <f>IF($D82="Yes",IF('Structure Inputs'!S85&gt;='General Assumptions_Back End'!$A$110,'General Assumptions_Back End'!$C$110,IF('Structure Inputs'!S85&lt;='General Assumptions_Back End'!$A$102,'General Assumptions_Back End'!$C$102,SUMIFS('General Assumptions_Back End'!$C$102:$C$110,'General Assumptions_Back End'!$A$102:$A$110,'Structure Inputs'!S85))),)</f>
        <v>0</v>
      </c>
      <c r="L82" s="25">
        <f>IF($D82="Yes",IF('Structure Inputs'!T85&gt;='General Assumptions_Back End'!$A$110,'General Assumptions_Back End'!$C$110,IF('Structure Inputs'!T85&lt;='General Assumptions_Back End'!$A$102,'General Assumptions_Back End'!$C$102,SUMIFS('General Assumptions_Back End'!$C$102:$C$110,'General Assumptions_Back End'!$A$102:$A$110,'Structure Inputs'!T85))),)</f>
        <v>0</v>
      </c>
      <c r="M82" s="25">
        <f>IF($D82="Yes",IF('Structure Inputs'!U85&gt;='General Assumptions_Back End'!$A$110,'General Assumptions_Back End'!$C$110,IF('Structure Inputs'!U85&lt;='General Assumptions_Back End'!$A$102,'General Assumptions_Back End'!$C$102,SUMIFS('General Assumptions_Back End'!$C$102:$C$110,'General Assumptions_Back End'!$A$102:$A$110,'Structure Inputs'!U85))),)</f>
        <v>0</v>
      </c>
      <c r="N82" s="25">
        <f>IF($D82="Yes",IF('Structure Inputs'!V85&gt;='General Assumptions_Back End'!$A$110,'General Assumptions_Back End'!$C$110,IF('Structure Inputs'!V85&lt;='General Assumptions_Back End'!$A$102,'General Assumptions_Back End'!$C$102,SUMIFS('General Assumptions_Back End'!$C$102:$C$110,'General Assumptions_Back End'!$A$102:$A$110,'Structure Inputs'!V85))),)</f>
        <v>0</v>
      </c>
      <c r="O82" s="25">
        <f>IF($D82="Yes",IF('Structure Inputs'!W85&gt;='General Assumptions_Back End'!$A$110,'General Assumptions_Back End'!$C$110,IF('Structure Inputs'!W85&lt;='General Assumptions_Back End'!$A$102,'General Assumptions_Back End'!$C$102,SUMIFS('General Assumptions_Back End'!$C$102:$C$110,'General Assumptions_Back End'!$A$102:$A$110,'Structure Inputs'!W85))),)</f>
        <v>0</v>
      </c>
      <c r="P82" s="25">
        <f>IF($D82="Yes",IF('Structure Inputs'!X85&gt;='General Assumptions_Back End'!$A$110,'General Assumptions_Back End'!$C$110,IF('Structure Inputs'!X85&lt;='General Assumptions_Back End'!$A$102,'General Assumptions_Back End'!$C$102,SUMIFS('General Assumptions_Back End'!$C$102:$C$110,'General Assumptions_Back End'!$A$102:$A$110,'Structure Inputs'!X85))),)</f>
        <v>0</v>
      </c>
      <c r="Q82" s="25">
        <f>IF($D82="Yes",IF('Structure Inputs'!Y85&gt;='General Assumptions_Back End'!$A$110,'General Assumptions_Back End'!$C$110,IF('Structure Inputs'!Y85&lt;='General Assumptions_Back End'!$A$102,'General Assumptions_Back End'!$C$102,SUMIFS('General Assumptions_Back End'!$C$102:$C$110,'General Assumptions_Back End'!$A$102:$A$110,'Structure Inputs'!Y85))),)</f>
        <v>0</v>
      </c>
      <c r="R82" s="25">
        <f>IF($D82="Yes",IF('Structure Inputs'!Z85&gt;='General Assumptions_Back End'!$A$110,'General Assumptions_Back End'!$C$110,IF('Structure Inputs'!Z85&lt;='General Assumptions_Back End'!$A$102,'General Assumptions_Back End'!$C$102,SUMIFS('General Assumptions_Back End'!$C$102:$C$110,'General Assumptions_Back End'!$A$102:$A$110,'Structure Inputs'!Z85))),)</f>
        <v>0</v>
      </c>
      <c r="S82" s="25">
        <f>IF($D82="Yes",IF('Structure Inputs'!AA85&gt;='General Assumptions_Back End'!$A$110,'General Assumptions_Back End'!$C$110,IF('Structure Inputs'!AA85&lt;='General Assumptions_Back End'!$A$102,'General Assumptions_Back End'!$C$102,SUMIFS('General Assumptions_Back End'!$C$102:$C$110,'General Assumptions_Back End'!$A$102:$A$110,'Structure Inputs'!AA85))),)</f>
        <v>0</v>
      </c>
      <c r="T82" s="25">
        <f>IF($D82="Yes",IF('Structure Inputs'!AB85&gt;='General Assumptions_Back End'!$A$110,'General Assumptions_Back End'!$C$110,IF('Structure Inputs'!AB85&lt;='General Assumptions_Back End'!$A$102,'General Assumptions_Back End'!$C$102,SUMIFS('General Assumptions_Back End'!$C$102:$C$110,'General Assumptions_Back End'!$A$102:$A$110,'Structure Inputs'!AB85))),)</f>
        <v>0</v>
      </c>
      <c r="U82" s="25">
        <f>IF($D82="Yes",IF('Structure Inputs'!AC85&gt;='General Assumptions_Back End'!$A$110,'General Assumptions_Back End'!$C$110,IF('Structure Inputs'!AC85&lt;='General Assumptions_Back End'!$A$102,'General Assumptions_Back End'!$C$102,SUMIFS('General Assumptions_Back End'!$C$102:$C$110,'General Assumptions_Back End'!$A$102:$A$110,'Structure Inputs'!AC85))),)</f>
        <v>0</v>
      </c>
      <c r="W82" s="25">
        <f t="shared" si="27"/>
        <v>0</v>
      </c>
      <c r="X82" s="25">
        <f t="shared" si="15"/>
        <v>0</v>
      </c>
      <c r="Y82" s="25">
        <f t="shared" si="16"/>
        <v>0</v>
      </c>
      <c r="Z82" s="25">
        <f t="shared" si="17"/>
        <v>0</v>
      </c>
      <c r="AA82" s="25">
        <f t="shared" si="18"/>
        <v>0</v>
      </c>
      <c r="AB82" s="25">
        <f t="shared" si="19"/>
        <v>0</v>
      </c>
      <c r="AC82" s="25">
        <f t="shared" si="20"/>
        <v>0</v>
      </c>
      <c r="AD82" s="25">
        <f t="shared" si="21"/>
        <v>0</v>
      </c>
      <c r="AE82" s="25">
        <f t="shared" si="22"/>
        <v>0</v>
      </c>
      <c r="AF82" s="25">
        <f t="shared" si="23"/>
        <v>0</v>
      </c>
      <c r="AG82" s="25">
        <f t="shared" si="24"/>
        <v>0</v>
      </c>
      <c r="AH82" s="25">
        <f t="shared" si="25"/>
        <v>0</v>
      </c>
    </row>
    <row r="83" spans="1:34" x14ac:dyDescent="0.25">
      <c r="A83" s="17">
        <f t="shared" si="14"/>
        <v>82</v>
      </c>
      <c r="B83" s="27" t="str">
        <f>IF('Structure Inputs'!C86="","",'Structure Inputs'!C86)</f>
        <v/>
      </c>
      <c r="D83" s="42" t="str">
        <f t="shared" si="26"/>
        <v>No</v>
      </c>
      <c r="F83" s="42">
        <f>'Structure Inputs'!$D86</f>
        <v>0</v>
      </c>
      <c r="H83" s="42">
        <f>SUMIFS('General Assumptions_Back End'!$C:$C,'General Assumptions_Back End'!$A:$A,$B83,'General Assumptions_Back End'!$B:$B,H$1)</f>
        <v>0</v>
      </c>
      <c r="J83" s="25">
        <f>IF($D83="Yes",IF('Structure Inputs'!R86&gt;='General Assumptions_Back End'!$A$110,'General Assumptions_Back End'!$C$110,IF('Structure Inputs'!R86&lt;='General Assumptions_Back End'!$A$102,'General Assumptions_Back End'!$C$102,SUMIFS('General Assumptions_Back End'!$C$102:$C$110,'General Assumptions_Back End'!$A$102:$A$110,'Structure Inputs'!R86))),)</f>
        <v>0</v>
      </c>
      <c r="K83" s="25">
        <f>IF($D83="Yes",IF('Structure Inputs'!S86&gt;='General Assumptions_Back End'!$A$110,'General Assumptions_Back End'!$C$110,IF('Structure Inputs'!S86&lt;='General Assumptions_Back End'!$A$102,'General Assumptions_Back End'!$C$102,SUMIFS('General Assumptions_Back End'!$C$102:$C$110,'General Assumptions_Back End'!$A$102:$A$110,'Structure Inputs'!S86))),)</f>
        <v>0</v>
      </c>
      <c r="L83" s="25">
        <f>IF($D83="Yes",IF('Structure Inputs'!T86&gt;='General Assumptions_Back End'!$A$110,'General Assumptions_Back End'!$C$110,IF('Structure Inputs'!T86&lt;='General Assumptions_Back End'!$A$102,'General Assumptions_Back End'!$C$102,SUMIFS('General Assumptions_Back End'!$C$102:$C$110,'General Assumptions_Back End'!$A$102:$A$110,'Structure Inputs'!T86))),)</f>
        <v>0</v>
      </c>
      <c r="M83" s="25">
        <f>IF($D83="Yes",IF('Structure Inputs'!U86&gt;='General Assumptions_Back End'!$A$110,'General Assumptions_Back End'!$C$110,IF('Structure Inputs'!U86&lt;='General Assumptions_Back End'!$A$102,'General Assumptions_Back End'!$C$102,SUMIFS('General Assumptions_Back End'!$C$102:$C$110,'General Assumptions_Back End'!$A$102:$A$110,'Structure Inputs'!U86))),)</f>
        <v>0</v>
      </c>
      <c r="N83" s="25">
        <f>IF($D83="Yes",IF('Structure Inputs'!V86&gt;='General Assumptions_Back End'!$A$110,'General Assumptions_Back End'!$C$110,IF('Structure Inputs'!V86&lt;='General Assumptions_Back End'!$A$102,'General Assumptions_Back End'!$C$102,SUMIFS('General Assumptions_Back End'!$C$102:$C$110,'General Assumptions_Back End'!$A$102:$A$110,'Structure Inputs'!V86))),)</f>
        <v>0</v>
      </c>
      <c r="O83" s="25">
        <f>IF($D83="Yes",IF('Structure Inputs'!W86&gt;='General Assumptions_Back End'!$A$110,'General Assumptions_Back End'!$C$110,IF('Structure Inputs'!W86&lt;='General Assumptions_Back End'!$A$102,'General Assumptions_Back End'!$C$102,SUMIFS('General Assumptions_Back End'!$C$102:$C$110,'General Assumptions_Back End'!$A$102:$A$110,'Structure Inputs'!W86))),)</f>
        <v>0</v>
      </c>
      <c r="P83" s="25">
        <f>IF($D83="Yes",IF('Structure Inputs'!X86&gt;='General Assumptions_Back End'!$A$110,'General Assumptions_Back End'!$C$110,IF('Structure Inputs'!X86&lt;='General Assumptions_Back End'!$A$102,'General Assumptions_Back End'!$C$102,SUMIFS('General Assumptions_Back End'!$C$102:$C$110,'General Assumptions_Back End'!$A$102:$A$110,'Structure Inputs'!X86))),)</f>
        <v>0</v>
      </c>
      <c r="Q83" s="25">
        <f>IF($D83="Yes",IF('Structure Inputs'!Y86&gt;='General Assumptions_Back End'!$A$110,'General Assumptions_Back End'!$C$110,IF('Structure Inputs'!Y86&lt;='General Assumptions_Back End'!$A$102,'General Assumptions_Back End'!$C$102,SUMIFS('General Assumptions_Back End'!$C$102:$C$110,'General Assumptions_Back End'!$A$102:$A$110,'Structure Inputs'!Y86))),)</f>
        <v>0</v>
      </c>
      <c r="R83" s="25">
        <f>IF($D83="Yes",IF('Structure Inputs'!Z86&gt;='General Assumptions_Back End'!$A$110,'General Assumptions_Back End'!$C$110,IF('Structure Inputs'!Z86&lt;='General Assumptions_Back End'!$A$102,'General Assumptions_Back End'!$C$102,SUMIFS('General Assumptions_Back End'!$C$102:$C$110,'General Assumptions_Back End'!$A$102:$A$110,'Structure Inputs'!Z86))),)</f>
        <v>0</v>
      </c>
      <c r="S83" s="25">
        <f>IF($D83="Yes",IF('Structure Inputs'!AA86&gt;='General Assumptions_Back End'!$A$110,'General Assumptions_Back End'!$C$110,IF('Structure Inputs'!AA86&lt;='General Assumptions_Back End'!$A$102,'General Assumptions_Back End'!$C$102,SUMIFS('General Assumptions_Back End'!$C$102:$C$110,'General Assumptions_Back End'!$A$102:$A$110,'Structure Inputs'!AA86))),)</f>
        <v>0</v>
      </c>
      <c r="T83" s="25">
        <f>IF($D83="Yes",IF('Structure Inputs'!AB86&gt;='General Assumptions_Back End'!$A$110,'General Assumptions_Back End'!$C$110,IF('Structure Inputs'!AB86&lt;='General Assumptions_Back End'!$A$102,'General Assumptions_Back End'!$C$102,SUMIFS('General Assumptions_Back End'!$C$102:$C$110,'General Assumptions_Back End'!$A$102:$A$110,'Structure Inputs'!AB86))),)</f>
        <v>0</v>
      </c>
      <c r="U83" s="25">
        <f>IF($D83="Yes",IF('Structure Inputs'!AC86&gt;='General Assumptions_Back End'!$A$110,'General Assumptions_Back End'!$C$110,IF('Structure Inputs'!AC86&lt;='General Assumptions_Back End'!$A$102,'General Assumptions_Back End'!$C$102,SUMIFS('General Assumptions_Back End'!$C$102:$C$110,'General Assumptions_Back End'!$A$102:$A$110,'Structure Inputs'!AC86))),)</f>
        <v>0</v>
      </c>
      <c r="W83" s="25">
        <f t="shared" si="27"/>
        <v>0</v>
      </c>
      <c r="X83" s="25">
        <f t="shared" si="15"/>
        <v>0</v>
      </c>
      <c r="Y83" s="25">
        <f t="shared" si="16"/>
        <v>0</v>
      </c>
      <c r="Z83" s="25">
        <f t="shared" si="17"/>
        <v>0</v>
      </c>
      <c r="AA83" s="25">
        <f t="shared" si="18"/>
        <v>0</v>
      </c>
      <c r="AB83" s="25">
        <f t="shared" si="19"/>
        <v>0</v>
      </c>
      <c r="AC83" s="25">
        <f t="shared" si="20"/>
        <v>0</v>
      </c>
      <c r="AD83" s="25">
        <f t="shared" si="21"/>
        <v>0</v>
      </c>
      <c r="AE83" s="25">
        <f t="shared" si="22"/>
        <v>0</v>
      </c>
      <c r="AF83" s="25">
        <f t="shared" si="23"/>
        <v>0</v>
      </c>
      <c r="AG83" s="25">
        <f t="shared" si="24"/>
        <v>0</v>
      </c>
      <c r="AH83" s="25">
        <f t="shared" si="25"/>
        <v>0</v>
      </c>
    </row>
    <row r="84" spans="1:34" x14ac:dyDescent="0.25">
      <c r="A84" s="17">
        <f t="shared" si="14"/>
        <v>83</v>
      </c>
      <c r="B84" s="27" t="str">
        <f>IF('Structure Inputs'!C87="","",'Structure Inputs'!C87)</f>
        <v/>
      </c>
      <c r="D84" s="42" t="str">
        <f t="shared" si="26"/>
        <v>No</v>
      </c>
      <c r="F84" s="42">
        <f>'Structure Inputs'!$D87</f>
        <v>0</v>
      </c>
      <c r="H84" s="42">
        <f>SUMIFS('General Assumptions_Back End'!$C:$C,'General Assumptions_Back End'!$A:$A,$B84,'General Assumptions_Back End'!$B:$B,H$1)</f>
        <v>0</v>
      </c>
      <c r="J84" s="25">
        <f>IF($D84="Yes",IF('Structure Inputs'!R87&gt;='General Assumptions_Back End'!$A$110,'General Assumptions_Back End'!$C$110,IF('Structure Inputs'!R87&lt;='General Assumptions_Back End'!$A$102,'General Assumptions_Back End'!$C$102,SUMIFS('General Assumptions_Back End'!$C$102:$C$110,'General Assumptions_Back End'!$A$102:$A$110,'Structure Inputs'!R87))),)</f>
        <v>0</v>
      </c>
      <c r="K84" s="25">
        <f>IF($D84="Yes",IF('Structure Inputs'!S87&gt;='General Assumptions_Back End'!$A$110,'General Assumptions_Back End'!$C$110,IF('Structure Inputs'!S87&lt;='General Assumptions_Back End'!$A$102,'General Assumptions_Back End'!$C$102,SUMIFS('General Assumptions_Back End'!$C$102:$C$110,'General Assumptions_Back End'!$A$102:$A$110,'Structure Inputs'!S87))),)</f>
        <v>0</v>
      </c>
      <c r="L84" s="25">
        <f>IF($D84="Yes",IF('Structure Inputs'!T87&gt;='General Assumptions_Back End'!$A$110,'General Assumptions_Back End'!$C$110,IF('Structure Inputs'!T87&lt;='General Assumptions_Back End'!$A$102,'General Assumptions_Back End'!$C$102,SUMIFS('General Assumptions_Back End'!$C$102:$C$110,'General Assumptions_Back End'!$A$102:$A$110,'Structure Inputs'!T87))),)</f>
        <v>0</v>
      </c>
      <c r="M84" s="25">
        <f>IF($D84="Yes",IF('Structure Inputs'!U87&gt;='General Assumptions_Back End'!$A$110,'General Assumptions_Back End'!$C$110,IF('Structure Inputs'!U87&lt;='General Assumptions_Back End'!$A$102,'General Assumptions_Back End'!$C$102,SUMIFS('General Assumptions_Back End'!$C$102:$C$110,'General Assumptions_Back End'!$A$102:$A$110,'Structure Inputs'!U87))),)</f>
        <v>0</v>
      </c>
      <c r="N84" s="25">
        <f>IF($D84="Yes",IF('Structure Inputs'!V87&gt;='General Assumptions_Back End'!$A$110,'General Assumptions_Back End'!$C$110,IF('Structure Inputs'!V87&lt;='General Assumptions_Back End'!$A$102,'General Assumptions_Back End'!$C$102,SUMIFS('General Assumptions_Back End'!$C$102:$C$110,'General Assumptions_Back End'!$A$102:$A$110,'Structure Inputs'!V87))),)</f>
        <v>0</v>
      </c>
      <c r="O84" s="25">
        <f>IF($D84="Yes",IF('Structure Inputs'!W87&gt;='General Assumptions_Back End'!$A$110,'General Assumptions_Back End'!$C$110,IF('Structure Inputs'!W87&lt;='General Assumptions_Back End'!$A$102,'General Assumptions_Back End'!$C$102,SUMIFS('General Assumptions_Back End'!$C$102:$C$110,'General Assumptions_Back End'!$A$102:$A$110,'Structure Inputs'!W87))),)</f>
        <v>0</v>
      </c>
      <c r="P84" s="25">
        <f>IF($D84="Yes",IF('Structure Inputs'!X87&gt;='General Assumptions_Back End'!$A$110,'General Assumptions_Back End'!$C$110,IF('Structure Inputs'!X87&lt;='General Assumptions_Back End'!$A$102,'General Assumptions_Back End'!$C$102,SUMIFS('General Assumptions_Back End'!$C$102:$C$110,'General Assumptions_Back End'!$A$102:$A$110,'Structure Inputs'!X87))),)</f>
        <v>0</v>
      </c>
      <c r="Q84" s="25">
        <f>IF($D84="Yes",IF('Structure Inputs'!Y87&gt;='General Assumptions_Back End'!$A$110,'General Assumptions_Back End'!$C$110,IF('Structure Inputs'!Y87&lt;='General Assumptions_Back End'!$A$102,'General Assumptions_Back End'!$C$102,SUMIFS('General Assumptions_Back End'!$C$102:$C$110,'General Assumptions_Back End'!$A$102:$A$110,'Structure Inputs'!Y87))),)</f>
        <v>0</v>
      </c>
      <c r="R84" s="25">
        <f>IF($D84="Yes",IF('Structure Inputs'!Z87&gt;='General Assumptions_Back End'!$A$110,'General Assumptions_Back End'!$C$110,IF('Structure Inputs'!Z87&lt;='General Assumptions_Back End'!$A$102,'General Assumptions_Back End'!$C$102,SUMIFS('General Assumptions_Back End'!$C$102:$C$110,'General Assumptions_Back End'!$A$102:$A$110,'Structure Inputs'!Z87))),)</f>
        <v>0</v>
      </c>
      <c r="S84" s="25">
        <f>IF($D84="Yes",IF('Structure Inputs'!AA87&gt;='General Assumptions_Back End'!$A$110,'General Assumptions_Back End'!$C$110,IF('Structure Inputs'!AA87&lt;='General Assumptions_Back End'!$A$102,'General Assumptions_Back End'!$C$102,SUMIFS('General Assumptions_Back End'!$C$102:$C$110,'General Assumptions_Back End'!$A$102:$A$110,'Structure Inputs'!AA87))),)</f>
        <v>0</v>
      </c>
      <c r="T84" s="25">
        <f>IF($D84="Yes",IF('Structure Inputs'!AB87&gt;='General Assumptions_Back End'!$A$110,'General Assumptions_Back End'!$C$110,IF('Structure Inputs'!AB87&lt;='General Assumptions_Back End'!$A$102,'General Assumptions_Back End'!$C$102,SUMIFS('General Assumptions_Back End'!$C$102:$C$110,'General Assumptions_Back End'!$A$102:$A$110,'Structure Inputs'!AB87))),)</f>
        <v>0</v>
      </c>
      <c r="U84" s="25">
        <f>IF($D84="Yes",IF('Structure Inputs'!AC87&gt;='General Assumptions_Back End'!$A$110,'General Assumptions_Back End'!$C$110,IF('Structure Inputs'!AC87&lt;='General Assumptions_Back End'!$A$102,'General Assumptions_Back End'!$C$102,SUMIFS('General Assumptions_Back End'!$C$102:$C$110,'General Assumptions_Back End'!$A$102:$A$110,'Structure Inputs'!AC87))),)</f>
        <v>0</v>
      </c>
      <c r="W84" s="25">
        <f t="shared" si="27"/>
        <v>0</v>
      </c>
      <c r="X84" s="25">
        <f t="shared" si="15"/>
        <v>0</v>
      </c>
      <c r="Y84" s="25">
        <f t="shared" si="16"/>
        <v>0</v>
      </c>
      <c r="Z84" s="25">
        <f t="shared" si="17"/>
        <v>0</v>
      </c>
      <c r="AA84" s="25">
        <f t="shared" si="18"/>
        <v>0</v>
      </c>
      <c r="AB84" s="25">
        <f t="shared" si="19"/>
        <v>0</v>
      </c>
      <c r="AC84" s="25">
        <f t="shared" si="20"/>
        <v>0</v>
      </c>
      <c r="AD84" s="25">
        <f t="shared" si="21"/>
        <v>0</v>
      </c>
      <c r="AE84" s="25">
        <f t="shared" si="22"/>
        <v>0</v>
      </c>
      <c r="AF84" s="25">
        <f t="shared" si="23"/>
        <v>0</v>
      </c>
      <c r="AG84" s="25">
        <f t="shared" si="24"/>
        <v>0</v>
      </c>
      <c r="AH84" s="25">
        <f t="shared" si="25"/>
        <v>0</v>
      </c>
    </row>
    <row r="85" spans="1:34" x14ac:dyDescent="0.25">
      <c r="A85" s="17">
        <f t="shared" si="14"/>
        <v>84</v>
      </c>
      <c r="B85" s="27" t="str">
        <f>IF('Structure Inputs'!C88="","",'Structure Inputs'!C88)</f>
        <v/>
      </c>
      <c r="D85" s="42" t="str">
        <f t="shared" si="26"/>
        <v>No</v>
      </c>
      <c r="F85" s="42">
        <f>'Structure Inputs'!$D88</f>
        <v>0</v>
      </c>
      <c r="H85" s="42">
        <f>SUMIFS('General Assumptions_Back End'!$C:$C,'General Assumptions_Back End'!$A:$A,$B85,'General Assumptions_Back End'!$B:$B,H$1)</f>
        <v>0</v>
      </c>
      <c r="J85" s="25">
        <f>IF($D85="Yes",IF('Structure Inputs'!R88&gt;='General Assumptions_Back End'!$A$110,'General Assumptions_Back End'!$C$110,IF('Structure Inputs'!R88&lt;='General Assumptions_Back End'!$A$102,'General Assumptions_Back End'!$C$102,SUMIFS('General Assumptions_Back End'!$C$102:$C$110,'General Assumptions_Back End'!$A$102:$A$110,'Structure Inputs'!R88))),)</f>
        <v>0</v>
      </c>
      <c r="K85" s="25">
        <f>IF($D85="Yes",IF('Structure Inputs'!S88&gt;='General Assumptions_Back End'!$A$110,'General Assumptions_Back End'!$C$110,IF('Structure Inputs'!S88&lt;='General Assumptions_Back End'!$A$102,'General Assumptions_Back End'!$C$102,SUMIFS('General Assumptions_Back End'!$C$102:$C$110,'General Assumptions_Back End'!$A$102:$A$110,'Structure Inputs'!S88))),)</f>
        <v>0</v>
      </c>
      <c r="L85" s="25">
        <f>IF($D85="Yes",IF('Structure Inputs'!T88&gt;='General Assumptions_Back End'!$A$110,'General Assumptions_Back End'!$C$110,IF('Structure Inputs'!T88&lt;='General Assumptions_Back End'!$A$102,'General Assumptions_Back End'!$C$102,SUMIFS('General Assumptions_Back End'!$C$102:$C$110,'General Assumptions_Back End'!$A$102:$A$110,'Structure Inputs'!T88))),)</f>
        <v>0</v>
      </c>
      <c r="M85" s="25">
        <f>IF($D85="Yes",IF('Structure Inputs'!U88&gt;='General Assumptions_Back End'!$A$110,'General Assumptions_Back End'!$C$110,IF('Structure Inputs'!U88&lt;='General Assumptions_Back End'!$A$102,'General Assumptions_Back End'!$C$102,SUMIFS('General Assumptions_Back End'!$C$102:$C$110,'General Assumptions_Back End'!$A$102:$A$110,'Structure Inputs'!U88))),)</f>
        <v>0</v>
      </c>
      <c r="N85" s="25">
        <f>IF($D85="Yes",IF('Structure Inputs'!V88&gt;='General Assumptions_Back End'!$A$110,'General Assumptions_Back End'!$C$110,IF('Structure Inputs'!V88&lt;='General Assumptions_Back End'!$A$102,'General Assumptions_Back End'!$C$102,SUMIFS('General Assumptions_Back End'!$C$102:$C$110,'General Assumptions_Back End'!$A$102:$A$110,'Structure Inputs'!V88))),)</f>
        <v>0</v>
      </c>
      <c r="O85" s="25">
        <f>IF($D85="Yes",IF('Structure Inputs'!W88&gt;='General Assumptions_Back End'!$A$110,'General Assumptions_Back End'!$C$110,IF('Structure Inputs'!W88&lt;='General Assumptions_Back End'!$A$102,'General Assumptions_Back End'!$C$102,SUMIFS('General Assumptions_Back End'!$C$102:$C$110,'General Assumptions_Back End'!$A$102:$A$110,'Structure Inputs'!W88))),)</f>
        <v>0</v>
      </c>
      <c r="P85" s="25">
        <f>IF($D85="Yes",IF('Structure Inputs'!X88&gt;='General Assumptions_Back End'!$A$110,'General Assumptions_Back End'!$C$110,IF('Structure Inputs'!X88&lt;='General Assumptions_Back End'!$A$102,'General Assumptions_Back End'!$C$102,SUMIFS('General Assumptions_Back End'!$C$102:$C$110,'General Assumptions_Back End'!$A$102:$A$110,'Structure Inputs'!X88))),)</f>
        <v>0</v>
      </c>
      <c r="Q85" s="25">
        <f>IF($D85="Yes",IF('Structure Inputs'!Y88&gt;='General Assumptions_Back End'!$A$110,'General Assumptions_Back End'!$C$110,IF('Structure Inputs'!Y88&lt;='General Assumptions_Back End'!$A$102,'General Assumptions_Back End'!$C$102,SUMIFS('General Assumptions_Back End'!$C$102:$C$110,'General Assumptions_Back End'!$A$102:$A$110,'Structure Inputs'!Y88))),)</f>
        <v>0</v>
      </c>
      <c r="R85" s="25">
        <f>IF($D85="Yes",IF('Structure Inputs'!Z88&gt;='General Assumptions_Back End'!$A$110,'General Assumptions_Back End'!$C$110,IF('Structure Inputs'!Z88&lt;='General Assumptions_Back End'!$A$102,'General Assumptions_Back End'!$C$102,SUMIFS('General Assumptions_Back End'!$C$102:$C$110,'General Assumptions_Back End'!$A$102:$A$110,'Structure Inputs'!Z88))),)</f>
        <v>0</v>
      </c>
      <c r="S85" s="25">
        <f>IF($D85="Yes",IF('Structure Inputs'!AA88&gt;='General Assumptions_Back End'!$A$110,'General Assumptions_Back End'!$C$110,IF('Structure Inputs'!AA88&lt;='General Assumptions_Back End'!$A$102,'General Assumptions_Back End'!$C$102,SUMIFS('General Assumptions_Back End'!$C$102:$C$110,'General Assumptions_Back End'!$A$102:$A$110,'Structure Inputs'!AA88))),)</f>
        <v>0</v>
      </c>
      <c r="T85" s="25">
        <f>IF($D85="Yes",IF('Structure Inputs'!AB88&gt;='General Assumptions_Back End'!$A$110,'General Assumptions_Back End'!$C$110,IF('Structure Inputs'!AB88&lt;='General Assumptions_Back End'!$A$102,'General Assumptions_Back End'!$C$102,SUMIFS('General Assumptions_Back End'!$C$102:$C$110,'General Assumptions_Back End'!$A$102:$A$110,'Structure Inputs'!AB88))),)</f>
        <v>0</v>
      </c>
      <c r="U85" s="25">
        <f>IF($D85="Yes",IF('Structure Inputs'!AC88&gt;='General Assumptions_Back End'!$A$110,'General Assumptions_Back End'!$C$110,IF('Structure Inputs'!AC88&lt;='General Assumptions_Back End'!$A$102,'General Assumptions_Back End'!$C$102,SUMIFS('General Assumptions_Back End'!$C$102:$C$110,'General Assumptions_Back End'!$A$102:$A$110,'Structure Inputs'!AC88))),)</f>
        <v>0</v>
      </c>
      <c r="W85" s="25">
        <f t="shared" si="27"/>
        <v>0</v>
      </c>
      <c r="X85" s="25">
        <f t="shared" si="15"/>
        <v>0</v>
      </c>
      <c r="Y85" s="25">
        <f t="shared" si="16"/>
        <v>0</v>
      </c>
      <c r="Z85" s="25">
        <f t="shared" si="17"/>
        <v>0</v>
      </c>
      <c r="AA85" s="25">
        <f t="shared" si="18"/>
        <v>0</v>
      </c>
      <c r="AB85" s="25">
        <f t="shared" si="19"/>
        <v>0</v>
      </c>
      <c r="AC85" s="25">
        <f t="shared" si="20"/>
        <v>0</v>
      </c>
      <c r="AD85" s="25">
        <f t="shared" si="21"/>
        <v>0</v>
      </c>
      <c r="AE85" s="25">
        <f t="shared" si="22"/>
        <v>0</v>
      </c>
      <c r="AF85" s="25">
        <f t="shared" si="23"/>
        <v>0</v>
      </c>
      <c r="AG85" s="25">
        <f t="shared" si="24"/>
        <v>0</v>
      </c>
      <c r="AH85" s="25">
        <f t="shared" si="25"/>
        <v>0</v>
      </c>
    </row>
    <row r="86" spans="1:34" x14ac:dyDescent="0.25">
      <c r="A86" s="17">
        <f t="shared" si="14"/>
        <v>85</v>
      </c>
      <c r="B86" s="27" t="str">
        <f>IF('Structure Inputs'!C89="","",'Structure Inputs'!C89)</f>
        <v/>
      </c>
      <c r="D86" s="42" t="str">
        <f t="shared" si="26"/>
        <v>No</v>
      </c>
      <c r="F86" s="42">
        <f>'Structure Inputs'!$D89</f>
        <v>0</v>
      </c>
      <c r="H86" s="42">
        <f>SUMIFS('General Assumptions_Back End'!$C:$C,'General Assumptions_Back End'!$A:$A,$B86,'General Assumptions_Back End'!$B:$B,H$1)</f>
        <v>0</v>
      </c>
      <c r="J86" s="25">
        <f>IF($D86="Yes",IF('Structure Inputs'!R89&gt;='General Assumptions_Back End'!$A$110,'General Assumptions_Back End'!$C$110,IF('Structure Inputs'!R89&lt;='General Assumptions_Back End'!$A$102,'General Assumptions_Back End'!$C$102,SUMIFS('General Assumptions_Back End'!$C$102:$C$110,'General Assumptions_Back End'!$A$102:$A$110,'Structure Inputs'!R89))),)</f>
        <v>0</v>
      </c>
      <c r="K86" s="25">
        <f>IF($D86="Yes",IF('Structure Inputs'!S89&gt;='General Assumptions_Back End'!$A$110,'General Assumptions_Back End'!$C$110,IF('Structure Inputs'!S89&lt;='General Assumptions_Back End'!$A$102,'General Assumptions_Back End'!$C$102,SUMIFS('General Assumptions_Back End'!$C$102:$C$110,'General Assumptions_Back End'!$A$102:$A$110,'Structure Inputs'!S89))),)</f>
        <v>0</v>
      </c>
      <c r="L86" s="25">
        <f>IF($D86="Yes",IF('Structure Inputs'!T89&gt;='General Assumptions_Back End'!$A$110,'General Assumptions_Back End'!$C$110,IF('Structure Inputs'!T89&lt;='General Assumptions_Back End'!$A$102,'General Assumptions_Back End'!$C$102,SUMIFS('General Assumptions_Back End'!$C$102:$C$110,'General Assumptions_Back End'!$A$102:$A$110,'Structure Inputs'!T89))),)</f>
        <v>0</v>
      </c>
      <c r="M86" s="25">
        <f>IF($D86="Yes",IF('Structure Inputs'!U89&gt;='General Assumptions_Back End'!$A$110,'General Assumptions_Back End'!$C$110,IF('Structure Inputs'!U89&lt;='General Assumptions_Back End'!$A$102,'General Assumptions_Back End'!$C$102,SUMIFS('General Assumptions_Back End'!$C$102:$C$110,'General Assumptions_Back End'!$A$102:$A$110,'Structure Inputs'!U89))),)</f>
        <v>0</v>
      </c>
      <c r="N86" s="25">
        <f>IF($D86="Yes",IF('Structure Inputs'!V89&gt;='General Assumptions_Back End'!$A$110,'General Assumptions_Back End'!$C$110,IF('Structure Inputs'!V89&lt;='General Assumptions_Back End'!$A$102,'General Assumptions_Back End'!$C$102,SUMIFS('General Assumptions_Back End'!$C$102:$C$110,'General Assumptions_Back End'!$A$102:$A$110,'Structure Inputs'!V89))),)</f>
        <v>0</v>
      </c>
      <c r="O86" s="25">
        <f>IF($D86="Yes",IF('Structure Inputs'!W89&gt;='General Assumptions_Back End'!$A$110,'General Assumptions_Back End'!$C$110,IF('Structure Inputs'!W89&lt;='General Assumptions_Back End'!$A$102,'General Assumptions_Back End'!$C$102,SUMIFS('General Assumptions_Back End'!$C$102:$C$110,'General Assumptions_Back End'!$A$102:$A$110,'Structure Inputs'!W89))),)</f>
        <v>0</v>
      </c>
      <c r="P86" s="25">
        <f>IF($D86="Yes",IF('Structure Inputs'!X89&gt;='General Assumptions_Back End'!$A$110,'General Assumptions_Back End'!$C$110,IF('Structure Inputs'!X89&lt;='General Assumptions_Back End'!$A$102,'General Assumptions_Back End'!$C$102,SUMIFS('General Assumptions_Back End'!$C$102:$C$110,'General Assumptions_Back End'!$A$102:$A$110,'Structure Inputs'!X89))),)</f>
        <v>0</v>
      </c>
      <c r="Q86" s="25">
        <f>IF($D86="Yes",IF('Structure Inputs'!Y89&gt;='General Assumptions_Back End'!$A$110,'General Assumptions_Back End'!$C$110,IF('Structure Inputs'!Y89&lt;='General Assumptions_Back End'!$A$102,'General Assumptions_Back End'!$C$102,SUMIFS('General Assumptions_Back End'!$C$102:$C$110,'General Assumptions_Back End'!$A$102:$A$110,'Structure Inputs'!Y89))),)</f>
        <v>0</v>
      </c>
      <c r="R86" s="25">
        <f>IF($D86="Yes",IF('Structure Inputs'!Z89&gt;='General Assumptions_Back End'!$A$110,'General Assumptions_Back End'!$C$110,IF('Structure Inputs'!Z89&lt;='General Assumptions_Back End'!$A$102,'General Assumptions_Back End'!$C$102,SUMIFS('General Assumptions_Back End'!$C$102:$C$110,'General Assumptions_Back End'!$A$102:$A$110,'Structure Inputs'!Z89))),)</f>
        <v>0</v>
      </c>
      <c r="S86" s="25">
        <f>IF($D86="Yes",IF('Structure Inputs'!AA89&gt;='General Assumptions_Back End'!$A$110,'General Assumptions_Back End'!$C$110,IF('Structure Inputs'!AA89&lt;='General Assumptions_Back End'!$A$102,'General Assumptions_Back End'!$C$102,SUMIFS('General Assumptions_Back End'!$C$102:$C$110,'General Assumptions_Back End'!$A$102:$A$110,'Structure Inputs'!AA89))),)</f>
        <v>0</v>
      </c>
      <c r="T86" s="25">
        <f>IF($D86="Yes",IF('Structure Inputs'!AB89&gt;='General Assumptions_Back End'!$A$110,'General Assumptions_Back End'!$C$110,IF('Structure Inputs'!AB89&lt;='General Assumptions_Back End'!$A$102,'General Assumptions_Back End'!$C$102,SUMIFS('General Assumptions_Back End'!$C$102:$C$110,'General Assumptions_Back End'!$A$102:$A$110,'Structure Inputs'!AB89))),)</f>
        <v>0</v>
      </c>
      <c r="U86" s="25">
        <f>IF($D86="Yes",IF('Structure Inputs'!AC89&gt;='General Assumptions_Back End'!$A$110,'General Assumptions_Back End'!$C$110,IF('Structure Inputs'!AC89&lt;='General Assumptions_Back End'!$A$102,'General Assumptions_Back End'!$C$102,SUMIFS('General Assumptions_Back End'!$C$102:$C$110,'General Assumptions_Back End'!$A$102:$A$110,'Structure Inputs'!AC89))),)</f>
        <v>0</v>
      </c>
      <c r="W86" s="25">
        <f t="shared" si="27"/>
        <v>0</v>
      </c>
      <c r="X86" s="25">
        <f t="shared" si="15"/>
        <v>0</v>
      </c>
      <c r="Y86" s="25">
        <f t="shared" si="16"/>
        <v>0</v>
      </c>
      <c r="Z86" s="25">
        <f t="shared" si="17"/>
        <v>0</v>
      </c>
      <c r="AA86" s="25">
        <f t="shared" si="18"/>
        <v>0</v>
      </c>
      <c r="AB86" s="25">
        <f t="shared" si="19"/>
        <v>0</v>
      </c>
      <c r="AC86" s="25">
        <f t="shared" si="20"/>
        <v>0</v>
      </c>
      <c r="AD86" s="25">
        <f t="shared" si="21"/>
        <v>0</v>
      </c>
      <c r="AE86" s="25">
        <f t="shared" si="22"/>
        <v>0</v>
      </c>
      <c r="AF86" s="25">
        <f t="shared" si="23"/>
        <v>0</v>
      </c>
      <c r="AG86" s="25">
        <f t="shared" si="24"/>
        <v>0</v>
      </c>
      <c r="AH86" s="25">
        <f t="shared" si="25"/>
        <v>0</v>
      </c>
    </row>
    <row r="87" spans="1:34" x14ac:dyDescent="0.25">
      <c r="A87" s="17">
        <f t="shared" si="14"/>
        <v>86</v>
      </c>
      <c r="B87" s="27" t="str">
        <f>IF('Structure Inputs'!C90="","",'Structure Inputs'!C90)</f>
        <v/>
      </c>
      <c r="D87" s="42" t="str">
        <f t="shared" si="26"/>
        <v>No</v>
      </c>
      <c r="F87" s="42">
        <f>'Structure Inputs'!$D90</f>
        <v>0</v>
      </c>
      <c r="H87" s="42">
        <f>SUMIFS('General Assumptions_Back End'!$C:$C,'General Assumptions_Back End'!$A:$A,$B87,'General Assumptions_Back End'!$B:$B,H$1)</f>
        <v>0</v>
      </c>
      <c r="J87" s="25">
        <f>IF($D87="Yes",IF('Structure Inputs'!R90&gt;='General Assumptions_Back End'!$A$110,'General Assumptions_Back End'!$C$110,IF('Structure Inputs'!R90&lt;='General Assumptions_Back End'!$A$102,'General Assumptions_Back End'!$C$102,SUMIFS('General Assumptions_Back End'!$C$102:$C$110,'General Assumptions_Back End'!$A$102:$A$110,'Structure Inputs'!R90))),)</f>
        <v>0</v>
      </c>
      <c r="K87" s="25">
        <f>IF($D87="Yes",IF('Structure Inputs'!S90&gt;='General Assumptions_Back End'!$A$110,'General Assumptions_Back End'!$C$110,IF('Structure Inputs'!S90&lt;='General Assumptions_Back End'!$A$102,'General Assumptions_Back End'!$C$102,SUMIFS('General Assumptions_Back End'!$C$102:$C$110,'General Assumptions_Back End'!$A$102:$A$110,'Structure Inputs'!S90))),)</f>
        <v>0</v>
      </c>
      <c r="L87" s="25">
        <f>IF($D87="Yes",IF('Structure Inputs'!T90&gt;='General Assumptions_Back End'!$A$110,'General Assumptions_Back End'!$C$110,IF('Structure Inputs'!T90&lt;='General Assumptions_Back End'!$A$102,'General Assumptions_Back End'!$C$102,SUMIFS('General Assumptions_Back End'!$C$102:$C$110,'General Assumptions_Back End'!$A$102:$A$110,'Structure Inputs'!T90))),)</f>
        <v>0</v>
      </c>
      <c r="M87" s="25">
        <f>IF($D87="Yes",IF('Structure Inputs'!U90&gt;='General Assumptions_Back End'!$A$110,'General Assumptions_Back End'!$C$110,IF('Structure Inputs'!U90&lt;='General Assumptions_Back End'!$A$102,'General Assumptions_Back End'!$C$102,SUMIFS('General Assumptions_Back End'!$C$102:$C$110,'General Assumptions_Back End'!$A$102:$A$110,'Structure Inputs'!U90))),)</f>
        <v>0</v>
      </c>
      <c r="N87" s="25">
        <f>IF($D87="Yes",IF('Structure Inputs'!V90&gt;='General Assumptions_Back End'!$A$110,'General Assumptions_Back End'!$C$110,IF('Structure Inputs'!V90&lt;='General Assumptions_Back End'!$A$102,'General Assumptions_Back End'!$C$102,SUMIFS('General Assumptions_Back End'!$C$102:$C$110,'General Assumptions_Back End'!$A$102:$A$110,'Structure Inputs'!V90))),)</f>
        <v>0</v>
      </c>
      <c r="O87" s="25">
        <f>IF($D87="Yes",IF('Structure Inputs'!W90&gt;='General Assumptions_Back End'!$A$110,'General Assumptions_Back End'!$C$110,IF('Structure Inputs'!W90&lt;='General Assumptions_Back End'!$A$102,'General Assumptions_Back End'!$C$102,SUMIFS('General Assumptions_Back End'!$C$102:$C$110,'General Assumptions_Back End'!$A$102:$A$110,'Structure Inputs'!W90))),)</f>
        <v>0</v>
      </c>
      <c r="P87" s="25">
        <f>IF($D87="Yes",IF('Structure Inputs'!X90&gt;='General Assumptions_Back End'!$A$110,'General Assumptions_Back End'!$C$110,IF('Structure Inputs'!X90&lt;='General Assumptions_Back End'!$A$102,'General Assumptions_Back End'!$C$102,SUMIFS('General Assumptions_Back End'!$C$102:$C$110,'General Assumptions_Back End'!$A$102:$A$110,'Structure Inputs'!X90))),)</f>
        <v>0</v>
      </c>
      <c r="Q87" s="25">
        <f>IF($D87="Yes",IF('Structure Inputs'!Y90&gt;='General Assumptions_Back End'!$A$110,'General Assumptions_Back End'!$C$110,IF('Structure Inputs'!Y90&lt;='General Assumptions_Back End'!$A$102,'General Assumptions_Back End'!$C$102,SUMIFS('General Assumptions_Back End'!$C$102:$C$110,'General Assumptions_Back End'!$A$102:$A$110,'Structure Inputs'!Y90))),)</f>
        <v>0</v>
      </c>
      <c r="R87" s="25">
        <f>IF($D87="Yes",IF('Structure Inputs'!Z90&gt;='General Assumptions_Back End'!$A$110,'General Assumptions_Back End'!$C$110,IF('Structure Inputs'!Z90&lt;='General Assumptions_Back End'!$A$102,'General Assumptions_Back End'!$C$102,SUMIFS('General Assumptions_Back End'!$C$102:$C$110,'General Assumptions_Back End'!$A$102:$A$110,'Structure Inputs'!Z90))),)</f>
        <v>0</v>
      </c>
      <c r="S87" s="25">
        <f>IF($D87="Yes",IF('Structure Inputs'!AA90&gt;='General Assumptions_Back End'!$A$110,'General Assumptions_Back End'!$C$110,IF('Structure Inputs'!AA90&lt;='General Assumptions_Back End'!$A$102,'General Assumptions_Back End'!$C$102,SUMIFS('General Assumptions_Back End'!$C$102:$C$110,'General Assumptions_Back End'!$A$102:$A$110,'Structure Inputs'!AA90))),)</f>
        <v>0</v>
      </c>
      <c r="T87" s="25">
        <f>IF($D87="Yes",IF('Structure Inputs'!AB90&gt;='General Assumptions_Back End'!$A$110,'General Assumptions_Back End'!$C$110,IF('Structure Inputs'!AB90&lt;='General Assumptions_Back End'!$A$102,'General Assumptions_Back End'!$C$102,SUMIFS('General Assumptions_Back End'!$C$102:$C$110,'General Assumptions_Back End'!$A$102:$A$110,'Structure Inputs'!AB90))),)</f>
        <v>0</v>
      </c>
      <c r="U87" s="25">
        <f>IF($D87="Yes",IF('Structure Inputs'!AC90&gt;='General Assumptions_Back End'!$A$110,'General Assumptions_Back End'!$C$110,IF('Structure Inputs'!AC90&lt;='General Assumptions_Back End'!$A$102,'General Assumptions_Back End'!$C$102,SUMIFS('General Assumptions_Back End'!$C$102:$C$110,'General Assumptions_Back End'!$A$102:$A$110,'Structure Inputs'!AC90))),)</f>
        <v>0</v>
      </c>
      <c r="W87" s="25">
        <f t="shared" si="27"/>
        <v>0</v>
      </c>
      <c r="X87" s="25">
        <f t="shared" si="15"/>
        <v>0</v>
      </c>
      <c r="Y87" s="25">
        <f t="shared" si="16"/>
        <v>0</v>
      </c>
      <c r="Z87" s="25">
        <f t="shared" si="17"/>
        <v>0</v>
      </c>
      <c r="AA87" s="25">
        <f t="shared" si="18"/>
        <v>0</v>
      </c>
      <c r="AB87" s="25">
        <f t="shared" si="19"/>
        <v>0</v>
      </c>
      <c r="AC87" s="25">
        <f t="shared" si="20"/>
        <v>0</v>
      </c>
      <c r="AD87" s="25">
        <f t="shared" si="21"/>
        <v>0</v>
      </c>
      <c r="AE87" s="25">
        <f t="shared" si="22"/>
        <v>0</v>
      </c>
      <c r="AF87" s="25">
        <f t="shared" si="23"/>
        <v>0</v>
      </c>
      <c r="AG87" s="25">
        <f t="shared" si="24"/>
        <v>0</v>
      </c>
      <c r="AH87" s="25">
        <f t="shared" si="25"/>
        <v>0</v>
      </c>
    </row>
    <row r="88" spans="1:34" x14ac:dyDescent="0.25">
      <c r="A88" s="17">
        <f t="shared" si="14"/>
        <v>87</v>
      </c>
      <c r="B88" s="27" t="str">
        <f>IF('Structure Inputs'!C91="","",'Structure Inputs'!C91)</f>
        <v/>
      </c>
      <c r="D88" s="42" t="str">
        <f t="shared" si="26"/>
        <v>No</v>
      </c>
      <c r="F88" s="42">
        <f>'Structure Inputs'!$D91</f>
        <v>0</v>
      </c>
      <c r="H88" s="42">
        <f>SUMIFS('General Assumptions_Back End'!$C:$C,'General Assumptions_Back End'!$A:$A,$B88,'General Assumptions_Back End'!$B:$B,H$1)</f>
        <v>0</v>
      </c>
      <c r="J88" s="25">
        <f>IF($D88="Yes",IF('Structure Inputs'!R91&gt;='General Assumptions_Back End'!$A$110,'General Assumptions_Back End'!$C$110,IF('Structure Inputs'!R91&lt;='General Assumptions_Back End'!$A$102,'General Assumptions_Back End'!$C$102,SUMIFS('General Assumptions_Back End'!$C$102:$C$110,'General Assumptions_Back End'!$A$102:$A$110,'Structure Inputs'!R91))),)</f>
        <v>0</v>
      </c>
      <c r="K88" s="25">
        <f>IF($D88="Yes",IF('Structure Inputs'!S91&gt;='General Assumptions_Back End'!$A$110,'General Assumptions_Back End'!$C$110,IF('Structure Inputs'!S91&lt;='General Assumptions_Back End'!$A$102,'General Assumptions_Back End'!$C$102,SUMIFS('General Assumptions_Back End'!$C$102:$C$110,'General Assumptions_Back End'!$A$102:$A$110,'Structure Inputs'!S91))),)</f>
        <v>0</v>
      </c>
      <c r="L88" s="25">
        <f>IF($D88="Yes",IF('Structure Inputs'!T91&gt;='General Assumptions_Back End'!$A$110,'General Assumptions_Back End'!$C$110,IF('Structure Inputs'!T91&lt;='General Assumptions_Back End'!$A$102,'General Assumptions_Back End'!$C$102,SUMIFS('General Assumptions_Back End'!$C$102:$C$110,'General Assumptions_Back End'!$A$102:$A$110,'Structure Inputs'!T91))),)</f>
        <v>0</v>
      </c>
      <c r="M88" s="25">
        <f>IF($D88="Yes",IF('Structure Inputs'!U91&gt;='General Assumptions_Back End'!$A$110,'General Assumptions_Back End'!$C$110,IF('Structure Inputs'!U91&lt;='General Assumptions_Back End'!$A$102,'General Assumptions_Back End'!$C$102,SUMIFS('General Assumptions_Back End'!$C$102:$C$110,'General Assumptions_Back End'!$A$102:$A$110,'Structure Inputs'!U91))),)</f>
        <v>0</v>
      </c>
      <c r="N88" s="25">
        <f>IF($D88="Yes",IF('Structure Inputs'!V91&gt;='General Assumptions_Back End'!$A$110,'General Assumptions_Back End'!$C$110,IF('Structure Inputs'!V91&lt;='General Assumptions_Back End'!$A$102,'General Assumptions_Back End'!$C$102,SUMIFS('General Assumptions_Back End'!$C$102:$C$110,'General Assumptions_Back End'!$A$102:$A$110,'Structure Inputs'!V91))),)</f>
        <v>0</v>
      </c>
      <c r="O88" s="25">
        <f>IF($D88="Yes",IF('Structure Inputs'!W91&gt;='General Assumptions_Back End'!$A$110,'General Assumptions_Back End'!$C$110,IF('Structure Inputs'!W91&lt;='General Assumptions_Back End'!$A$102,'General Assumptions_Back End'!$C$102,SUMIFS('General Assumptions_Back End'!$C$102:$C$110,'General Assumptions_Back End'!$A$102:$A$110,'Structure Inputs'!W91))),)</f>
        <v>0</v>
      </c>
      <c r="P88" s="25">
        <f>IF($D88="Yes",IF('Structure Inputs'!X91&gt;='General Assumptions_Back End'!$A$110,'General Assumptions_Back End'!$C$110,IF('Structure Inputs'!X91&lt;='General Assumptions_Back End'!$A$102,'General Assumptions_Back End'!$C$102,SUMIFS('General Assumptions_Back End'!$C$102:$C$110,'General Assumptions_Back End'!$A$102:$A$110,'Structure Inputs'!X91))),)</f>
        <v>0</v>
      </c>
      <c r="Q88" s="25">
        <f>IF($D88="Yes",IF('Structure Inputs'!Y91&gt;='General Assumptions_Back End'!$A$110,'General Assumptions_Back End'!$C$110,IF('Structure Inputs'!Y91&lt;='General Assumptions_Back End'!$A$102,'General Assumptions_Back End'!$C$102,SUMIFS('General Assumptions_Back End'!$C$102:$C$110,'General Assumptions_Back End'!$A$102:$A$110,'Structure Inputs'!Y91))),)</f>
        <v>0</v>
      </c>
      <c r="R88" s="25">
        <f>IF($D88="Yes",IF('Structure Inputs'!Z91&gt;='General Assumptions_Back End'!$A$110,'General Assumptions_Back End'!$C$110,IF('Structure Inputs'!Z91&lt;='General Assumptions_Back End'!$A$102,'General Assumptions_Back End'!$C$102,SUMIFS('General Assumptions_Back End'!$C$102:$C$110,'General Assumptions_Back End'!$A$102:$A$110,'Structure Inputs'!Z91))),)</f>
        <v>0</v>
      </c>
      <c r="S88" s="25">
        <f>IF($D88="Yes",IF('Structure Inputs'!AA91&gt;='General Assumptions_Back End'!$A$110,'General Assumptions_Back End'!$C$110,IF('Structure Inputs'!AA91&lt;='General Assumptions_Back End'!$A$102,'General Assumptions_Back End'!$C$102,SUMIFS('General Assumptions_Back End'!$C$102:$C$110,'General Assumptions_Back End'!$A$102:$A$110,'Structure Inputs'!AA91))),)</f>
        <v>0</v>
      </c>
      <c r="T88" s="25">
        <f>IF($D88="Yes",IF('Structure Inputs'!AB91&gt;='General Assumptions_Back End'!$A$110,'General Assumptions_Back End'!$C$110,IF('Structure Inputs'!AB91&lt;='General Assumptions_Back End'!$A$102,'General Assumptions_Back End'!$C$102,SUMIFS('General Assumptions_Back End'!$C$102:$C$110,'General Assumptions_Back End'!$A$102:$A$110,'Structure Inputs'!AB91))),)</f>
        <v>0</v>
      </c>
      <c r="U88" s="25">
        <f>IF($D88="Yes",IF('Structure Inputs'!AC91&gt;='General Assumptions_Back End'!$A$110,'General Assumptions_Back End'!$C$110,IF('Structure Inputs'!AC91&lt;='General Assumptions_Back End'!$A$102,'General Assumptions_Back End'!$C$102,SUMIFS('General Assumptions_Back End'!$C$102:$C$110,'General Assumptions_Back End'!$A$102:$A$110,'Structure Inputs'!AC91))),)</f>
        <v>0</v>
      </c>
      <c r="W88" s="25">
        <f t="shared" si="27"/>
        <v>0</v>
      </c>
      <c r="X88" s="25">
        <f t="shared" si="15"/>
        <v>0</v>
      </c>
      <c r="Y88" s="25">
        <f t="shared" si="16"/>
        <v>0</v>
      </c>
      <c r="Z88" s="25">
        <f t="shared" si="17"/>
        <v>0</v>
      </c>
      <c r="AA88" s="25">
        <f t="shared" si="18"/>
        <v>0</v>
      </c>
      <c r="AB88" s="25">
        <f t="shared" si="19"/>
        <v>0</v>
      </c>
      <c r="AC88" s="25">
        <f t="shared" si="20"/>
        <v>0</v>
      </c>
      <c r="AD88" s="25">
        <f t="shared" si="21"/>
        <v>0</v>
      </c>
      <c r="AE88" s="25">
        <f t="shared" si="22"/>
        <v>0</v>
      </c>
      <c r="AF88" s="25">
        <f t="shared" si="23"/>
        <v>0</v>
      </c>
      <c r="AG88" s="25">
        <f t="shared" si="24"/>
        <v>0</v>
      </c>
      <c r="AH88" s="25">
        <f t="shared" si="25"/>
        <v>0</v>
      </c>
    </row>
    <row r="89" spans="1:34" x14ac:dyDescent="0.25">
      <c r="A89" s="17">
        <f t="shared" si="14"/>
        <v>88</v>
      </c>
      <c r="B89" s="27" t="str">
        <f>IF('Structure Inputs'!C92="","",'Structure Inputs'!C92)</f>
        <v/>
      </c>
      <c r="D89" s="42" t="str">
        <f t="shared" si="26"/>
        <v>No</v>
      </c>
      <c r="F89" s="42">
        <f>'Structure Inputs'!$D92</f>
        <v>0</v>
      </c>
      <c r="H89" s="42">
        <f>SUMIFS('General Assumptions_Back End'!$C:$C,'General Assumptions_Back End'!$A:$A,$B89,'General Assumptions_Back End'!$B:$B,H$1)</f>
        <v>0</v>
      </c>
      <c r="J89" s="25">
        <f>IF($D89="Yes",IF('Structure Inputs'!R92&gt;='General Assumptions_Back End'!$A$110,'General Assumptions_Back End'!$C$110,IF('Structure Inputs'!R92&lt;='General Assumptions_Back End'!$A$102,'General Assumptions_Back End'!$C$102,SUMIFS('General Assumptions_Back End'!$C$102:$C$110,'General Assumptions_Back End'!$A$102:$A$110,'Structure Inputs'!R92))),)</f>
        <v>0</v>
      </c>
      <c r="K89" s="25">
        <f>IF($D89="Yes",IF('Structure Inputs'!S92&gt;='General Assumptions_Back End'!$A$110,'General Assumptions_Back End'!$C$110,IF('Structure Inputs'!S92&lt;='General Assumptions_Back End'!$A$102,'General Assumptions_Back End'!$C$102,SUMIFS('General Assumptions_Back End'!$C$102:$C$110,'General Assumptions_Back End'!$A$102:$A$110,'Structure Inputs'!S92))),)</f>
        <v>0</v>
      </c>
      <c r="L89" s="25">
        <f>IF($D89="Yes",IF('Structure Inputs'!T92&gt;='General Assumptions_Back End'!$A$110,'General Assumptions_Back End'!$C$110,IF('Structure Inputs'!T92&lt;='General Assumptions_Back End'!$A$102,'General Assumptions_Back End'!$C$102,SUMIFS('General Assumptions_Back End'!$C$102:$C$110,'General Assumptions_Back End'!$A$102:$A$110,'Structure Inputs'!T92))),)</f>
        <v>0</v>
      </c>
      <c r="M89" s="25">
        <f>IF($D89="Yes",IF('Structure Inputs'!U92&gt;='General Assumptions_Back End'!$A$110,'General Assumptions_Back End'!$C$110,IF('Structure Inputs'!U92&lt;='General Assumptions_Back End'!$A$102,'General Assumptions_Back End'!$C$102,SUMIFS('General Assumptions_Back End'!$C$102:$C$110,'General Assumptions_Back End'!$A$102:$A$110,'Structure Inputs'!U92))),)</f>
        <v>0</v>
      </c>
      <c r="N89" s="25">
        <f>IF($D89="Yes",IF('Structure Inputs'!V92&gt;='General Assumptions_Back End'!$A$110,'General Assumptions_Back End'!$C$110,IF('Structure Inputs'!V92&lt;='General Assumptions_Back End'!$A$102,'General Assumptions_Back End'!$C$102,SUMIFS('General Assumptions_Back End'!$C$102:$C$110,'General Assumptions_Back End'!$A$102:$A$110,'Structure Inputs'!V92))),)</f>
        <v>0</v>
      </c>
      <c r="O89" s="25">
        <f>IF($D89="Yes",IF('Structure Inputs'!W92&gt;='General Assumptions_Back End'!$A$110,'General Assumptions_Back End'!$C$110,IF('Structure Inputs'!W92&lt;='General Assumptions_Back End'!$A$102,'General Assumptions_Back End'!$C$102,SUMIFS('General Assumptions_Back End'!$C$102:$C$110,'General Assumptions_Back End'!$A$102:$A$110,'Structure Inputs'!W92))),)</f>
        <v>0</v>
      </c>
      <c r="P89" s="25">
        <f>IF($D89="Yes",IF('Structure Inputs'!X92&gt;='General Assumptions_Back End'!$A$110,'General Assumptions_Back End'!$C$110,IF('Structure Inputs'!X92&lt;='General Assumptions_Back End'!$A$102,'General Assumptions_Back End'!$C$102,SUMIFS('General Assumptions_Back End'!$C$102:$C$110,'General Assumptions_Back End'!$A$102:$A$110,'Structure Inputs'!X92))),)</f>
        <v>0</v>
      </c>
      <c r="Q89" s="25">
        <f>IF($D89="Yes",IF('Structure Inputs'!Y92&gt;='General Assumptions_Back End'!$A$110,'General Assumptions_Back End'!$C$110,IF('Structure Inputs'!Y92&lt;='General Assumptions_Back End'!$A$102,'General Assumptions_Back End'!$C$102,SUMIFS('General Assumptions_Back End'!$C$102:$C$110,'General Assumptions_Back End'!$A$102:$A$110,'Structure Inputs'!Y92))),)</f>
        <v>0</v>
      </c>
      <c r="R89" s="25">
        <f>IF($D89="Yes",IF('Structure Inputs'!Z92&gt;='General Assumptions_Back End'!$A$110,'General Assumptions_Back End'!$C$110,IF('Structure Inputs'!Z92&lt;='General Assumptions_Back End'!$A$102,'General Assumptions_Back End'!$C$102,SUMIFS('General Assumptions_Back End'!$C$102:$C$110,'General Assumptions_Back End'!$A$102:$A$110,'Structure Inputs'!Z92))),)</f>
        <v>0</v>
      </c>
      <c r="S89" s="25">
        <f>IF($D89="Yes",IF('Structure Inputs'!AA92&gt;='General Assumptions_Back End'!$A$110,'General Assumptions_Back End'!$C$110,IF('Structure Inputs'!AA92&lt;='General Assumptions_Back End'!$A$102,'General Assumptions_Back End'!$C$102,SUMIFS('General Assumptions_Back End'!$C$102:$C$110,'General Assumptions_Back End'!$A$102:$A$110,'Structure Inputs'!AA92))),)</f>
        <v>0</v>
      </c>
      <c r="T89" s="25">
        <f>IF($D89="Yes",IF('Structure Inputs'!AB92&gt;='General Assumptions_Back End'!$A$110,'General Assumptions_Back End'!$C$110,IF('Structure Inputs'!AB92&lt;='General Assumptions_Back End'!$A$102,'General Assumptions_Back End'!$C$102,SUMIFS('General Assumptions_Back End'!$C$102:$C$110,'General Assumptions_Back End'!$A$102:$A$110,'Structure Inputs'!AB92))),)</f>
        <v>0</v>
      </c>
      <c r="U89" s="25">
        <f>IF($D89="Yes",IF('Structure Inputs'!AC92&gt;='General Assumptions_Back End'!$A$110,'General Assumptions_Back End'!$C$110,IF('Structure Inputs'!AC92&lt;='General Assumptions_Back End'!$A$102,'General Assumptions_Back End'!$C$102,SUMIFS('General Assumptions_Back End'!$C$102:$C$110,'General Assumptions_Back End'!$A$102:$A$110,'Structure Inputs'!AC92))),)</f>
        <v>0</v>
      </c>
      <c r="W89" s="25">
        <f t="shared" si="27"/>
        <v>0</v>
      </c>
      <c r="X89" s="25">
        <f t="shared" si="15"/>
        <v>0</v>
      </c>
      <c r="Y89" s="25">
        <f t="shared" si="16"/>
        <v>0</v>
      </c>
      <c r="Z89" s="25">
        <f t="shared" si="17"/>
        <v>0</v>
      </c>
      <c r="AA89" s="25">
        <f t="shared" si="18"/>
        <v>0</v>
      </c>
      <c r="AB89" s="25">
        <f t="shared" si="19"/>
        <v>0</v>
      </c>
      <c r="AC89" s="25">
        <f t="shared" si="20"/>
        <v>0</v>
      </c>
      <c r="AD89" s="25">
        <f t="shared" si="21"/>
        <v>0</v>
      </c>
      <c r="AE89" s="25">
        <f t="shared" si="22"/>
        <v>0</v>
      </c>
      <c r="AF89" s="25">
        <f t="shared" si="23"/>
        <v>0</v>
      </c>
      <c r="AG89" s="25">
        <f t="shared" si="24"/>
        <v>0</v>
      </c>
      <c r="AH89" s="25">
        <f t="shared" si="25"/>
        <v>0</v>
      </c>
    </row>
    <row r="90" spans="1:34" x14ac:dyDescent="0.25">
      <c r="A90" s="17">
        <f t="shared" si="14"/>
        <v>89</v>
      </c>
      <c r="B90" s="27" t="str">
        <f>IF('Structure Inputs'!C93="","",'Structure Inputs'!C93)</f>
        <v/>
      </c>
      <c r="D90" s="42" t="str">
        <f t="shared" si="26"/>
        <v>No</v>
      </c>
      <c r="F90" s="42">
        <f>'Structure Inputs'!$D93</f>
        <v>0</v>
      </c>
      <c r="H90" s="42">
        <f>SUMIFS('General Assumptions_Back End'!$C:$C,'General Assumptions_Back End'!$A:$A,$B90,'General Assumptions_Back End'!$B:$B,H$1)</f>
        <v>0</v>
      </c>
      <c r="J90" s="25">
        <f>IF($D90="Yes",IF('Structure Inputs'!R93&gt;='General Assumptions_Back End'!$A$110,'General Assumptions_Back End'!$C$110,IF('Structure Inputs'!R93&lt;='General Assumptions_Back End'!$A$102,'General Assumptions_Back End'!$C$102,SUMIFS('General Assumptions_Back End'!$C$102:$C$110,'General Assumptions_Back End'!$A$102:$A$110,'Structure Inputs'!R93))),)</f>
        <v>0</v>
      </c>
      <c r="K90" s="25">
        <f>IF($D90="Yes",IF('Structure Inputs'!S93&gt;='General Assumptions_Back End'!$A$110,'General Assumptions_Back End'!$C$110,IF('Structure Inputs'!S93&lt;='General Assumptions_Back End'!$A$102,'General Assumptions_Back End'!$C$102,SUMIFS('General Assumptions_Back End'!$C$102:$C$110,'General Assumptions_Back End'!$A$102:$A$110,'Structure Inputs'!S93))),)</f>
        <v>0</v>
      </c>
      <c r="L90" s="25">
        <f>IF($D90="Yes",IF('Structure Inputs'!T93&gt;='General Assumptions_Back End'!$A$110,'General Assumptions_Back End'!$C$110,IF('Structure Inputs'!T93&lt;='General Assumptions_Back End'!$A$102,'General Assumptions_Back End'!$C$102,SUMIFS('General Assumptions_Back End'!$C$102:$C$110,'General Assumptions_Back End'!$A$102:$A$110,'Structure Inputs'!T93))),)</f>
        <v>0</v>
      </c>
      <c r="M90" s="25">
        <f>IF($D90="Yes",IF('Structure Inputs'!U93&gt;='General Assumptions_Back End'!$A$110,'General Assumptions_Back End'!$C$110,IF('Structure Inputs'!U93&lt;='General Assumptions_Back End'!$A$102,'General Assumptions_Back End'!$C$102,SUMIFS('General Assumptions_Back End'!$C$102:$C$110,'General Assumptions_Back End'!$A$102:$A$110,'Structure Inputs'!U93))),)</f>
        <v>0</v>
      </c>
      <c r="N90" s="25">
        <f>IF($D90="Yes",IF('Structure Inputs'!V93&gt;='General Assumptions_Back End'!$A$110,'General Assumptions_Back End'!$C$110,IF('Structure Inputs'!V93&lt;='General Assumptions_Back End'!$A$102,'General Assumptions_Back End'!$C$102,SUMIFS('General Assumptions_Back End'!$C$102:$C$110,'General Assumptions_Back End'!$A$102:$A$110,'Structure Inputs'!V93))),)</f>
        <v>0</v>
      </c>
      <c r="O90" s="25">
        <f>IF($D90="Yes",IF('Structure Inputs'!W93&gt;='General Assumptions_Back End'!$A$110,'General Assumptions_Back End'!$C$110,IF('Structure Inputs'!W93&lt;='General Assumptions_Back End'!$A$102,'General Assumptions_Back End'!$C$102,SUMIFS('General Assumptions_Back End'!$C$102:$C$110,'General Assumptions_Back End'!$A$102:$A$110,'Structure Inputs'!W93))),)</f>
        <v>0</v>
      </c>
      <c r="P90" s="25">
        <f>IF($D90="Yes",IF('Structure Inputs'!X93&gt;='General Assumptions_Back End'!$A$110,'General Assumptions_Back End'!$C$110,IF('Structure Inputs'!X93&lt;='General Assumptions_Back End'!$A$102,'General Assumptions_Back End'!$C$102,SUMIFS('General Assumptions_Back End'!$C$102:$C$110,'General Assumptions_Back End'!$A$102:$A$110,'Structure Inputs'!X93))),)</f>
        <v>0</v>
      </c>
      <c r="Q90" s="25">
        <f>IF($D90="Yes",IF('Structure Inputs'!Y93&gt;='General Assumptions_Back End'!$A$110,'General Assumptions_Back End'!$C$110,IF('Structure Inputs'!Y93&lt;='General Assumptions_Back End'!$A$102,'General Assumptions_Back End'!$C$102,SUMIFS('General Assumptions_Back End'!$C$102:$C$110,'General Assumptions_Back End'!$A$102:$A$110,'Structure Inputs'!Y93))),)</f>
        <v>0</v>
      </c>
      <c r="R90" s="25">
        <f>IF($D90="Yes",IF('Structure Inputs'!Z93&gt;='General Assumptions_Back End'!$A$110,'General Assumptions_Back End'!$C$110,IF('Structure Inputs'!Z93&lt;='General Assumptions_Back End'!$A$102,'General Assumptions_Back End'!$C$102,SUMIFS('General Assumptions_Back End'!$C$102:$C$110,'General Assumptions_Back End'!$A$102:$A$110,'Structure Inputs'!Z93))),)</f>
        <v>0</v>
      </c>
      <c r="S90" s="25">
        <f>IF($D90="Yes",IF('Structure Inputs'!AA93&gt;='General Assumptions_Back End'!$A$110,'General Assumptions_Back End'!$C$110,IF('Structure Inputs'!AA93&lt;='General Assumptions_Back End'!$A$102,'General Assumptions_Back End'!$C$102,SUMIFS('General Assumptions_Back End'!$C$102:$C$110,'General Assumptions_Back End'!$A$102:$A$110,'Structure Inputs'!AA93))),)</f>
        <v>0</v>
      </c>
      <c r="T90" s="25">
        <f>IF($D90="Yes",IF('Structure Inputs'!AB93&gt;='General Assumptions_Back End'!$A$110,'General Assumptions_Back End'!$C$110,IF('Structure Inputs'!AB93&lt;='General Assumptions_Back End'!$A$102,'General Assumptions_Back End'!$C$102,SUMIFS('General Assumptions_Back End'!$C$102:$C$110,'General Assumptions_Back End'!$A$102:$A$110,'Structure Inputs'!AB93))),)</f>
        <v>0</v>
      </c>
      <c r="U90" s="25">
        <f>IF($D90="Yes",IF('Structure Inputs'!AC93&gt;='General Assumptions_Back End'!$A$110,'General Assumptions_Back End'!$C$110,IF('Structure Inputs'!AC93&lt;='General Assumptions_Back End'!$A$102,'General Assumptions_Back End'!$C$102,SUMIFS('General Assumptions_Back End'!$C$102:$C$110,'General Assumptions_Back End'!$A$102:$A$110,'Structure Inputs'!AC93))),)</f>
        <v>0</v>
      </c>
      <c r="W90" s="25">
        <f t="shared" si="27"/>
        <v>0</v>
      </c>
      <c r="X90" s="25">
        <f t="shared" si="15"/>
        <v>0</v>
      </c>
      <c r="Y90" s="25">
        <f t="shared" si="16"/>
        <v>0</v>
      </c>
      <c r="Z90" s="25">
        <f t="shared" si="17"/>
        <v>0</v>
      </c>
      <c r="AA90" s="25">
        <f t="shared" si="18"/>
        <v>0</v>
      </c>
      <c r="AB90" s="25">
        <f t="shared" si="19"/>
        <v>0</v>
      </c>
      <c r="AC90" s="25">
        <f t="shared" si="20"/>
        <v>0</v>
      </c>
      <c r="AD90" s="25">
        <f t="shared" si="21"/>
        <v>0</v>
      </c>
      <c r="AE90" s="25">
        <f t="shared" si="22"/>
        <v>0</v>
      </c>
      <c r="AF90" s="25">
        <f t="shared" si="23"/>
        <v>0</v>
      </c>
      <c r="AG90" s="25">
        <f t="shared" si="24"/>
        <v>0</v>
      </c>
      <c r="AH90" s="25">
        <f t="shared" si="25"/>
        <v>0</v>
      </c>
    </row>
    <row r="91" spans="1:34" x14ac:dyDescent="0.25">
      <c r="A91" s="17">
        <f t="shared" si="14"/>
        <v>90</v>
      </c>
      <c r="B91" s="27" t="str">
        <f>IF('Structure Inputs'!C94="","",'Structure Inputs'!C94)</f>
        <v/>
      </c>
      <c r="D91" s="42" t="str">
        <f t="shared" si="26"/>
        <v>No</v>
      </c>
      <c r="F91" s="42">
        <f>'Structure Inputs'!$D94</f>
        <v>0</v>
      </c>
      <c r="H91" s="42">
        <f>SUMIFS('General Assumptions_Back End'!$C:$C,'General Assumptions_Back End'!$A:$A,$B91,'General Assumptions_Back End'!$B:$B,H$1)</f>
        <v>0</v>
      </c>
      <c r="J91" s="25">
        <f>IF($D91="Yes",IF('Structure Inputs'!R94&gt;='General Assumptions_Back End'!$A$110,'General Assumptions_Back End'!$C$110,IF('Structure Inputs'!R94&lt;='General Assumptions_Back End'!$A$102,'General Assumptions_Back End'!$C$102,SUMIFS('General Assumptions_Back End'!$C$102:$C$110,'General Assumptions_Back End'!$A$102:$A$110,'Structure Inputs'!R94))),)</f>
        <v>0</v>
      </c>
      <c r="K91" s="25">
        <f>IF($D91="Yes",IF('Structure Inputs'!S94&gt;='General Assumptions_Back End'!$A$110,'General Assumptions_Back End'!$C$110,IF('Structure Inputs'!S94&lt;='General Assumptions_Back End'!$A$102,'General Assumptions_Back End'!$C$102,SUMIFS('General Assumptions_Back End'!$C$102:$C$110,'General Assumptions_Back End'!$A$102:$A$110,'Structure Inputs'!S94))),)</f>
        <v>0</v>
      </c>
      <c r="L91" s="25">
        <f>IF($D91="Yes",IF('Structure Inputs'!T94&gt;='General Assumptions_Back End'!$A$110,'General Assumptions_Back End'!$C$110,IF('Structure Inputs'!T94&lt;='General Assumptions_Back End'!$A$102,'General Assumptions_Back End'!$C$102,SUMIFS('General Assumptions_Back End'!$C$102:$C$110,'General Assumptions_Back End'!$A$102:$A$110,'Structure Inputs'!T94))),)</f>
        <v>0</v>
      </c>
      <c r="M91" s="25">
        <f>IF($D91="Yes",IF('Structure Inputs'!U94&gt;='General Assumptions_Back End'!$A$110,'General Assumptions_Back End'!$C$110,IF('Structure Inputs'!U94&lt;='General Assumptions_Back End'!$A$102,'General Assumptions_Back End'!$C$102,SUMIFS('General Assumptions_Back End'!$C$102:$C$110,'General Assumptions_Back End'!$A$102:$A$110,'Structure Inputs'!U94))),)</f>
        <v>0</v>
      </c>
      <c r="N91" s="25">
        <f>IF($D91="Yes",IF('Structure Inputs'!V94&gt;='General Assumptions_Back End'!$A$110,'General Assumptions_Back End'!$C$110,IF('Structure Inputs'!V94&lt;='General Assumptions_Back End'!$A$102,'General Assumptions_Back End'!$C$102,SUMIFS('General Assumptions_Back End'!$C$102:$C$110,'General Assumptions_Back End'!$A$102:$A$110,'Structure Inputs'!V94))),)</f>
        <v>0</v>
      </c>
      <c r="O91" s="25">
        <f>IF($D91="Yes",IF('Structure Inputs'!W94&gt;='General Assumptions_Back End'!$A$110,'General Assumptions_Back End'!$C$110,IF('Structure Inputs'!W94&lt;='General Assumptions_Back End'!$A$102,'General Assumptions_Back End'!$C$102,SUMIFS('General Assumptions_Back End'!$C$102:$C$110,'General Assumptions_Back End'!$A$102:$A$110,'Structure Inputs'!W94))),)</f>
        <v>0</v>
      </c>
      <c r="P91" s="25">
        <f>IF($D91="Yes",IF('Structure Inputs'!X94&gt;='General Assumptions_Back End'!$A$110,'General Assumptions_Back End'!$C$110,IF('Structure Inputs'!X94&lt;='General Assumptions_Back End'!$A$102,'General Assumptions_Back End'!$C$102,SUMIFS('General Assumptions_Back End'!$C$102:$C$110,'General Assumptions_Back End'!$A$102:$A$110,'Structure Inputs'!X94))),)</f>
        <v>0</v>
      </c>
      <c r="Q91" s="25">
        <f>IF($D91="Yes",IF('Structure Inputs'!Y94&gt;='General Assumptions_Back End'!$A$110,'General Assumptions_Back End'!$C$110,IF('Structure Inputs'!Y94&lt;='General Assumptions_Back End'!$A$102,'General Assumptions_Back End'!$C$102,SUMIFS('General Assumptions_Back End'!$C$102:$C$110,'General Assumptions_Back End'!$A$102:$A$110,'Structure Inputs'!Y94))),)</f>
        <v>0</v>
      </c>
      <c r="R91" s="25">
        <f>IF($D91="Yes",IF('Structure Inputs'!Z94&gt;='General Assumptions_Back End'!$A$110,'General Assumptions_Back End'!$C$110,IF('Structure Inputs'!Z94&lt;='General Assumptions_Back End'!$A$102,'General Assumptions_Back End'!$C$102,SUMIFS('General Assumptions_Back End'!$C$102:$C$110,'General Assumptions_Back End'!$A$102:$A$110,'Structure Inputs'!Z94))),)</f>
        <v>0</v>
      </c>
      <c r="S91" s="25">
        <f>IF($D91="Yes",IF('Structure Inputs'!AA94&gt;='General Assumptions_Back End'!$A$110,'General Assumptions_Back End'!$C$110,IF('Structure Inputs'!AA94&lt;='General Assumptions_Back End'!$A$102,'General Assumptions_Back End'!$C$102,SUMIFS('General Assumptions_Back End'!$C$102:$C$110,'General Assumptions_Back End'!$A$102:$A$110,'Structure Inputs'!AA94))),)</f>
        <v>0</v>
      </c>
      <c r="T91" s="25">
        <f>IF($D91="Yes",IF('Structure Inputs'!AB94&gt;='General Assumptions_Back End'!$A$110,'General Assumptions_Back End'!$C$110,IF('Structure Inputs'!AB94&lt;='General Assumptions_Back End'!$A$102,'General Assumptions_Back End'!$C$102,SUMIFS('General Assumptions_Back End'!$C$102:$C$110,'General Assumptions_Back End'!$A$102:$A$110,'Structure Inputs'!AB94))),)</f>
        <v>0</v>
      </c>
      <c r="U91" s="25">
        <f>IF($D91="Yes",IF('Structure Inputs'!AC94&gt;='General Assumptions_Back End'!$A$110,'General Assumptions_Back End'!$C$110,IF('Structure Inputs'!AC94&lt;='General Assumptions_Back End'!$A$102,'General Assumptions_Back End'!$C$102,SUMIFS('General Assumptions_Back End'!$C$102:$C$110,'General Assumptions_Back End'!$A$102:$A$110,'Structure Inputs'!AC94))),)</f>
        <v>0</v>
      </c>
      <c r="W91" s="25">
        <f t="shared" si="27"/>
        <v>0</v>
      </c>
      <c r="X91" s="25">
        <f t="shared" si="15"/>
        <v>0</v>
      </c>
      <c r="Y91" s="25">
        <f t="shared" si="16"/>
        <v>0</v>
      </c>
      <c r="Z91" s="25">
        <f t="shared" si="17"/>
        <v>0</v>
      </c>
      <c r="AA91" s="25">
        <f t="shared" si="18"/>
        <v>0</v>
      </c>
      <c r="AB91" s="25">
        <f t="shared" si="19"/>
        <v>0</v>
      </c>
      <c r="AC91" s="25">
        <f t="shared" si="20"/>
        <v>0</v>
      </c>
      <c r="AD91" s="25">
        <f t="shared" si="21"/>
        <v>0</v>
      </c>
      <c r="AE91" s="25">
        <f t="shared" si="22"/>
        <v>0</v>
      </c>
      <c r="AF91" s="25">
        <f t="shared" si="23"/>
        <v>0</v>
      </c>
      <c r="AG91" s="25">
        <f t="shared" si="24"/>
        <v>0</v>
      </c>
      <c r="AH91" s="25">
        <f t="shared" si="25"/>
        <v>0</v>
      </c>
    </row>
    <row r="92" spans="1:34" x14ac:dyDescent="0.25">
      <c r="A92" s="17">
        <f t="shared" si="14"/>
        <v>91</v>
      </c>
      <c r="B92" s="27" t="str">
        <f>IF('Structure Inputs'!C95="","",'Structure Inputs'!C95)</f>
        <v/>
      </c>
      <c r="D92" s="42" t="str">
        <f t="shared" si="26"/>
        <v>No</v>
      </c>
      <c r="F92" s="42">
        <f>'Structure Inputs'!$D95</f>
        <v>0</v>
      </c>
      <c r="H92" s="42">
        <f>SUMIFS('General Assumptions_Back End'!$C:$C,'General Assumptions_Back End'!$A:$A,$B92,'General Assumptions_Back End'!$B:$B,H$1)</f>
        <v>0</v>
      </c>
      <c r="J92" s="25">
        <f>IF($D92="Yes",IF('Structure Inputs'!R95&gt;='General Assumptions_Back End'!$A$110,'General Assumptions_Back End'!$C$110,IF('Structure Inputs'!R95&lt;='General Assumptions_Back End'!$A$102,'General Assumptions_Back End'!$C$102,SUMIFS('General Assumptions_Back End'!$C$102:$C$110,'General Assumptions_Back End'!$A$102:$A$110,'Structure Inputs'!R95))),)</f>
        <v>0</v>
      </c>
      <c r="K92" s="25">
        <f>IF($D92="Yes",IF('Structure Inputs'!S95&gt;='General Assumptions_Back End'!$A$110,'General Assumptions_Back End'!$C$110,IF('Structure Inputs'!S95&lt;='General Assumptions_Back End'!$A$102,'General Assumptions_Back End'!$C$102,SUMIFS('General Assumptions_Back End'!$C$102:$C$110,'General Assumptions_Back End'!$A$102:$A$110,'Structure Inputs'!S95))),)</f>
        <v>0</v>
      </c>
      <c r="L92" s="25">
        <f>IF($D92="Yes",IF('Structure Inputs'!T95&gt;='General Assumptions_Back End'!$A$110,'General Assumptions_Back End'!$C$110,IF('Structure Inputs'!T95&lt;='General Assumptions_Back End'!$A$102,'General Assumptions_Back End'!$C$102,SUMIFS('General Assumptions_Back End'!$C$102:$C$110,'General Assumptions_Back End'!$A$102:$A$110,'Structure Inputs'!T95))),)</f>
        <v>0</v>
      </c>
      <c r="M92" s="25">
        <f>IF($D92="Yes",IF('Structure Inputs'!U95&gt;='General Assumptions_Back End'!$A$110,'General Assumptions_Back End'!$C$110,IF('Structure Inputs'!U95&lt;='General Assumptions_Back End'!$A$102,'General Assumptions_Back End'!$C$102,SUMIFS('General Assumptions_Back End'!$C$102:$C$110,'General Assumptions_Back End'!$A$102:$A$110,'Structure Inputs'!U95))),)</f>
        <v>0</v>
      </c>
      <c r="N92" s="25">
        <f>IF($D92="Yes",IF('Structure Inputs'!V95&gt;='General Assumptions_Back End'!$A$110,'General Assumptions_Back End'!$C$110,IF('Structure Inputs'!V95&lt;='General Assumptions_Back End'!$A$102,'General Assumptions_Back End'!$C$102,SUMIFS('General Assumptions_Back End'!$C$102:$C$110,'General Assumptions_Back End'!$A$102:$A$110,'Structure Inputs'!V95))),)</f>
        <v>0</v>
      </c>
      <c r="O92" s="25">
        <f>IF($D92="Yes",IF('Structure Inputs'!W95&gt;='General Assumptions_Back End'!$A$110,'General Assumptions_Back End'!$C$110,IF('Structure Inputs'!W95&lt;='General Assumptions_Back End'!$A$102,'General Assumptions_Back End'!$C$102,SUMIFS('General Assumptions_Back End'!$C$102:$C$110,'General Assumptions_Back End'!$A$102:$A$110,'Structure Inputs'!W95))),)</f>
        <v>0</v>
      </c>
      <c r="P92" s="25">
        <f>IF($D92="Yes",IF('Structure Inputs'!X95&gt;='General Assumptions_Back End'!$A$110,'General Assumptions_Back End'!$C$110,IF('Structure Inputs'!X95&lt;='General Assumptions_Back End'!$A$102,'General Assumptions_Back End'!$C$102,SUMIFS('General Assumptions_Back End'!$C$102:$C$110,'General Assumptions_Back End'!$A$102:$A$110,'Structure Inputs'!X95))),)</f>
        <v>0</v>
      </c>
      <c r="Q92" s="25">
        <f>IF($D92="Yes",IF('Structure Inputs'!Y95&gt;='General Assumptions_Back End'!$A$110,'General Assumptions_Back End'!$C$110,IF('Structure Inputs'!Y95&lt;='General Assumptions_Back End'!$A$102,'General Assumptions_Back End'!$C$102,SUMIFS('General Assumptions_Back End'!$C$102:$C$110,'General Assumptions_Back End'!$A$102:$A$110,'Structure Inputs'!Y95))),)</f>
        <v>0</v>
      </c>
      <c r="R92" s="25">
        <f>IF($D92="Yes",IF('Structure Inputs'!Z95&gt;='General Assumptions_Back End'!$A$110,'General Assumptions_Back End'!$C$110,IF('Structure Inputs'!Z95&lt;='General Assumptions_Back End'!$A$102,'General Assumptions_Back End'!$C$102,SUMIFS('General Assumptions_Back End'!$C$102:$C$110,'General Assumptions_Back End'!$A$102:$A$110,'Structure Inputs'!Z95))),)</f>
        <v>0</v>
      </c>
      <c r="S92" s="25">
        <f>IF($D92="Yes",IF('Structure Inputs'!AA95&gt;='General Assumptions_Back End'!$A$110,'General Assumptions_Back End'!$C$110,IF('Structure Inputs'!AA95&lt;='General Assumptions_Back End'!$A$102,'General Assumptions_Back End'!$C$102,SUMIFS('General Assumptions_Back End'!$C$102:$C$110,'General Assumptions_Back End'!$A$102:$A$110,'Structure Inputs'!AA95))),)</f>
        <v>0</v>
      </c>
      <c r="T92" s="25">
        <f>IF($D92="Yes",IF('Structure Inputs'!AB95&gt;='General Assumptions_Back End'!$A$110,'General Assumptions_Back End'!$C$110,IF('Structure Inputs'!AB95&lt;='General Assumptions_Back End'!$A$102,'General Assumptions_Back End'!$C$102,SUMIFS('General Assumptions_Back End'!$C$102:$C$110,'General Assumptions_Back End'!$A$102:$A$110,'Structure Inputs'!AB95))),)</f>
        <v>0</v>
      </c>
      <c r="U92" s="25">
        <f>IF($D92="Yes",IF('Structure Inputs'!AC95&gt;='General Assumptions_Back End'!$A$110,'General Assumptions_Back End'!$C$110,IF('Structure Inputs'!AC95&lt;='General Assumptions_Back End'!$A$102,'General Assumptions_Back End'!$C$102,SUMIFS('General Assumptions_Back End'!$C$102:$C$110,'General Assumptions_Back End'!$A$102:$A$110,'Structure Inputs'!AC95))),)</f>
        <v>0</v>
      </c>
      <c r="W92" s="25">
        <f t="shared" si="27"/>
        <v>0</v>
      </c>
      <c r="X92" s="25">
        <f t="shared" si="15"/>
        <v>0</v>
      </c>
      <c r="Y92" s="25">
        <f t="shared" si="16"/>
        <v>0</v>
      </c>
      <c r="Z92" s="25">
        <f t="shared" si="17"/>
        <v>0</v>
      </c>
      <c r="AA92" s="25">
        <f t="shared" si="18"/>
        <v>0</v>
      </c>
      <c r="AB92" s="25">
        <f t="shared" si="19"/>
        <v>0</v>
      </c>
      <c r="AC92" s="25">
        <f t="shared" si="20"/>
        <v>0</v>
      </c>
      <c r="AD92" s="25">
        <f t="shared" si="21"/>
        <v>0</v>
      </c>
      <c r="AE92" s="25">
        <f t="shared" si="22"/>
        <v>0</v>
      </c>
      <c r="AF92" s="25">
        <f t="shared" si="23"/>
        <v>0</v>
      </c>
      <c r="AG92" s="25">
        <f t="shared" si="24"/>
        <v>0</v>
      </c>
      <c r="AH92" s="25">
        <f t="shared" si="25"/>
        <v>0</v>
      </c>
    </row>
    <row r="93" spans="1:34" x14ac:dyDescent="0.25">
      <c r="A93" s="17">
        <f t="shared" si="14"/>
        <v>92</v>
      </c>
      <c r="B93" s="27" t="str">
        <f>IF('Structure Inputs'!C96="","",'Structure Inputs'!C96)</f>
        <v/>
      </c>
      <c r="D93" s="42" t="str">
        <f t="shared" si="26"/>
        <v>No</v>
      </c>
      <c r="F93" s="42">
        <f>'Structure Inputs'!$D96</f>
        <v>0</v>
      </c>
      <c r="H93" s="42">
        <f>SUMIFS('General Assumptions_Back End'!$C:$C,'General Assumptions_Back End'!$A:$A,$B93,'General Assumptions_Back End'!$B:$B,H$1)</f>
        <v>0</v>
      </c>
      <c r="J93" s="25">
        <f>IF($D93="Yes",IF('Structure Inputs'!R96&gt;='General Assumptions_Back End'!$A$110,'General Assumptions_Back End'!$C$110,IF('Structure Inputs'!R96&lt;='General Assumptions_Back End'!$A$102,'General Assumptions_Back End'!$C$102,SUMIFS('General Assumptions_Back End'!$C$102:$C$110,'General Assumptions_Back End'!$A$102:$A$110,'Structure Inputs'!R96))),)</f>
        <v>0</v>
      </c>
      <c r="K93" s="25">
        <f>IF($D93="Yes",IF('Structure Inputs'!S96&gt;='General Assumptions_Back End'!$A$110,'General Assumptions_Back End'!$C$110,IF('Structure Inputs'!S96&lt;='General Assumptions_Back End'!$A$102,'General Assumptions_Back End'!$C$102,SUMIFS('General Assumptions_Back End'!$C$102:$C$110,'General Assumptions_Back End'!$A$102:$A$110,'Structure Inputs'!S96))),)</f>
        <v>0</v>
      </c>
      <c r="L93" s="25">
        <f>IF($D93="Yes",IF('Structure Inputs'!T96&gt;='General Assumptions_Back End'!$A$110,'General Assumptions_Back End'!$C$110,IF('Structure Inputs'!T96&lt;='General Assumptions_Back End'!$A$102,'General Assumptions_Back End'!$C$102,SUMIFS('General Assumptions_Back End'!$C$102:$C$110,'General Assumptions_Back End'!$A$102:$A$110,'Structure Inputs'!T96))),)</f>
        <v>0</v>
      </c>
      <c r="M93" s="25">
        <f>IF($D93="Yes",IF('Structure Inputs'!U96&gt;='General Assumptions_Back End'!$A$110,'General Assumptions_Back End'!$C$110,IF('Structure Inputs'!U96&lt;='General Assumptions_Back End'!$A$102,'General Assumptions_Back End'!$C$102,SUMIFS('General Assumptions_Back End'!$C$102:$C$110,'General Assumptions_Back End'!$A$102:$A$110,'Structure Inputs'!U96))),)</f>
        <v>0</v>
      </c>
      <c r="N93" s="25">
        <f>IF($D93="Yes",IF('Structure Inputs'!V96&gt;='General Assumptions_Back End'!$A$110,'General Assumptions_Back End'!$C$110,IF('Structure Inputs'!V96&lt;='General Assumptions_Back End'!$A$102,'General Assumptions_Back End'!$C$102,SUMIFS('General Assumptions_Back End'!$C$102:$C$110,'General Assumptions_Back End'!$A$102:$A$110,'Structure Inputs'!V96))),)</f>
        <v>0</v>
      </c>
      <c r="O93" s="25">
        <f>IF($D93="Yes",IF('Structure Inputs'!W96&gt;='General Assumptions_Back End'!$A$110,'General Assumptions_Back End'!$C$110,IF('Structure Inputs'!W96&lt;='General Assumptions_Back End'!$A$102,'General Assumptions_Back End'!$C$102,SUMIFS('General Assumptions_Back End'!$C$102:$C$110,'General Assumptions_Back End'!$A$102:$A$110,'Structure Inputs'!W96))),)</f>
        <v>0</v>
      </c>
      <c r="P93" s="25">
        <f>IF($D93="Yes",IF('Structure Inputs'!X96&gt;='General Assumptions_Back End'!$A$110,'General Assumptions_Back End'!$C$110,IF('Structure Inputs'!X96&lt;='General Assumptions_Back End'!$A$102,'General Assumptions_Back End'!$C$102,SUMIFS('General Assumptions_Back End'!$C$102:$C$110,'General Assumptions_Back End'!$A$102:$A$110,'Structure Inputs'!X96))),)</f>
        <v>0</v>
      </c>
      <c r="Q93" s="25">
        <f>IF($D93="Yes",IF('Structure Inputs'!Y96&gt;='General Assumptions_Back End'!$A$110,'General Assumptions_Back End'!$C$110,IF('Structure Inputs'!Y96&lt;='General Assumptions_Back End'!$A$102,'General Assumptions_Back End'!$C$102,SUMIFS('General Assumptions_Back End'!$C$102:$C$110,'General Assumptions_Back End'!$A$102:$A$110,'Structure Inputs'!Y96))),)</f>
        <v>0</v>
      </c>
      <c r="R93" s="25">
        <f>IF($D93="Yes",IF('Structure Inputs'!Z96&gt;='General Assumptions_Back End'!$A$110,'General Assumptions_Back End'!$C$110,IF('Structure Inputs'!Z96&lt;='General Assumptions_Back End'!$A$102,'General Assumptions_Back End'!$C$102,SUMIFS('General Assumptions_Back End'!$C$102:$C$110,'General Assumptions_Back End'!$A$102:$A$110,'Structure Inputs'!Z96))),)</f>
        <v>0</v>
      </c>
      <c r="S93" s="25">
        <f>IF($D93="Yes",IF('Structure Inputs'!AA96&gt;='General Assumptions_Back End'!$A$110,'General Assumptions_Back End'!$C$110,IF('Structure Inputs'!AA96&lt;='General Assumptions_Back End'!$A$102,'General Assumptions_Back End'!$C$102,SUMIFS('General Assumptions_Back End'!$C$102:$C$110,'General Assumptions_Back End'!$A$102:$A$110,'Structure Inputs'!AA96))),)</f>
        <v>0</v>
      </c>
      <c r="T93" s="25">
        <f>IF($D93="Yes",IF('Structure Inputs'!AB96&gt;='General Assumptions_Back End'!$A$110,'General Assumptions_Back End'!$C$110,IF('Structure Inputs'!AB96&lt;='General Assumptions_Back End'!$A$102,'General Assumptions_Back End'!$C$102,SUMIFS('General Assumptions_Back End'!$C$102:$C$110,'General Assumptions_Back End'!$A$102:$A$110,'Structure Inputs'!AB96))),)</f>
        <v>0</v>
      </c>
      <c r="U93" s="25">
        <f>IF($D93="Yes",IF('Structure Inputs'!AC96&gt;='General Assumptions_Back End'!$A$110,'General Assumptions_Back End'!$C$110,IF('Structure Inputs'!AC96&lt;='General Assumptions_Back End'!$A$102,'General Assumptions_Back End'!$C$102,SUMIFS('General Assumptions_Back End'!$C$102:$C$110,'General Assumptions_Back End'!$A$102:$A$110,'Structure Inputs'!AC96))),)</f>
        <v>0</v>
      </c>
      <c r="W93" s="25">
        <f t="shared" si="27"/>
        <v>0</v>
      </c>
      <c r="X93" s="25">
        <f t="shared" si="15"/>
        <v>0</v>
      </c>
      <c r="Y93" s="25">
        <f t="shared" si="16"/>
        <v>0</v>
      </c>
      <c r="Z93" s="25">
        <f t="shared" si="17"/>
        <v>0</v>
      </c>
      <c r="AA93" s="25">
        <f t="shared" si="18"/>
        <v>0</v>
      </c>
      <c r="AB93" s="25">
        <f t="shared" si="19"/>
        <v>0</v>
      </c>
      <c r="AC93" s="25">
        <f t="shared" si="20"/>
        <v>0</v>
      </c>
      <c r="AD93" s="25">
        <f t="shared" si="21"/>
        <v>0</v>
      </c>
      <c r="AE93" s="25">
        <f t="shared" si="22"/>
        <v>0</v>
      </c>
      <c r="AF93" s="25">
        <f t="shared" si="23"/>
        <v>0</v>
      </c>
      <c r="AG93" s="25">
        <f t="shared" si="24"/>
        <v>0</v>
      </c>
      <c r="AH93" s="25">
        <f t="shared" si="25"/>
        <v>0</v>
      </c>
    </row>
    <row r="94" spans="1:34" x14ac:dyDescent="0.25">
      <c r="A94" s="17">
        <f t="shared" si="14"/>
        <v>93</v>
      </c>
      <c r="B94" s="27" t="str">
        <f>IF('Structure Inputs'!C97="","",'Structure Inputs'!C97)</f>
        <v/>
      </c>
      <c r="D94" s="42" t="str">
        <f t="shared" si="26"/>
        <v>No</v>
      </c>
      <c r="F94" s="42">
        <f>'Structure Inputs'!$D97</f>
        <v>0</v>
      </c>
      <c r="H94" s="42">
        <f>SUMIFS('General Assumptions_Back End'!$C:$C,'General Assumptions_Back End'!$A:$A,$B94,'General Assumptions_Back End'!$B:$B,H$1)</f>
        <v>0</v>
      </c>
      <c r="J94" s="25">
        <f>IF($D94="Yes",IF('Structure Inputs'!R97&gt;='General Assumptions_Back End'!$A$110,'General Assumptions_Back End'!$C$110,IF('Structure Inputs'!R97&lt;='General Assumptions_Back End'!$A$102,'General Assumptions_Back End'!$C$102,SUMIFS('General Assumptions_Back End'!$C$102:$C$110,'General Assumptions_Back End'!$A$102:$A$110,'Structure Inputs'!R97))),)</f>
        <v>0</v>
      </c>
      <c r="K94" s="25">
        <f>IF($D94="Yes",IF('Structure Inputs'!S97&gt;='General Assumptions_Back End'!$A$110,'General Assumptions_Back End'!$C$110,IF('Structure Inputs'!S97&lt;='General Assumptions_Back End'!$A$102,'General Assumptions_Back End'!$C$102,SUMIFS('General Assumptions_Back End'!$C$102:$C$110,'General Assumptions_Back End'!$A$102:$A$110,'Structure Inputs'!S97))),)</f>
        <v>0</v>
      </c>
      <c r="L94" s="25">
        <f>IF($D94="Yes",IF('Structure Inputs'!T97&gt;='General Assumptions_Back End'!$A$110,'General Assumptions_Back End'!$C$110,IF('Structure Inputs'!T97&lt;='General Assumptions_Back End'!$A$102,'General Assumptions_Back End'!$C$102,SUMIFS('General Assumptions_Back End'!$C$102:$C$110,'General Assumptions_Back End'!$A$102:$A$110,'Structure Inputs'!T97))),)</f>
        <v>0</v>
      </c>
      <c r="M94" s="25">
        <f>IF($D94="Yes",IF('Structure Inputs'!U97&gt;='General Assumptions_Back End'!$A$110,'General Assumptions_Back End'!$C$110,IF('Structure Inputs'!U97&lt;='General Assumptions_Back End'!$A$102,'General Assumptions_Back End'!$C$102,SUMIFS('General Assumptions_Back End'!$C$102:$C$110,'General Assumptions_Back End'!$A$102:$A$110,'Structure Inputs'!U97))),)</f>
        <v>0</v>
      </c>
      <c r="N94" s="25">
        <f>IF($D94="Yes",IF('Structure Inputs'!V97&gt;='General Assumptions_Back End'!$A$110,'General Assumptions_Back End'!$C$110,IF('Structure Inputs'!V97&lt;='General Assumptions_Back End'!$A$102,'General Assumptions_Back End'!$C$102,SUMIFS('General Assumptions_Back End'!$C$102:$C$110,'General Assumptions_Back End'!$A$102:$A$110,'Structure Inputs'!V97))),)</f>
        <v>0</v>
      </c>
      <c r="O94" s="25">
        <f>IF($D94="Yes",IF('Structure Inputs'!W97&gt;='General Assumptions_Back End'!$A$110,'General Assumptions_Back End'!$C$110,IF('Structure Inputs'!W97&lt;='General Assumptions_Back End'!$A$102,'General Assumptions_Back End'!$C$102,SUMIFS('General Assumptions_Back End'!$C$102:$C$110,'General Assumptions_Back End'!$A$102:$A$110,'Structure Inputs'!W97))),)</f>
        <v>0</v>
      </c>
      <c r="P94" s="25">
        <f>IF($D94="Yes",IF('Structure Inputs'!X97&gt;='General Assumptions_Back End'!$A$110,'General Assumptions_Back End'!$C$110,IF('Structure Inputs'!X97&lt;='General Assumptions_Back End'!$A$102,'General Assumptions_Back End'!$C$102,SUMIFS('General Assumptions_Back End'!$C$102:$C$110,'General Assumptions_Back End'!$A$102:$A$110,'Structure Inputs'!X97))),)</f>
        <v>0</v>
      </c>
      <c r="Q94" s="25">
        <f>IF($D94="Yes",IF('Structure Inputs'!Y97&gt;='General Assumptions_Back End'!$A$110,'General Assumptions_Back End'!$C$110,IF('Structure Inputs'!Y97&lt;='General Assumptions_Back End'!$A$102,'General Assumptions_Back End'!$C$102,SUMIFS('General Assumptions_Back End'!$C$102:$C$110,'General Assumptions_Back End'!$A$102:$A$110,'Structure Inputs'!Y97))),)</f>
        <v>0</v>
      </c>
      <c r="R94" s="25">
        <f>IF($D94="Yes",IF('Structure Inputs'!Z97&gt;='General Assumptions_Back End'!$A$110,'General Assumptions_Back End'!$C$110,IF('Structure Inputs'!Z97&lt;='General Assumptions_Back End'!$A$102,'General Assumptions_Back End'!$C$102,SUMIFS('General Assumptions_Back End'!$C$102:$C$110,'General Assumptions_Back End'!$A$102:$A$110,'Structure Inputs'!Z97))),)</f>
        <v>0</v>
      </c>
      <c r="S94" s="25">
        <f>IF($D94="Yes",IF('Structure Inputs'!AA97&gt;='General Assumptions_Back End'!$A$110,'General Assumptions_Back End'!$C$110,IF('Structure Inputs'!AA97&lt;='General Assumptions_Back End'!$A$102,'General Assumptions_Back End'!$C$102,SUMIFS('General Assumptions_Back End'!$C$102:$C$110,'General Assumptions_Back End'!$A$102:$A$110,'Structure Inputs'!AA97))),)</f>
        <v>0</v>
      </c>
      <c r="T94" s="25">
        <f>IF($D94="Yes",IF('Structure Inputs'!AB97&gt;='General Assumptions_Back End'!$A$110,'General Assumptions_Back End'!$C$110,IF('Structure Inputs'!AB97&lt;='General Assumptions_Back End'!$A$102,'General Assumptions_Back End'!$C$102,SUMIFS('General Assumptions_Back End'!$C$102:$C$110,'General Assumptions_Back End'!$A$102:$A$110,'Structure Inputs'!AB97))),)</f>
        <v>0</v>
      </c>
      <c r="U94" s="25">
        <f>IF($D94="Yes",IF('Structure Inputs'!AC97&gt;='General Assumptions_Back End'!$A$110,'General Assumptions_Back End'!$C$110,IF('Structure Inputs'!AC97&lt;='General Assumptions_Back End'!$A$102,'General Assumptions_Back End'!$C$102,SUMIFS('General Assumptions_Back End'!$C$102:$C$110,'General Assumptions_Back End'!$A$102:$A$110,'Structure Inputs'!AC97))),)</f>
        <v>0</v>
      </c>
      <c r="W94" s="25">
        <f t="shared" si="27"/>
        <v>0</v>
      </c>
      <c r="X94" s="25">
        <f t="shared" si="15"/>
        <v>0</v>
      </c>
      <c r="Y94" s="25">
        <f t="shared" si="16"/>
        <v>0</v>
      </c>
      <c r="Z94" s="25">
        <f t="shared" si="17"/>
        <v>0</v>
      </c>
      <c r="AA94" s="25">
        <f t="shared" si="18"/>
        <v>0</v>
      </c>
      <c r="AB94" s="25">
        <f t="shared" si="19"/>
        <v>0</v>
      </c>
      <c r="AC94" s="25">
        <f t="shared" si="20"/>
        <v>0</v>
      </c>
      <c r="AD94" s="25">
        <f t="shared" si="21"/>
        <v>0</v>
      </c>
      <c r="AE94" s="25">
        <f t="shared" si="22"/>
        <v>0</v>
      </c>
      <c r="AF94" s="25">
        <f t="shared" si="23"/>
        <v>0</v>
      </c>
      <c r="AG94" s="25">
        <f t="shared" si="24"/>
        <v>0</v>
      </c>
      <c r="AH94" s="25">
        <f t="shared" si="25"/>
        <v>0</v>
      </c>
    </row>
    <row r="95" spans="1:34" x14ac:dyDescent="0.25">
      <c r="A95" s="17">
        <f t="shared" si="14"/>
        <v>94</v>
      </c>
      <c r="B95" s="27" t="str">
        <f>IF('Structure Inputs'!C98="","",'Structure Inputs'!C98)</f>
        <v/>
      </c>
      <c r="D95" s="42" t="str">
        <f t="shared" si="26"/>
        <v>No</v>
      </c>
      <c r="F95" s="42">
        <f>'Structure Inputs'!$D98</f>
        <v>0</v>
      </c>
      <c r="H95" s="42">
        <f>SUMIFS('General Assumptions_Back End'!$C:$C,'General Assumptions_Back End'!$A:$A,$B95,'General Assumptions_Back End'!$B:$B,H$1)</f>
        <v>0</v>
      </c>
      <c r="J95" s="25">
        <f>IF($D95="Yes",IF('Structure Inputs'!R98&gt;='General Assumptions_Back End'!$A$110,'General Assumptions_Back End'!$C$110,IF('Structure Inputs'!R98&lt;='General Assumptions_Back End'!$A$102,'General Assumptions_Back End'!$C$102,SUMIFS('General Assumptions_Back End'!$C$102:$C$110,'General Assumptions_Back End'!$A$102:$A$110,'Structure Inputs'!R98))),)</f>
        <v>0</v>
      </c>
      <c r="K95" s="25">
        <f>IF($D95="Yes",IF('Structure Inputs'!S98&gt;='General Assumptions_Back End'!$A$110,'General Assumptions_Back End'!$C$110,IF('Structure Inputs'!S98&lt;='General Assumptions_Back End'!$A$102,'General Assumptions_Back End'!$C$102,SUMIFS('General Assumptions_Back End'!$C$102:$C$110,'General Assumptions_Back End'!$A$102:$A$110,'Structure Inputs'!S98))),)</f>
        <v>0</v>
      </c>
      <c r="L95" s="25">
        <f>IF($D95="Yes",IF('Structure Inputs'!T98&gt;='General Assumptions_Back End'!$A$110,'General Assumptions_Back End'!$C$110,IF('Structure Inputs'!T98&lt;='General Assumptions_Back End'!$A$102,'General Assumptions_Back End'!$C$102,SUMIFS('General Assumptions_Back End'!$C$102:$C$110,'General Assumptions_Back End'!$A$102:$A$110,'Structure Inputs'!T98))),)</f>
        <v>0</v>
      </c>
      <c r="M95" s="25">
        <f>IF($D95="Yes",IF('Structure Inputs'!U98&gt;='General Assumptions_Back End'!$A$110,'General Assumptions_Back End'!$C$110,IF('Structure Inputs'!U98&lt;='General Assumptions_Back End'!$A$102,'General Assumptions_Back End'!$C$102,SUMIFS('General Assumptions_Back End'!$C$102:$C$110,'General Assumptions_Back End'!$A$102:$A$110,'Structure Inputs'!U98))),)</f>
        <v>0</v>
      </c>
      <c r="N95" s="25">
        <f>IF($D95="Yes",IF('Structure Inputs'!V98&gt;='General Assumptions_Back End'!$A$110,'General Assumptions_Back End'!$C$110,IF('Structure Inputs'!V98&lt;='General Assumptions_Back End'!$A$102,'General Assumptions_Back End'!$C$102,SUMIFS('General Assumptions_Back End'!$C$102:$C$110,'General Assumptions_Back End'!$A$102:$A$110,'Structure Inputs'!V98))),)</f>
        <v>0</v>
      </c>
      <c r="O95" s="25">
        <f>IF($D95="Yes",IF('Structure Inputs'!W98&gt;='General Assumptions_Back End'!$A$110,'General Assumptions_Back End'!$C$110,IF('Structure Inputs'!W98&lt;='General Assumptions_Back End'!$A$102,'General Assumptions_Back End'!$C$102,SUMIFS('General Assumptions_Back End'!$C$102:$C$110,'General Assumptions_Back End'!$A$102:$A$110,'Structure Inputs'!W98))),)</f>
        <v>0</v>
      </c>
      <c r="P95" s="25">
        <f>IF($D95="Yes",IF('Structure Inputs'!X98&gt;='General Assumptions_Back End'!$A$110,'General Assumptions_Back End'!$C$110,IF('Structure Inputs'!X98&lt;='General Assumptions_Back End'!$A$102,'General Assumptions_Back End'!$C$102,SUMIFS('General Assumptions_Back End'!$C$102:$C$110,'General Assumptions_Back End'!$A$102:$A$110,'Structure Inputs'!X98))),)</f>
        <v>0</v>
      </c>
      <c r="Q95" s="25">
        <f>IF($D95="Yes",IF('Structure Inputs'!Y98&gt;='General Assumptions_Back End'!$A$110,'General Assumptions_Back End'!$C$110,IF('Structure Inputs'!Y98&lt;='General Assumptions_Back End'!$A$102,'General Assumptions_Back End'!$C$102,SUMIFS('General Assumptions_Back End'!$C$102:$C$110,'General Assumptions_Back End'!$A$102:$A$110,'Structure Inputs'!Y98))),)</f>
        <v>0</v>
      </c>
      <c r="R95" s="25">
        <f>IF($D95="Yes",IF('Structure Inputs'!Z98&gt;='General Assumptions_Back End'!$A$110,'General Assumptions_Back End'!$C$110,IF('Structure Inputs'!Z98&lt;='General Assumptions_Back End'!$A$102,'General Assumptions_Back End'!$C$102,SUMIFS('General Assumptions_Back End'!$C$102:$C$110,'General Assumptions_Back End'!$A$102:$A$110,'Structure Inputs'!Z98))),)</f>
        <v>0</v>
      </c>
      <c r="S95" s="25">
        <f>IF($D95="Yes",IF('Structure Inputs'!AA98&gt;='General Assumptions_Back End'!$A$110,'General Assumptions_Back End'!$C$110,IF('Structure Inputs'!AA98&lt;='General Assumptions_Back End'!$A$102,'General Assumptions_Back End'!$C$102,SUMIFS('General Assumptions_Back End'!$C$102:$C$110,'General Assumptions_Back End'!$A$102:$A$110,'Structure Inputs'!AA98))),)</f>
        <v>0</v>
      </c>
      <c r="T95" s="25">
        <f>IF($D95="Yes",IF('Structure Inputs'!AB98&gt;='General Assumptions_Back End'!$A$110,'General Assumptions_Back End'!$C$110,IF('Structure Inputs'!AB98&lt;='General Assumptions_Back End'!$A$102,'General Assumptions_Back End'!$C$102,SUMIFS('General Assumptions_Back End'!$C$102:$C$110,'General Assumptions_Back End'!$A$102:$A$110,'Structure Inputs'!AB98))),)</f>
        <v>0</v>
      </c>
      <c r="U95" s="25">
        <f>IF($D95="Yes",IF('Structure Inputs'!AC98&gt;='General Assumptions_Back End'!$A$110,'General Assumptions_Back End'!$C$110,IF('Structure Inputs'!AC98&lt;='General Assumptions_Back End'!$A$102,'General Assumptions_Back End'!$C$102,SUMIFS('General Assumptions_Back End'!$C$102:$C$110,'General Assumptions_Back End'!$A$102:$A$110,'Structure Inputs'!AC98))),)</f>
        <v>0</v>
      </c>
      <c r="W95" s="25">
        <f t="shared" si="27"/>
        <v>0</v>
      </c>
      <c r="X95" s="25">
        <f t="shared" si="15"/>
        <v>0</v>
      </c>
      <c r="Y95" s="25">
        <f t="shared" si="16"/>
        <v>0</v>
      </c>
      <c r="Z95" s="25">
        <f t="shared" si="17"/>
        <v>0</v>
      </c>
      <c r="AA95" s="25">
        <f t="shared" si="18"/>
        <v>0</v>
      </c>
      <c r="AB95" s="25">
        <f t="shared" si="19"/>
        <v>0</v>
      </c>
      <c r="AC95" s="25">
        <f t="shared" si="20"/>
        <v>0</v>
      </c>
      <c r="AD95" s="25">
        <f t="shared" si="21"/>
        <v>0</v>
      </c>
      <c r="AE95" s="25">
        <f t="shared" si="22"/>
        <v>0</v>
      </c>
      <c r="AF95" s="25">
        <f t="shared" si="23"/>
        <v>0</v>
      </c>
      <c r="AG95" s="25">
        <f t="shared" si="24"/>
        <v>0</v>
      </c>
      <c r="AH95" s="25">
        <f t="shared" si="25"/>
        <v>0</v>
      </c>
    </row>
    <row r="96" spans="1:34" x14ac:dyDescent="0.25">
      <c r="A96" s="17">
        <f t="shared" si="14"/>
        <v>95</v>
      </c>
      <c r="B96" s="27" t="str">
        <f>IF('Structure Inputs'!C99="","",'Structure Inputs'!C99)</f>
        <v/>
      </c>
      <c r="D96" s="42" t="str">
        <f t="shared" si="26"/>
        <v>No</v>
      </c>
      <c r="F96" s="42">
        <f>'Structure Inputs'!$D99</f>
        <v>0</v>
      </c>
      <c r="H96" s="42">
        <f>SUMIFS('General Assumptions_Back End'!$C:$C,'General Assumptions_Back End'!$A:$A,$B96,'General Assumptions_Back End'!$B:$B,H$1)</f>
        <v>0</v>
      </c>
      <c r="J96" s="25">
        <f>IF($D96="Yes",IF('Structure Inputs'!R99&gt;='General Assumptions_Back End'!$A$110,'General Assumptions_Back End'!$C$110,IF('Structure Inputs'!R99&lt;='General Assumptions_Back End'!$A$102,'General Assumptions_Back End'!$C$102,SUMIFS('General Assumptions_Back End'!$C$102:$C$110,'General Assumptions_Back End'!$A$102:$A$110,'Structure Inputs'!R99))),)</f>
        <v>0</v>
      </c>
      <c r="K96" s="25">
        <f>IF($D96="Yes",IF('Structure Inputs'!S99&gt;='General Assumptions_Back End'!$A$110,'General Assumptions_Back End'!$C$110,IF('Structure Inputs'!S99&lt;='General Assumptions_Back End'!$A$102,'General Assumptions_Back End'!$C$102,SUMIFS('General Assumptions_Back End'!$C$102:$C$110,'General Assumptions_Back End'!$A$102:$A$110,'Structure Inputs'!S99))),)</f>
        <v>0</v>
      </c>
      <c r="L96" s="25">
        <f>IF($D96="Yes",IF('Structure Inputs'!T99&gt;='General Assumptions_Back End'!$A$110,'General Assumptions_Back End'!$C$110,IF('Structure Inputs'!T99&lt;='General Assumptions_Back End'!$A$102,'General Assumptions_Back End'!$C$102,SUMIFS('General Assumptions_Back End'!$C$102:$C$110,'General Assumptions_Back End'!$A$102:$A$110,'Structure Inputs'!T99))),)</f>
        <v>0</v>
      </c>
      <c r="M96" s="25">
        <f>IF($D96="Yes",IF('Structure Inputs'!U99&gt;='General Assumptions_Back End'!$A$110,'General Assumptions_Back End'!$C$110,IF('Structure Inputs'!U99&lt;='General Assumptions_Back End'!$A$102,'General Assumptions_Back End'!$C$102,SUMIFS('General Assumptions_Back End'!$C$102:$C$110,'General Assumptions_Back End'!$A$102:$A$110,'Structure Inputs'!U99))),)</f>
        <v>0</v>
      </c>
      <c r="N96" s="25">
        <f>IF($D96="Yes",IF('Structure Inputs'!V99&gt;='General Assumptions_Back End'!$A$110,'General Assumptions_Back End'!$C$110,IF('Structure Inputs'!V99&lt;='General Assumptions_Back End'!$A$102,'General Assumptions_Back End'!$C$102,SUMIFS('General Assumptions_Back End'!$C$102:$C$110,'General Assumptions_Back End'!$A$102:$A$110,'Structure Inputs'!V99))),)</f>
        <v>0</v>
      </c>
      <c r="O96" s="25">
        <f>IF($D96="Yes",IF('Structure Inputs'!W99&gt;='General Assumptions_Back End'!$A$110,'General Assumptions_Back End'!$C$110,IF('Structure Inputs'!W99&lt;='General Assumptions_Back End'!$A$102,'General Assumptions_Back End'!$C$102,SUMIFS('General Assumptions_Back End'!$C$102:$C$110,'General Assumptions_Back End'!$A$102:$A$110,'Structure Inputs'!W99))),)</f>
        <v>0</v>
      </c>
      <c r="P96" s="25">
        <f>IF($D96="Yes",IF('Structure Inputs'!X99&gt;='General Assumptions_Back End'!$A$110,'General Assumptions_Back End'!$C$110,IF('Structure Inputs'!X99&lt;='General Assumptions_Back End'!$A$102,'General Assumptions_Back End'!$C$102,SUMIFS('General Assumptions_Back End'!$C$102:$C$110,'General Assumptions_Back End'!$A$102:$A$110,'Structure Inputs'!X99))),)</f>
        <v>0</v>
      </c>
      <c r="Q96" s="25">
        <f>IF($D96="Yes",IF('Structure Inputs'!Y99&gt;='General Assumptions_Back End'!$A$110,'General Assumptions_Back End'!$C$110,IF('Structure Inputs'!Y99&lt;='General Assumptions_Back End'!$A$102,'General Assumptions_Back End'!$C$102,SUMIFS('General Assumptions_Back End'!$C$102:$C$110,'General Assumptions_Back End'!$A$102:$A$110,'Structure Inputs'!Y99))),)</f>
        <v>0</v>
      </c>
      <c r="R96" s="25">
        <f>IF($D96="Yes",IF('Structure Inputs'!Z99&gt;='General Assumptions_Back End'!$A$110,'General Assumptions_Back End'!$C$110,IF('Structure Inputs'!Z99&lt;='General Assumptions_Back End'!$A$102,'General Assumptions_Back End'!$C$102,SUMIFS('General Assumptions_Back End'!$C$102:$C$110,'General Assumptions_Back End'!$A$102:$A$110,'Structure Inputs'!Z99))),)</f>
        <v>0</v>
      </c>
      <c r="S96" s="25">
        <f>IF($D96="Yes",IF('Structure Inputs'!AA99&gt;='General Assumptions_Back End'!$A$110,'General Assumptions_Back End'!$C$110,IF('Structure Inputs'!AA99&lt;='General Assumptions_Back End'!$A$102,'General Assumptions_Back End'!$C$102,SUMIFS('General Assumptions_Back End'!$C$102:$C$110,'General Assumptions_Back End'!$A$102:$A$110,'Structure Inputs'!AA99))),)</f>
        <v>0</v>
      </c>
      <c r="T96" s="25">
        <f>IF($D96="Yes",IF('Structure Inputs'!AB99&gt;='General Assumptions_Back End'!$A$110,'General Assumptions_Back End'!$C$110,IF('Structure Inputs'!AB99&lt;='General Assumptions_Back End'!$A$102,'General Assumptions_Back End'!$C$102,SUMIFS('General Assumptions_Back End'!$C$102:$C$110,'General Assumptions_Back End'!$A$102:$A$110,'Structure Inputs'!AB99))),)</f>
        <v>0</v>
      </c>
      <c r="U96" s="25">
        <f>IF($D96="Yes",IF('Structure Inputs'!AC99&gt;='General Assumptions_Back End'!$A$110,'General Assumptions_Back End'!$C$110,IF('Structure Inputs'!AC99&lt;='General Assumptions_Back End'!$A$102,'General Assumptions_Back End'!$C$102,SUMIFS('General Assumptions_Back End'!$C$102:$C$110,'General Assumptions_Back End'!$A$102:$A$110,'Structure Inputs'!AC99))),)</f>
        <v>0</v>
      </c>
      <c r="W96" s="25">
        <f t="shared" si="27"/>
        <v>0</v>
      </c>
      <c r="X96" s="25">
        <f t="shared" si="15"/>
        <v>0</v>
      </c>
      <c r="Y96" s="25">
        <f t="shared" si="16"/>
        <v>0</v>
      </c>
      <c r="Z96" s="25">
        <f t="shared" si="17"/>
        <v>0</v>
      </c>
      <c r="AA96" s="25">
        <f t="shared" si="18"/>
        <v>0</v>
      </c>
      <c r="AB96" s="25">
        <f t="shared" si="19"/>
        <v>0</v>
      </c>
      <c r="AC96" s="25">
        <f t="shared" si="20"/>
        <v>0</v>
      </c>
      <c r="AD96" s="25">
        <f t="shared" si="21"/>
        <v>0</v>
      </c>
      <c r="AE96" s="25">
        <f t="shared" si="22"/>
        <v>0</v>
      </c>
      <c r="AF96" s="25">
        <f t="shared" si="23"/>
        <v>0</v>
      </c>
      <c r="AG96" s="25">
        <f t="shared" si="24"/>
        <v>0</v>
      </c>
      <c r="AH96" s="25">
        <f t="shared" si="25"/>
        <v>0</v>
      </c>
    </row>
    <row r="97" spans="1:34" x14ac:dyDescent="0.25">
      <c r="A97" s="17">
        <f t="shared" si="14"/>
        <v>96</v>
      </c>
      <c r="B97" s="27" t="str">
        <f>IF('Structure Inputs'!C100="","",'Structure Inputs'!C100)</f>
        <v/>
      </c>
      <c r="D97" s="42" t="str">
        <f t="shared" si="26"/>
        <v>No</v>
      </c>
      <c r="F97" s="42">
        <f>'Structure Inputs'!$D100</f>
        <v>0</v>
      </c>
      <c r="H97" s="42">
        <f>SUMIFS('General Assumptions_Back End'!$C:$C,'General Assumptions_Back End'!$A:$A,$B97,'General Assumptions_Back End'!$B:$B,H$1)</f>
        <v>0</v>
      </c>
      <c r="J97" s="25">
        <f>IF($D97="Yes",IF('Structure Inputs'!R100&gt;='General Assumptions_Back End'!$A$110,'General Assumptions_Back End'!$C$110,IF('Structure Inputs'!R100&lt;='General Assumptions_Back End'!$A$102,'General Assumptions_Back End'!$C$102,SUMIFS('General Assumptions_Back End'!$C$102:$C$110,'General Assumptions_Back End'!$A$102:$A$110,'Structure Inputs'!R100))),)</f>
        <v>0</v>
      </c>
      <c r="K97" s="25">
        <f>IF($D97="Yes",IF('Structure Inputs'!S100&gt;='General Assumptions_Back End'!$A$110,'General Assumptions_Back End'!$C$110,IF('Structure Inputs'!S100&lt;='General Assumptions_Back End'!$A$102,'General Assumptions_Back End'!$C$102,SUMIFS('General Assumptions_Back End'!$C$102:$C$110,'General Assumptions_Back End'!$A$102:$A$110,'Structure Inputs'!S100))),)</f>
        <v>0</v>
      </c>
      <c r="L97" s="25">
        <f>IF($D97="Yes",IF('Structure Inputs'!T100&gt;='General Assumptions_Back End'!$A$110,'General Assumptions_Back End'!$C$110,IF('Structure Inputs'!T100&lt;='General Assumptions_Back End'!$A$102,'General Assumptions_Back End'!$C$102,SUMIFS('General Assumptions_Back End'!$C$102:$C$110,'General Assumptions_Back End'!$A$102:$A$110,'Structure Inputs'!T100))),)</f>
        <v>0</v>
      </c>
      <c r="M97" s="25">
        <f>IF($D97="Yes",IF('Structure Inputs'!U100&gt;='General Assumptions_Back End'!$A$110,'General Assumptions_Back End'!$C$110,IF('Structure Inputs'!U100&lt;='General Assumptions_Back End'!$A$102,'General Assumptions_Back End'!$C$102,SUMIFS('General Assumptions_Back End'!$C$102:$C$110,'General Assumptions_Back End'!$A$102:$A$110,'Structure Inputs'!U100))),)</f>
        <v>0</v>
      </c>
      <c r="N97" s="25">
        <f>IF($D97="Yes",IF('Structure Inputs'!V100&gt;='General Assumptions_Back End'!$A$110,'General Assumptions_Back End'!$C$110,IF('Structure Inputs'!V100&lt;='General Assumptions_Back End'!$A$102,'General Assumptions_Back End'!$C$102,SUMIFS('General Assumptions_Back End'!$C$102:$C$110,'General Assumptions_Back End'!$A$102:$A$110,'Structure Inputs'!V100))),)</f>
        <v>0</v>
      </c>
      <c r="O97" s="25">
        <f>IF($D97="Yes",IF('Structure Inputs'!W100&gt;='General Assumptions_Back End'!$A$110,'General Assumptions_Back End'!$C$110,IF('Structure Inputs'!W100&lt;='General Assumptions_Back End'!$A$102,'General Assumptions_Back End'!$C$102,SUMIFS('General Assumptions_Back End'!$C$102:$C$110,'General Assumptions_Back End'!$A$102:$A$110,'Structure Inputs'!W100))),)</f>
        <v>0</v>
      </c>
      <c r="P97" s="25">
        <f>IF($D97="Yes",IF('Structure Inputs'!X100&gt;='General Assumptions_Back End'!$A$110,'General Assumptions_Back End'!$C$110,IF('Structure Inputs'!X100&lt;='General Assumptions_Back End'!$A$102,'General Assumptions_Back End'!$C$102,SUMIFS('General Assumptions_Back End'!$C$102:$C$110,'General Assumptions_Back End'!$A$102:$A$110,'Structure Inputs'!X100))),)</f>
        <v>0</v>
      </c>
      <c r="Q97" s="25">
        <f>IF($D97="Yes",IF('Structure Inputs'!Y100&gt;='General Assumptions_Back End'!$A$110,'General Assumptions_Back End'!$C$110,IF('Structure Inputs'!Y100&lt;='General Assumptions_Back End'!$A$102,'General Assumptions_Back End'!$C$102,SUMIFS('General Assumptions_Back End'!$C$102:$C$110,'General Assumptions_Back End'!$A$102:$A$110,'Structure Inputs'!Y100))),)</f>
        <v>0</v>
      </c>
      <c r="R97" s="25">
        <f>IF($D97="Yes",IF('Structure Inputs'!Z100&gt;='General Assumptions_Back End'!$A$110,'General Assumptions_Back End'!$C$110,IF('Structure Inputs'!Z100&lt;='General Assumptions_Back End'!$A$102,'General Assumptions_Back End'!$C$102,SUMIFS('General Assumptions_Back End'!$C$102:$C$110,'General Assumptions_Back End'!$A$102:$A$110,'Structure Inputs'!Z100))),)</f>
        <v>0</v>
      </c>
      <c r="S97" s="25">
        <f>IF($D97="Yes",IF('Structure Inputs'!AA100&gt;='General Assumptions_Back End'!$A$110,'General Assumptions_Back End'!$C$110,IF('Structure Inputs'!AA100&lt;='General Assumptions_Back End'!$A$102,'General Assumptions_Back End'!$C$102,SUMIFS('General Assumptions_Back End'!$C$102:$C$110,'General Assumptions_Back End'!$A$102:$A$110,'Structure Inputs'!AA100))),)</f>
        <v>0</v>
      </c>
      <c r="T97" s="25">
        <f>IF($D97="Yes",IF('Structure Inputs'!AB100&gt;='General Assumptions_Back End'!$A$110,'General Assumptions_Back End'!$C$110,IF('Structure Inputs'!AB100&lt;='General Assumptions_Back End'!$A$102,'General Assumptions_Back End'!$C$102,SUMIFS('General Assumptions_Back End'!$C$102:$C$110,'General Assumptions_Back End'!$A$102:$A$110,'Structure Inputs'!AB100))),)</f>
        <v>0</v>
      </c>
      <c r="U97" s="25">
        <f>IF($D97="Yes",IF('Structure Inputs'!AC100&gt;='General Assumptions_Back End'!$A$110,'General Assumptions_Back End'!$C$110,IF('Structure Inputs'!AC100&lt;='General Assumptions_Back End'!$A$102,'General Assumptions_Back End'!$C$102,SUMIFS('General Assumptions_Back End'!$C$102:$C$110,'General Assumptions_Back End'!$A$102:$A$110,'Structure Inputs'!AC100))),)</f>
        <v>0</v>
      </c>
      <c r="W97" s="25">
        <f t="shared" si="27"/>
        <v>0</v>
      </c>
      <c r="X97" s="25">
        <f t="shared" si="15"/>
        <v>0</v>
      </c>
      <c r="Y97" s="25">
        <f t="shared" si="16"/>
        <v>0</v>
      </c>
      <c r="Z97" s="25">
        <f t="shared" si="17"/>
        <v>0</v>
      </c>
      <c r="AA97" s="25">
        <f t="shared" si="18"/>
        <v>0</v>
      </c>
      <c r="AB97" s="25">
        <f t="shared" si="19"/>
        <v>0</v>
      </c>
      <c r="AC97" s="25">
        <f t="shared" si="20"/>
        <v>0</v>
      </c>
      <c r="AD97" s="25">
        <f t="shared" si="21"/>
        <v>0</v>
      </c>
      <c r="AE97" s="25">
        <f t="shared" si="22"/>
        <v>0</v>
      </c>
      <c r="AF97" s="25">
        <f t="shared" si="23"/>
        <v>0</v>
      </c>
      <c r="AG97" s="25">
        <f t="shared" si="24"/>
        <v>0</v>
      </c>
      <c r="AH97" s="25">
        <f t="shared" si="25"/>
        <v>0</v>
      </c>
    </row>
    <row r="98" spans="1:34" x14ac:dyDescent="0.25">
      <c r="A98" s="17">
        <f t="shared" si="14"/>
        <v>97</v>
      </c>
      <c r="B98" s="27" t="str">
        <f>IF('Structure Inputs'!C101="","",'Structure Inputs'!C101)</f>
        <v/>
      </c>
      <c r="D98" s="42" t="str">
        <f t="shared" si="26"/>
        <v>No</v>
      </c>
      <c r="F98" s="42">
        <f>'Structure Inputs'!$D101</f>
        <v>0</v>
      </c>
      <c r="H98" s="42">
        <f>SUMIFS('General Assumptions_Back End'!$C:$C,'General Assumptions_Back End'!$A:$A,$B98,'General Assumptions_Back End'!$B:$B,H$1)</f>
        <v>0</v>
      </c>
      <c r="J98" s="25">
        <f>IF($D98="Yes",IF('Structure Inputs'!R101&gt;='General Assumptions_Back End'!$A$110,'General Assumptions_Back End'!$C$110,IF('Structure Inputs'!R101&lt;='General Assumptions_Back End'!$A$102,'General Assumptions_Back End'!$C$102,SUMIFS('General Assumptions_Back End'!$C$102:$C$110,'General Assumptions_Back End'!$A$102:$A$110,'Structure Inputs'!R101))),)</f>
        <v>0</v>
      </c>
      <c r="K98" s="25">
        <f>IF($D98="Yes",IF('Structure Inputs'!S101&gt;='General Assumptions_Back End'!$A$110,'General Assumptions_Back End'!$C$110,IF('Structure Inputs'!S101&lt;='General Assumptions_Back End'!$A$102,'General Assumptions_Back End'!$C$102,SUMIFS('General Assumptions_Back End'!$C$102:$C$110,'General Assumptions_Back End'!$A$102:$A$110,'Structure Inputs'!S101))),)</f>
        <v>0</v>
      </c>
      <c r="L98" s="25">
        <f>IF($D98="Yes",IF('Structure Inputs'!T101&gt;='General Assumptions_Back End'!$A$110,'General Assumptions_Back End'!$C$110,IF('Structure Inputs'!T101&lt;='General Assumptions_Back End'!$A$102,'General Assumptions_Back End'!$C$102,SUMIFS('General Assumptions_Back End'!$C$102:$C$110,'General Assumptions_Back End'!$A$102:$A$110,'Structure Inputs'!T101))),)</f>
        <v>0</v>
      </c>
      <c r="M98" s="25">
        <f>IF($D98="Yes",IF('Structure Inputs'!U101&gt;='General Assumptions_Back End'!$A$110,'General Assumptions_Back End'!$C$110,IF('Structure Inputs'!U101&lt;='General Assumptions_Back End'!$A$102,'General Assumptions_Back End'!$C$102,SUMIFS('General Assumptions_Back End'!$C$102:$C$110,'General Assumptions_Back End'!$A$102:$A$110,'Structure Inputs'!U101))),)</f>
        <v>0</v>
      </c>
      <c r="N98" s="25">
        <f>IF($D98="Yes",IF('Structure Inputs'!V101&gt;='General Assumptions_Back End'!$A$110,'General Assumptions_Back End'!$C$110,IF('Structure Inputs'!V101&lt;='General Assumptions_Back End'!$A$102,'General Assumptions_Back End'!$C$102,SUMIFS('General Assumptions_Back End'!$C$102:$C$110,'General Assumptions_Back End'!$A$102:$A$110,'Structure Inputs'!V101))),)</f>
        <v>0</v>
      </c>
      <c r="O98" s="25">
        <f>IF($D98="Yes",IF('Structure Inputs'!W101&gt;='General Assumptions_Back End'!$A$110,'General Assumptions_Back End'!$C$110,IF('Structure Inputs'!W101&lt;='General Assumptions_Back End'!$A$102,'General Assumptions_Back End'!$C$102,SUMIFS('General Assumptions_Back End'!$C$102:$C$110,'General Assumptions_Back End'!$A$102:$A$110,'Structure Inputs'!W101))),)</f>
        <v>0</v>
      </c>
      <c r="P98" s="25">
        <f>IF($D98="Yes",IF('Structure Inputs'!X101&gt;='General Assumptions_Back End'!$A$110,'General Assumptions_Back End'!$C$110,IF('Structure Inputs'!X101&lt;='General Assumptions_Back End'!$A$102,'General Assumptions_Back End'!$C$102,SUMIFS('General Assumptions_Back End'!$C$102:$C$110,'General Assumptions_Back End'!$A$102:$A$110,'Structure Inputs'!X101))),)</f>
        <v>0</v>
      </c>
      <c r="Q98" s="25">
        <f>IF($D98="Yes",IF('Structure Inputs'!Y101&gt;='General Assumptions_Back End'!$A$110,'General Assumptions_Back End'!$C$110,IF('Structure Inputs'!Y101&lt;='General Assumptions_Back End'!$A$102,'General Assumptions_Back End'!$C$102,SUMIFS('General Assumptions_Back End'!$C$102:$C$110,'General Assumptions_Back End'!$A$102:$A$110,'Structure Inputs'!Y101))),)</f>
        <v>0</v>
      </c>
      <c r="R98" s="25">
        <f>IF($D98="Yes",IF('Structure Inputs'!Z101&gt;='General Assumptions_Back End'!$A$110,'General Assumptions_Back End'!$C$110,IF('Structure Inputs'!Z101&lt;='General Assumptions_Back End'!$A$102,'General Assumptions_Back End'!$C$102,SUMIFS('General Assumptions_Back End'!$C$102:$C$110,'General Assumptions_Back End'!$A$102:$A$110,'Structure Inputs'!Z101))),)</f>
        <v>0</v>
      </c>
      <c r="S98" s="25">
        <f>IF($D98="Yes",IF('Structure Inputs'!AA101&gt;='General Assumptions_Back End'!$A$110,'General Assumptions_Back End'!$C$110,IF('Structure Inputs'!AA101&lt;='General Assumptions_Back End'!$A$102,'General Assumptions_Back End'!$C$102,SUMIFS('General Assumptions_Back End'!$C$102:$C$110,'General Assumptions_Back End'!$A$102:$A$110,'Structure Inputs'!AA101))),)</f>
        <v>0</v>
      </c>
      <c r="T98" s="25">
        <f>IF($D98="Yes",IF('Structure Inputs'!AB101&gt;='General Assumptions_Back End'!$A$110,'General Assumptions_Back End'!$C$110,IF('Structure Inputs'!AB101&lt;='General Assumptions_Back End'!$A$102,'General Assumptions_Back End'!$C$102,SUMIFS('General Assumptions_Back End'!$C$102:$C$110,'General Assumptions_Back End'!$A$102:$A$110,'Structure Inputs'!AB101))),)</f>
        <v>0</v>
      </c>
      <c r="U98" s="25">
        <f>IF($D98="Yes",IF('Structure Inputs'!AC101&gt;='General Assumptions_Back End'!$A$110,'General Assumptions_Back End'!$C$110,IF('Structure Inputs'!AC101&lt;='General Assumptions_Back End'!$A$102,'General Assumptions_Back End'!$C$102,SUMIFS('General Assumptions_Back End'!$C$102:$C$110,'General Assumptions_Back End'!$A$102:$A$110,'Structure Inputs'!AC101))),)</f>
        <v>0</v>
      </c>
      <c r="W98" s="25">
        <f t="shared" si="27"/>
        <v>0</v>
      </c>
      <c r="X98" s="25">
        <f t="shared" si="15"/>
        <v>0</v>
      </c>
      <c r="Y98" s="25">
        <f t="shared" si="16"/>
        <v>0</v>
      </c>
      <c r="Z98" s="25">
        <f t="shared" si="17"/>
        <v>0</v>
      </c>
      <c r="AA98" s="25">
        <f t="shared" si="18"/>
        <v>0</v>
      </c>
      <c r="AB98" s="25">
        <f t="shared" si="19"/>
        <v>0</v>
      </c>
      <c r="AC98" s="25">
        <f t="shared" si="20"/>
        <v>0</v>
      </c>
      <c r="AD98" s="25">
        <f t="shared" si="21"/>
        <v>0</v>
      </c>
      <c r="AE98" s="25">
        <f t="shared" si="22"/>
        <v>0</v>
      </c>
      <c r="AF98" s="25">
        <f t="shared" si="23"/>
        <v>0</v>
      </c>
      <c r="AG98" s="25">
        <f t="shared" si="24"/>
        <v>0</v>
      </c>
      <c r="AH98" s="25">
        <f t="shared" si="25"/>
        <v>0</v>
      </c>
    </row>
    <row r="99" spans="1:34" x14ac:dyDescent="0.25">
      <c r="A99" s="17">
        <f t="shared" ref="A99:A101" si="28">A98+1</f>
        <v>98</v>
      </c>
      <c r="B99" s="27" t="str">
        <f>IF('Structure Inputs'!C102="","",'Structure Inputs'!C102)</f>
        <v/>
      </c>
      <c r="D99" s="42" t="str">
        <f t="shared" si="26"/>
        <v>No</v>
      </c>
      <c r="F99" s="42">
        <f>'Structure Inputs'!$D102</f>
        <v>0</v>
      </c>
      <c r="H99" s="42">
        <f>SUMIFS('General Assumptions_Back End'!$C:$C,'General Assumptions_Back End'!$A:$A,$B99,'General Assumptions_Back End'!$B:$B,H$1)</f>
        <v>0</v>
      </c>
      <c r="J99" s="25">
        <f>IF($D99="Yes",IF('Structure Inputs'!R102&gt;='General Assumptions_Back End'!$A$110,'General Assumptions_Back End'!$C$110,IF('Structure Inputs'!R102&lt;='General Assumptions_Back End'!$A$102,'General Assumptions_Back End'!$C$102,SUMIFS('General Assumptions_Back End'!$C$102:$C$110,'General Assumptions_Back End'!$A$102:$A$110,'Structure Inputs'!R102))),)</f>
        <v>0</v>
      </c>
      <c r="K99" s="25">
        <f>IF($D99="Yes",IF('Structure Inputs'!S102&gt;='General Assumptions_Back End'!$A$110,'General Assumptions_Back End'!$C$110,IF('Structure Inputs'!S102&lt;='General Assumptions_Back End'!$A$102,'General Assumptions_Back End'!$C$102,SUMIFS('General Assumptions_Back End'!$C$102:$C$110,'General Assumptions_Back End'!$A$102:$A$110,'Structure Inputs'!S102))),)</f>
        <v>0</v>
      </c>
      <c r="L99" s="25">
        <f>IF($D99="Yes",IF('Structure Inputs'!T102&gt;='General Assumptions_Back End'!$A$110,'General Assumptions_Back End'!$C$110,IF('Structure Inputs'!T102&lt;='General Assumptions_Back End'!$A$102,'General Assumptions_Back End'!$C$102,SUMIFS('General Assumptions_Back End'!$C$102:$C$110,'General Assumptions_Back End'!$A$102:$A$110,'Structure Inputs'!T102))),)</f>
        <v>0</v>
      </c>
      <c r="M99" s="25">
        <f>IF($D99="Yes",IF('Structure Inputs'!U102&gt;='General Assumptions_Back End'!$A$110,'General Assumptions_Back End'!$C$110,IF('Structure Inputs'!U102&lt;='General Assumptions_Back End'!$A$102,'General Assumptions_Back End'!$C$102,SUMIFS('General Assumptions_Back End'!$C$102:$C$110,'General Assumptions_Back End'!$A$102:$A$110,'Structure Inputs'!U102))),)</f>
        <v>0</v>
      </c>
      <c r="N99" s="25">
        <f>IF($D99="Yes",IF('Structure Inputs'!V102&gt;='General Assumptions_Back End'!$A$110,'General Assumptions_Back End'!$C$110,IF('Structure Inputs'!V102&lt;='General Assumptions_Back End'!$A$102,'General Assumptions_Back End'!$C$102,SUMIFS('General Assumptions_Back End'!$C$102:$C$110,'General Assumptions_Back End'!$A$102:$A$110,'Structure Inputs'!V102))),)</f>
        <v>0</v>
      </c>
      <c r="O99" s="25">
        <f>IF($D99="Yes",IF('Structure Inputs'!W102&gt;='General Assumptions_Back End'!$A$110,'General Assumptions_Back End'!$C$110,IF('Structure Inputs'!W102&lt;='General Assumptions_Back End'!$A$102,'General Assumptions_Back End'!$C$102,SUMIFS('General Assumptions_Back End'!$C$102:$C$110,'General Assumptions_Back End'!$A$102:$A$110,'Structure Inputs'!W102))),)</f>
        <v>0</v>
      </c>
      <c r="P99" s="25">
        <f>IF($D99="Yes",IF('Structure Inputs'!X102&gt;='General Assumptions_Back End'!$A$110,'General Assumptions_Back End'!$C$110,IF('Structure Inputs'!X102&lt;='General Assumptions_Back End'!$A$102,'General Assumptions_Back End'!$C$102,SUMIFS('General Assumptions_Back End'!$C$102:$C$110,'General Assumptions_Back End'!$A$102:$A$110,'Structure Inputs'!X102))),)</f>
        <v>0</v>
      </c>
      <c r="Q99" s="25">
        <f>IF($D99="Yes",IF('Structure Inputs'!Y102&gt;='General Assumptions_Back End'!$A$110,'General Assumptions_Back End'!$C$110,IF('Structure Inputs'!Y102&lt;='General Assumptions_Back End'!$A$102,'General Assumptions_Back End'!$C$102,SUMIFS('General Assumptions_Back End'!$C$102:$C$110,'General Assumptions_Back End'!$A$102:$A$110,'Structure Inputs'!Y102))),)</f>
        <v>0</v>
      </c>
      <c r="R99" s="25">
        <f>IF($D99="Yes",IF('Structure Inputs'!Z102&gt;='General Assumptions_Back End'!$A$110,'General Assumptions_Back End'!$C$110,IF('Structure Inputs'!Z102&lt;='General Assumptions_Back End'!$A$102,'General Assumptions_Back End'!$C$102,SUMIFS('General Assumptions_Back End'!$C$102:$C$110,'General Assumptions_Back End'!$A$102:$A$110,'Structure Inputs'!Z102))),)</f>
        <v>0</v>
      </c>
      <c r="S99" s="25">
        <f>IF($D99="Yes",IF('Structure Inputs'!AA102&gt;='General Assumptions_Back End'!$A$110,'General Assumptions_Back End'!$C$110,IF('Structure Inputs'!AA102&lt;='General Assumptions_Back End'!$A$102,'General Assumptions_Back End'!$C$102,SUMIFS('General Assumptions_Back End'!$C$102:$C$110,'General Assumptions_Back End'!$A$102:$A$110,'Structure Inputs'!AA102))),)</f>
        <v>0</v>
      </c>
      <c r="T99" s="25">
        <f>IF($D99="Yes",IF('Structure Inputs'!AB102&gt;='General Assumptions_Back End'!$A$110,'General Assumptions_Back End'!$C$110,IF('Structure Inputs'!AB102&lt;='General Assumptions_Back End'!$A$102,'General Assumptions_Back End'!$C$102,SUMIFS('General Assumptions_Back End'!$C$102:$C$110,'General Assumptions_Back End'!$A$102:$A$110,'Structure Inputs'!AB102))),)</f>
        <v>0</v>
      </c>
      <c r="U99" s="25">
        <f>IF($D99="Yes",IF('Structure Inputs'!AC102&gt;='General Assumptions_Back End'!$A$110,'General Assumptions_Back End'!$C$110,IF('Structure Inputs'!AC102&lt;='General Assumptions_Back End'!$A$102,'General Assumptions_Back End'!$C$102,SUMIFS('General Assumptions_Back End'!$C$102:$C$110,'General Assumptions_Back End'!$A$102:$A$110,'Structure Inputs'!AC102))),)</f>
        <v>0</v>
      </c>
      <c r="W99" s="25">
        <f t="shared" si="27"/>
        <v>0</v>
      </c>
      <c r="X99" s="25">
        <f t="shared" si="15"/>
        <v>0</v>
      </c>
      <c r="Y99" s="25">
        <f t="shared" si="16"/>
        <v>0</v>
      </c>
      <c r="Z99" s="25">
        <f t="shared" si="17"/>
        <v>0</v>
      </c>
      <c r="AA99" s="25">
        <f t="shared" si="18"/>
        <v>0</v>
      </c>
      <c r="AB99" s="25">
        <f t="shared" si="19"/>
        <v>0</v>
      </c>
      <c r="AC99" s="25">
        <f t="shared" si="20"/>
        <v>0</v>
      </c>
      <c r="AD99" s="25">
        <f t="shared" si="21"/>
        <v>0</v>
      </c>
      <c r="AE99" s="25">
        <f t="shared" si="22"/>
        <v>0</v>
      </c>
      <c r="AF99" s="25">
        <f t="shared" si="23"/>
        <v>0</v>
      </c>
      <c r="AG99" s="25">
        <f t="shared" si="24"/>
        <v>0</v>
      </c>
      <c r="AH99" s="25">
        <f t="shared" si="25"/>
        <v>0</v>
      </c>
    </row>
    <row r="100" spans="1:34" x14ac:dyDescent="0.25">
      <c r="A100" s="17">
        <f t="shared" si="28"/>
        <v>99</v>
      </c>
      <c r="B100" s="27" t="str">
        <f>IF('Structure Inputs'!C103="","",'Structure Inputs'!C103)</f>
        <v/>
      </c>
      <c r="D100" s="42" t="str">
        <f t="shared" si="26"/>
        <v>No</v>
      </c>
      <c r="F100" s="42">
        <f>'Structure Inputs'!$D103</f>
        <v>0</v>
      </c>
      <c r="H100" s="42">
        <f>SUMIFS('General Assumptions_Back End'!$C:$C,'General Assumptions_Back End'!$A:$A,$B100,'General Assumptions_Back End'!$B:$B,H$1)</f>
        <v>0</v>
      </c>
      <c r="J100" s="25">
        <f>IF($D100="Yes",IF('Structure Inputs'!R103&gt;='General Assumptions_Back End'!$A$110,'General Assumptions_Back End'!$C$110,IF('Structure Inputs'!R103&lt;='General Assumptions_Back End'!$A$102,'General Assumptions_Back End'!$C$102,SUMIFS('General Assumptions_Back End'!$C$102:$C$110,'General Assumptions_Back End'!$A$102:$A$110,'Structure Inputs'!R103))),)</f>
        <v>0</v>
      </c>
      <c r="K100" s="25">
        <f>IF($D100="Yes",IF('Structure Inputs'!S103&gt;='General Assumptions_Back End'!$A$110,'General Assumptions_Back End'!$C$110,IF('Structure Inputs'!S103&lt;='General Assumptions_Back End'!$A$102,'General Assumptions_Back End'!$C$102,SUMIFS('General Assumptions_Back End'!$C$102:$C$110,'General Assumptions_Back End'!$A$102:$A$110,'Structure Inputs'!S103))),)</f>
        <v>0</v>
      </c>
      <c r="L100" s="25">
        <f>IF($D100="Yes",IF('Structure Inputs'!T103&gt;='General Assumptions_Back End'!$A$110,'General Assumptions_Back End'!$C$110,IF('Structure Inputs'!T103&lt;='General Assumptions_Back End'!$A$102,'General Assumptions_Back End'!$C$102,SUMIFS('General Assumptions_Back End'!$C$102:$C$110,'General Assumptions_Back End'!$A$102:$A$110,'Structure Inputs'!T103))),)</f>
        <v>0</v>
      </c>
      <c r="M100" s="25">
        <f>IF($D100="Yes",IF('Structure Inputs'!U103&gt;='General Assumptions_Back End'!$A$110,'General Assumptions_Back End'!$C$110,IF('Structure Inputs'!U103&lt;='General Assumptions_Back End'!$A$102,'General Assumptions_Back End'!$C$102,SUMIFS('General Assumptions_Back End'!$C$102:$C$110,'General Assumptions_Back End'!$A$102:$A$110,'Structure Inputs'!U103))),)</f>
        <v>0</v>
      </c>
      <c r="N100" s="25">
        <f>IF($D100="Yes",IF('Structure Inputs'!V103&gt;='General Assumptions_Back End'!$A$110,'General Assumptions_Back End'!$C$110,IF('Structure Inputs'!V103&lt;='General Assumptions_Back End'!$A$102,'General Assumptions_Back End'!$C$102,SUMIFS('General Assumptions_Back End'!$C$102:$C$110,'General Assumptions_Back End'!$A$102:$A$110,'Structure Inputs'!V103))),)</f>
        <v>0</v>
      </c>
      <c r="O100" s="25">
        <f>IF($D100="Yes",IF('Structure Inputs'!W103&gt;='General Assumptions_Back End'!$A$110,'General Assumptions_Back End'!$C$110,IF('Structure Inputs'!W103&lt;='General Assumptions_Back End'!$A$102,'General Assumptions_Back End'!$C$102,SUMIFS('General Assumptions_Back End'!$C$102:$C$110,'General Assumptions_Back End'!$A$102:$A$110,'Structure Inputs'!W103))),)</f>
        <v>0</v>
      </c>
      <c r="P100" s="25">
        <f>IF($D100="Yes",IF('Structure Inputs'!X103&gt;='General Assumptions_Back End'!$A$110,'General Assumptions_Back End'!$C$110,IF('Structure Inputs'!X103&lt;='General Assumptions_Back End'!$A$102,'General Assumptions_Back End'!$C$102,SUMIFS('General Assumptions_Back End'!$C$102:$C$110,'General Assumptions_Back End'!$A$102:$A$110,'Structure Inputs'!X103))),)</f>
        <v>0</v>
      </c>
      <c r="Q100" s="25">
        <f>IF($D100="Yes",IF('Structure Inputs'!Y103&gt;='General Assumptions_Back End'!$A$110,'General Assumptions_Back End'!$C$110,IF('Structure Inputs'!Y103&lt;='General Assumptions_Back End'!$A$102,'General Assumptions_Back End'!$C$102,SUMIFS('General Assumptions_Back End'!$C$102:$C$110,'General Assumptions_Back End'!$A$102:$A$110,'Structure Inputs'!Y103))),)</f>
        <v>0</v>
      </c>
      <c r="R100" s="25">
        <f>IF($D100="Yes",IF('Structure Inputs'!Z103&gt;='General Assumptions_Back End'!$A$110,'General Assumptions_Back End'!$C$110,IF('Structure Inputs'!Z103&lt;='General Assumptions_Back End'!$A$102,'General Assumptions_Back End'!$C$102,SUMIFS('General Assumptions_Back End'!$C$102:$C$110,'General Assumptions_Back End'!$A$102:$A$110,'Structure Inputs'!Z103))),)</f>
        <v>0</v>
      </c>
      <c r="S100" s="25">
        <f>IF($D100="Yes",IF('Structure Inputs'!AA103&gt;='General Assumptions_Back End'!$A$110,'General Assumptions_Back End'!$C$110,IF('Structure Inputs'!AA103&lt;='General Assumptions_Back End'!$A$102,'General Assumptions_Back End'!$C$102,SUMIFS('General Assumptions_Back End'!$C$102:$C$110,'General Assumptions_Back End'!$A$102:$A$110,'Structure Inputs'!AA103))),)</f>
        <v>0</v>
      </c>
      <c r="T100" s="25">
        <f>IF($D100="Yes",IF('Structure Inputs'!AB103&gt;='General Assumptions_Back End'!$A$110,'General Assumptions_Back End'!$C$110,IF('Structure Inputs'!AB103&lt;='General Assumptions_Back End'!$A$102,'General Assumptions_Back End'!$C$102,SUMIFS('General Assumptions_Back End'!$C$102:$C$110,'General Assumptions_Back End'!$A$102:$A$110,'Structure Inputs'!AB103))),)</f>
        <v>0</v>
      </c>
      <c r="U100" s="25">
        <f>IF($D100="Yes",IF('Structure Inputs'!AC103&gt;='General Assumptions_Back End'!$A$110,'General Assumptions_Back End'!$C$110,IF('Structure Inputs'!AC103&lt;='General Assumptions_Back End'!$A$102,'General Assumptions_Back End'!$C$102,SUMIFS('General Assumptions_Back End'!$C$102:$C$110,'General Assumptions_Back End'!$A$102:$A$110,'Structure Inputs'!AC103))),)</f>
        <v>0</v>
      </c>
      <c r="W100" s="25">
        <f t="shared" si="27"/>
        <v>0</v>
      </c>
      <c r="X100" s="25">
        <f t="shared" si="15"/>
        <v>0</v>
      </c>
      <c r="Y100" s="25">
        <f t="shared" si="16"/>
        <v>0</v>
      </c>
      <c r="Z100" s="25">
        <f t="shared" si="17"/>
        <v>0</v>
      </c>
      <c r="AA100" s="25">
        <f t="shared" si="18"/>
        <v>0</v>
      </c>
      <c r="AB100" s="25">
        <f t="shared" si="19"/>
        <v>0</v>
      </c>
      <c r="AC100" s="25">
        <f t="shared" si="20"/>
        <v>0</v>
      </c>
      <c r="AD100" s="25">
        <f t="shared" si="21"/>
        <v>0</v>
      </c>
      <c r="AE100" s="25">
        <f t="shared" si="22"/>
        <v>0</v>
      </c>
      <c r="AF100" s="25">
        <f t="shared" si="23"/>
        <v>0</v>
      </c>
      <c r="AG100" s="25">
        <f t="shared" si="24"/>
        <v>0</v>
      </c>
      <c r="AH100" s="25">
        <f t="shared" si="25"/>
        <v>0</v>
      </c>
    </row>
    <row r="101" spans="1:34" x14ac:dyDescent="0.25">
      <c r="A101" s="17">
        <f t="shared" si="28"/>
        <v>100</v>
      </c>
      <c r="B101" s="27" t="str">
        <f>IF('Structure Inputs'!C104="","",'Structure Inputs'!C104)</f>
        <v/>
      </c>
      <c r="D101" s="42" t="str">
        <f t="shared" si="26"/>
        <v>No</v>
      </c>
      <c r="F101" s="42">
        <f>'Structure Inputs'!$D104</f>
        <v>0</v>
      </c>
      <c r="H101" s="42">
        <f>SUMIFS('General Assumptions_Back End'!$C:$C,'General Assumptions_Back End'!$A:$A,$B101,'General Assumptions_Back End'!$B:$B,H$1)</f>
        <v>0</v>
      </c>
      <c r="J101" s="25">
        <f>IF($D101="Yes",IF('Structure Inputs'!R104&gt;='General Assumptions_Back End'!$A$110,'General Assumptions_Back End'!$C$110,IF('Structure Inputs'!R104&lt;='General Assumptions_Back End'!$A$102,'General Assumptions_Back End'!$C$102,SUMIFS('General Assumptions_Back End'!$C$102:$C$110,'General Assumptions_Back End'!$A$102:$A$110,'Structure Inputs'!R104))),)</f>
        <v>0</v>
      </c>
      <c r="K101" s="25">
        <f>IF($D101="Yes",IF('Structure Inputs'!S104&gt;='General Assumptions_Back End'!$A$110,'General Assumptions_Back End'!$C$110,IF('Structure Inputs'!S104&lt;='General Assumptions_Back End'!$A$102,'General Assumptions_Back End'!$C$102,SUMIFS('General Assumptions_Back End'!$C$102:$C$110,'General Assumptions_Back End'!$A$102:$A$110,'Structure Inputs'!S104))),)</f>
        <v>0</v>
      </c>
      <c r="L101" s="25">
        <f>IF($D101="Yes",IF('Structure Inputs'!T104&gt;='General Assumptions_Back End'!$A$110,'General Assumptions_Back End'!$C$110,IF('Structure Inputs'!T104&lt;='General Assumptions_Back End'!$A$102,'General Assumptions_Back End'!$C$102,SUMIFS('General Assumptions_Back End'!$C$102:$C$110,'General Assumptions_Back End'!$A$102:$A$110,'Structure Inputs'!T104))),)</f>
        <v>0</v>
      </c>
      <c r="M101" s="25">
        <f>IF($D101="Yes",IF('Structure Inputs'!U104&gt;='General Assumptions_Back End'!$A$110,'General Assumptions_Back End'!$C$110,IF('Structure Inputs'!U104&lt;='General Assumptions_Back End'!$A$102,'General Assumptions_Back End'!$C$102,SUMIFS('General Assumptions_Back End'!$C$102:$C$110,'General Assumptions_Back End'!$A$102:$A$110,'Structure Inputs'!U104))),)</f>
        <v>0</v>
      </c>
      <c r="N101" s="25">
        <f>IF($D101="Yes",IF('Structure Inputs'!V104&gt;='General Assumptions_Back End'!$A$110,'General Assumptions_Back End'!$C$110,IF('Structure Inputs'!V104&lt;='General Assumptions_Back End'!$A$102,'General Assumptions_Back End'!$C$102,SUMIFS('General Assumptions_Back End'!$C$102:$C$110,'General Assumptions_Back End'!$A$102:$A$110,'Structure Inputs'!V104))),)</f>
        <v>0</v>
      </c>
      <c r="O101" s="25">
        <f>IF($D101="Yes",IF('Structure Inputs'!W104&gt;='General Assumptions_Back End'!$A$110,'General Assumptions_Back End'!$C$110,IF('Structure Inputs'!W104&lt;='General Assumptions_Back End'!$A$102,'General Assumptions_Back End'!$C$102,SUMIFS('General Assumptions_Back End'!$C$102:$C$110,'General Assumptions_Back End'!$A$102:$A$110,'Structure Inputs'!W104))),)</f>
        <v>0</v>
      </c>
      <c r="P101" s="25">
        <f>IF($D101="Yes",IF('Structure Inputs'!X104&gt;='General Assumptions_Back End'!$A$110,'General Assumptions_Back End'!$C$110,IF('Structure Inputs'!X104&lt;='General Assumptions_Back End'!$A$102,'General Assumptions_Back End'!$C$102,SUMIFS('General Assumptions_Back End'!$C$102:$C$110,'General Assumptions_Back End'!$A$102:$A$110,'Structure Inputs'!X104))),)</f>
        <v>0</v>
      </c>
      <c r="Q101" s="25">
        <f>IF($D101="Yes",IF('Structure Inputs'!Y104&gt;='General Assumptions_Back End'!$A$110,'General Assumptions_Back End'!$C$110,IF('Structure Inputs'!Y104&lt;='General Assumptions_Back End'!$A$102,'General Assumptions_Back End'!$C$102,SUMIFS('General Assumptions_Back End'!$C$102:$C$110,'General Assumptions_Back End'!$A$102:$A$110,'Structure Inputs'!Y104))),)</f>
        <v>0</v>
      </c>
      <c r="R101" s="25">
        <f>IF($D101="Yes",IF('Structure Inputs'!Z104&gt;='General Assumptions_Back End'!$A$110,'General Assumptions_Back End'!$C$110,IF('Structure Inputs'!Z104&lt;='General Assumptions_Back End'!$A$102,'General Assumptions_Back End'!$C$102,SUMIFS('General Assumptions_Back End'!$C$102:$C$110,'General Assumptions_Back End'!$A$102:$A$110,'Structure Inputs'!Z104))),)</f>
        <v>0</v>
      </c>
      <c r="S101" s="25">
        <f>IF($D101="Yes",IF('Structure Inputs'!AA104&gt;='General Assumptions_Back End'!$A$110,'General Assumptions_Back End'!$C$110,IF('Structure Inputs'!AA104&lt;='General Assumptions_Back End'!$A$102,'General Assumptions_Back End'!$C$102,SUMIFS('General Assumptions_Back End'!$C$102:$C$110,'General Assumptions_Back End'!$A$102:$A$110,'Structure Inputs'!AA104))),)</f>
        <v>0</v>
      </c>
      <c r="T101" s="25">
        <f>IF($D101="Yes",IF('Structure Inputs'!AB104&gt;='General Assumptions_Back End'!$A$110,'General Assumptions_Back End'!$C$110,IF('Structure Inputs'!AB104&lt;='General Assumptions_Back End'!$A$102,'General Assumptions_Back End'!$C$102,SUMIFS('General Assumptions_Back End'!$C$102:$C$110,'General Assumptions_Back End'!$A$102:$A$110,'Structure Inputs'!AB104))),)</f>
        <v>0</v>
      </c>
      <c r="U101" s="25">
        <f>IF($D101="Yes",IF('Structure Inputs'!AC104&gt;='General Assumptions_Back End'!$A$110,'General Assumptions_Back End'!$C$110,IF('Structure Inputs'!AC104&lt;='General Assumptions_Back End'!$A$102,'General Assumptions_Back End'!$C$102,SUMIFS('General Assumptions_Back End'!$C$102:$C$110,'General Assumptions_Back End'!$A$102:$A$110,'Structure Inputs'!AC104))),)</f>
        <v>0</v>
      </c>
      <c r="W101" s="25">
        <f t="shared" si="27"/>
        <v>0</v>
      </c>
      <c r="X101" s="25">
        <f t="shared" si="15"/>
        <v>0</v>
      </c>
      <c r="Y101" s="25">
        <f t="shared" si="16"/>
        <v>0</v>
      </c>
      <c r="Z101" s="25">
        <f t="shared" si="17"/>
        <v>0</v>
      </c>
      <c r="AA101" s="25">
        <f t="shared" si="18"/>
        <v>0</v>
      </c>
      <c r="AB101" s="25">
        <f t="shared" si="19"/>
        <v>0</v>
      </c>
      <c r="AC101" s="25">
        <f t="shared" si="20"/>
        <v>0</v>
      </c>
      <c r="AD101" s="25">
        <f t="shared" si="21"/>
        <v>0</v>
      </c>
      <c r="AE101" s="25">
        <f t="shared" si="22"/>
        <v>0</v>
      </c>
      <c r="AF101" s="25">
        <f t="shared" si="23"/>
        <v>0</v>
      </c>
      <c r="AG101" s="25">
        <f t="shared" si="24"/>
        <v>0</v>
      </c>
      <c r="AH101" s="25">
        <f t="shared" si="25"/>
        <v>0</v>
      </c>
    </row>
  </sheetData>
  <sheetProtection algorithmName="SHA-512" hashValue="wdNgh5pO4iJPWbh4edBfrTxzyfq26Ma395EcT2bS2Gb1Zc8fHZC4GTkqwlDwBpEcjZiepx0Du+LWxZEkLOZ0Ng==" saltValue="9pRvmHxde0CUT4739mWQn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311F9-1B03-4D9D-BC27-C1232CFB96AC}">
  <sheetPr codeName="Sheet15">
    <tabColor theme="9" tint="0.79998168889431442"/>
  </sheetPr>
  <dimension ref="A1:O23"/>
  <sheetViews>
    <sheetView workbookViewId="0"/>
  </sheetViews>
  <sheetFormatPr defaultColWidth="0" defaultRowHeight="15" zeroHeight="1" x14ac:dyDescent="0.25"/>
  <cols>
    <col min="1" max="1" width="48.42578125" bestFit="1" customWidth="1"/>
    <col min="2" max="13" width="9.42578125" customWidth="1"/>
    <col min="14" max="15" width="0" hidden="1" customWidth="1"/>
    <col min="16" max="16384" width="9.42578125" hidden="1"/>
  </cols>
  <sheetData>
    <row r="1" spans="1:13" ht="57" x14ac:dyDescent="0.25">
      <c r="A1" s="101" t="s">
        <v>55</v>
      </c>
      <c r="B1" s="74" t="s">
        <v>486</v>
      </c>
      <c r="C1" s="74" t="s">
        <v>487</v>
      </c>
      <c r="D1" s="74" t="s">
        <v>488</v>
      </c>
      <c r="E1" s="74" t="s">
        <v>489</v>
      </c>
      <c r="F1" s="74" t="s">
        <v>490</v>
      </c>
      <c r="G1" s="74" t="s">
        <v>491</v>
      </c>
      <c r="H1" s="69" t="s">
        <v>492</v>
      </c>
      <c r="I1" s="69" t="s">
        <v>493</v>
      </c>
      <c r="J1" s="69" t="s">
        <v>494</v>
      </c>
      <c r="K1" s="69" t="s">
        <v>495</v>
      </c>
      <c r="L1" s="69" t="s">
        <v>496</v>
      </c>
      <c r="M1" s="69" t="s">
        <v>497</v>
      </c>
    </row>
    <row r="2" spans="1:13" x14ac:dyDescent="0.25">
      <c r="A2" s="4" t="s">
        <v>498</v>
      </c>
      <c r="B2" s="20">
        <f>'General User Inputs'!E58</f>
        <v>0</v>
      </c>
      <c r="C2" s="20">
        <f>'General User Inputs'!F58</f>
        <v>0</v>
      </c>
      <c r="D2" s="20">
        <f>'General User Inputs'!G58</f>
        <v>0</v>
      </c>
      <c r="E2" s="20">
        <f>'General User Inputs'!H58</f>
        <v>0</v>
      </c>
      <c r="F2" s="20">
        <f>'General User Inputs'!I58</f>
        <v>0</v>
      </c>
      <c r="G2" s="20">
        <f>'General User Inputs'!J58</f>
        <v>0</v>
      </c>
      <c r="H2" s="20">
        <f>'General User Inputs'!E73</f>
        <v>0</v>
      </c>
      <c r="I2" s="20">
        <f>'General User Inputs'!F73</f>
        <v>0</v>
      </c>
      <c r="J2" s="20">
        <f>'General User Inputs'!G73</f>
        <v>0</v>
      </c>
      <c r="K2" s="20">
        <f>'General User Inputs'!H73</f>
        <v>0</v>
      </c>
      <c r="L2" s="20">
        <f>'General User Inputs'!I73</f>
        <v>0</v>
      </c>
      <c r="M2" s="20">
        <f>'General User Inputs'!J73</f>
        <v>0</v>
      </c>
    </row>
    <row r="3" spans="1:13" x14ac:dyDescent="0.25">
      <c r="A3" s="4" t="s">
        <v>499</v>
      </c>
      <c r="B3" s="20">
        <f>'General User Inputs'!E59</f>
        <v>0</v>
      </c>
      <c r="C3" s="20">
        <f>'General User Inputs'!F59</f>
        <v>0</v>
      </c>
      <c r="D3" s="20">
        <f>'General User Inputs'!G59</f>
        <v>0</v>
      </c>
      <c r="E3" s="20">
        <f>'General User Inputs'!H59</f>
        <v>0</v>
      </c>
      <c r="F3" s="20">
        <f>'General User Inputs'!I59</f>
        <v>0</v>
      </c>
      <c r="G3" s="20">
        <f>'General User Inputs'!J59</f>
        <v>0</v>
      </c>
      <c r="H3" s="20">
        <f>'General User Inputs'!E74</f>
        <v>0</v>
      </c>
      <c r="I3" s="20">
        <f>'General User Inputs'!F74</f>
        <v>0</v>
      </c>
      <c r="J3" s="20">
        <f>'General User Inputs'!G74</f>
        <v>0</v>
      </c>
      <c r="K3" s="20">
        <f>'General User Inputs'!H74</f>
        <v>0</v>
      </c>
      <c r="L3" s="20">
        <f>'General User Inputs'!I74</f>
        <v>0</v>
      </c>
      <c r="M3" s="20">
        <f>'General User Inputs'!J74</f>
        <v>0</v>
      </c>
    </row>
    <row r="4" spans="1:13" x14ac:dyDescent="0.25">
      <c r="A4" s="4" t="s">
        <v>500</v>
      </c>
      <c r="B4" s="20">
        <f>'General User Inputs'!E60</f>
        <v>0</v>
      </c>
      <c r="C4" s="20">
        <f>'General User Inputs'!F60</f>
        <v>0</v>
      </c>
      <c r="D4" s="20">
        <f>'General User Inputs'!G60</f>
        <v>0</v>
      </c>
      <c r="E4" s="20">
        <f>'General User Inputs'!H60</f>
        <v>0</v>
      </c>
      <c r="F4" s="20">
        <f>'General User Inputs'!I60</f>
        <v>0</v>
      </c>
      <c r="G4" s="20">
        <f>'General User Inputs'!J60</f>
        <v>0</v>
      </c>
      <c r="H4" s="20">
        <f>'General User Inputs'!E75</f>
        <v>0</v>
      </c>
      <c r="I4" s="20">
        <f>'General User Inputs'!F75</f>
        <v>0</v>
      </c>
      <c r="J4" s="20">
        <f>'General User Inputs'!G75</f>
        <v>0</v>
      </c>
      <c r="K4" s="20">
        <f>'General User Inputs'!H75</f>
        <v>0</v>
      </c>
      <c r="L4" s="20">
        <f>'General User Inputs'!I75</f>
        <v>0</v>
      </c>
      <c r="M4" s="20">
        <f>'General User Inputs'!J75</f>
        <v>0</v>
      </c>
    </row>
    <row r="5" spans="1:13" x14ac:dyDescent="0.25">
      <c r="A5" s="4" t="s">
        <v>501</v>
      </c>
      <c r="B5" s="20">
        <f>'General User Inputs'!E61</f>
        <v>0</v>
      </c>
      <c r="C5" s="20">
        <f>'General User Inputs'!F61</f>
        <v>0</v>
      </c>
      <c r="D5" s="20">
        <f>'General User Inputs'!G61</f>
        <v>0</v>
      </c>
      <c r="E5" s="20">
        <f>'General User Inputs'!H61</f>
        <v>0</v>
      </c>
      <c r="F5" s="20">
        <f>'General User Inputs'!I61</f>
        <v>0</v>
      </c>
      <c r="G5" s="20">
        <f>'General User Inputs'!J61</f>
        <v>0</v>
      </c>
      <c r="H5" s="20">
        <f>'General User Inputs'!E76</f>
        <v>0</v>
      </c>
      <c r="I5" s="20">
        <f>'General User Inputs'!F76</f>
        <v>0</v>
      </c>
      <c r="J5" s="20">
        <f>'General User Inputs'!G76</f>
        <v>0</v>
      </c>
      <c r="K5" s="20">
        <f>'General User Inputs'!H76</f>
        <v>0</v>
      </c>
      <c r="L5" s="20">
        <f>'General User Inputs'!I76</f>
        <v>0</v>
      </c>
      <c r="M5" s="20">
        <f>'General User Inputs'!J76</f>
        <v>0</v>
      </c>
    </row>
    <row r="6" spans="1:13" x14ac:dyDescent="0.25">
      <c r="A6" s="97" t="s">
        <v>502</v>
      </c>
      <c r="B6" s="98">
        <f>B3*(B2/24)</f>
        <v>0</v>
      </c>
      <c r="C6" s="98">
        <f t="shared" ref="C6:M6" si="0">C3*(C2/24)</f>
        <v>0</v>
      </c>
      <c r="D6" s="98">
        <f t="shared" si="0"/>
        <v>0</v>
      </c>
      <c r="E6" s="98">
        <f t="shared" si="0"/>
        <v>0</v>
      </c>
      <c r="F6" s="98">
        <f t="shared" si="0"/>
        <v>0</v>
      </c>
      <c r="G6" s="98">
        <f t="shared" si="0"/>
        <v>0</v>
      </c>
      <c r="H6" s="98">
        <f t="shared" si="0"/>
        <v>0</v>
      </c>
      <c r="I6" s="98">
        <f t="shared" si="0"/>
        <v>0</v>
      </c>
      <c r="J6" s="98">
        <f t="shared" si="0"/>
        <v>0</v>
      </c>
      <c r="K6" s="98">
        <f t="shared" si="0"/>
        <v>0</v>
      </c>
      <c r="L6" s="98">
        <f t="shared" si="0"/>
        <v>0</v>
      </c>
      <c r="M6" s="98">
        <f t="shared" si="0"/>
        <v>0</v>
      </c>
    </row>
    <row r="7" spans="1:13" x14ac:dyDescent="0.25">
      <c r="B7" s="30"/>
      <c r="C7" s="30"/>
      <c r="D7" s="30"/>
      <c r="E7" s="30"/>
      <c r="F7" s="30"/>
      <c r="G7" s="30"/>
      <c r="H7" s="30"/>
      <c r="I7" s="30"/>
      <c r="J7" s="30"/>
      <c r="K7" s="30"/>
      <c r="L7" s="30"/>
      <c r="M7" s="30"/>
    </row>
    <row r="8" spans="1:13" x14ac:dyDescent="0.25">
      <c r="A8" s="13" t="s">
        <v>503</v>
      </c>
      <c r="B8" s="79">
        <f>'General Assumptions_Back End'!$B$95</f>
        <v>0.7</v>
      </c>
      <c r="C8" s="79">
        <f>'General Assumptions_Back End'!$B$95</f>
        <v>0.7</v>
      </c>
      <c r="D8" s="79">
        <f>'General Assumptions_Back End'!$B$95</f>
        <v>0.7</v>
      </c>
      <c r="E8" s="79">
        <f>'General Assumptions_Back End'!$B$95</f>
        <v>0.7</v>
      </c>
      <c r="F8" s="79">
        <f>'General Assumptions_Back End'!$B$95</f>
        <v>0.7</v>
      </c>
      <c r="G8" s="79">
        <f>'General Assumptions_Back End'!$B$95</f>
        <v>0.7</v>
      </c>
      <c r="H8" s="79">
        <f>'General Assumptions_Back End'!$B$95</f>
        <v>0.7</v>
      </c>
      <c r="I8" s="79">
        <f>'General Assumptions_Back End'!$B$95</f>
        <v>0.7</v>
      </c>
      <c r="J8" s="79">
        <f>'General Assumptions_Back End'!$B$95</f>
        <v>0.7</v>
      </c>
      <c r="K8" s="79">
        <f>'General Assumptions_Back End'!$B$95</f>
        <v>0.7</v>
      </c>
      <c r="L8" s="79">
        <f>'General Assumptions_Back End'!$B$95</f>
        <v>0.7</v>
      </c>
      <c r="M8" s="79">
        <f>'General Assumptions_Back End'!$B$95</f>
        <v>0.7</v>
      </c>
    </row>
    <row r="9" spans="1:13" x14ac:dyDescent="0.25">
      <c r="A9" s="55" t="s">
        <v>504</v>
      </c>
      <c r="B9" s="96">
        <f>B6*B4*B8</f>
        <v>0</v>
      </c>
      <c r="C9" s="96">
        <f t="shared" ref="C9:M9" si="1">C6*C4*C8</f>
        <v>0</v>
      </c>
      <c r="D9" s="96">
        <f t="shared" si="1"/>
        <v>0</v>
      </c>
      <c r="E9" s="96">
        <f t="shared" si="1"/>
        <v>0</v>
      </c>
      <c r="F9" s="96">
        <f>F6*F4*F8</f>
        <v>0</v>
      </c>
      <c r="G9" s="96">
        <f>G6*G4*G8</f>
        <v>0</v>
      </c>
      <c r="H9" s="96">
        <f>H6*H4*H8</f>
        <v>0</v>
      </c>
      <c r="I9" s="96">
        <f t="shared" si="1"/>
        <v>0</v>
      </c>
      <c r="J9" s="96">
        <f t="shared" si="1"/>
        <v>0</v>
      </c>
      <c r="K9" s="96">
        <f t="shared" si="1"/>
        <v>0</v>
      </c>
      <c r="L9" s="96">
        <f t="shared" si="1"/>
        <v>0</v>
      </c>
      <c r="M9" s="96">
        <f t="shared" si="1"/>
        <v>0</v>
      </c>
    </row>
    <row r="10" spans="1:13" x14ac:dyDescent="0.25">
      <c r="B10" s="8"/>
      <c r="C10" s="8"/>
      <c r="D10" s="8"/>
      <c r="E10" s="8"/>
      <c r="F10" s="8"/>
      <c r="G10" s="8"/>
      <c r="H10" s="8"/>
      <c r="I10" s="8"/>
      <c r="J10" s="8"/>
      <c r="K10" s="8"/>
      <c r="L10" s="8"/>
      <c r="M10" s="8"/>
    </row>
    <row r="11" spans="1:13" x14ac:dyDescent="0.25">
      <c r="A11" s="13" t="s">
        <v>505</v>
      </c>
      <c r="B11" s="29">
        <f>'General Assumptions_Back End'!$B$96</f>
        <v>1.52</v>
      </c>
      <c r="C11" s="29">
        <f>'General Assumptions_Back End'!$B$96</f>
        <v>1.52</v>
      </c>
      <c r="D11" s="29">
        <f>'General Assumptions_Back End'!$B$96</f>
        <v>1.52</v>
      </c>
      <c r="E11" s="29">
        <f>'General Assumptions_Back End'!$B$96</f>
        <v>1.52</v>
      </c>
      <c r="F11" s="29">
        <f>'General Assumptions_Back End'!$B$96</f>
        <v>1.52</v>
      </c>
      <c r="G11" s="29">
        <f>'General Assumptions_Back End'!$B$96</f>
        <v>1.52</v>
      </c>
      <c r="H11" s="29">
        <f>'General Assumptions_Back End'!$B$96</f>
        <v>1.52</v>
      </c>
      <c r="I11" s="29">
        <f>'General Assumptions_Back End'!$B$96</f>
        <v>1.52</v>
      </c>
      <c r="J11" s="29">
        <f>'General Assumptions_Back End'!$B$96</f>
        <v>1.52</v>
      </c>
      <c r="K11" s="29">
        <f>'General Assumptions_Back End'!$B$96</f>
        <v>1.52</v>
      </c>
      <c r="L11" s="29">
        <f>'General Assumptions_Back End'!$B$96</f>
        <v>1.52</v>
      </c>
      <c r="M11" s="29">
        <f>'General Assumptions_Back End'!$B$96</f>
        <v>1.52</v>
      </c>
    </row>
    <row r="12" spans="1:13" x14ac:dyDescent="0.25">
      <c r="A12" s="13" t="s">
        <v>506</v>
      </c>
      <c r="B12" s="8">
        <f>'Street Flooding Lookup'!B3</f>
        <v>43.11</v>
      </c>
      <c r="C12" s="8">
        <f>B12</f>
        <v>43.11</v>
      </c>
      <c r="D12" s="8">
        <f t="shared" ref="D12:M12" si="2">C12</f>
        <v>43.11</v>
      </c>
      <c r="E12" s="8">
        <f t="shared" si="2"/>
        <v>43.11</v>
      </c>
      <c r="F12" s="8">
        <f t="shared" si="2"/>
        <v>43.11</v>
      </c>
      <c r="G12" s="8">
        <f t="shared" si="2"/>
        <v>43.11</v>
      </c>
      <c r="H12" s="8">
        <f>G12</f>
        <v>43.11</v>
      </c>
      <c r="I12" s="8">
        <f t="shared" si="2"/>
        <v>43.11</v>
      </c>
      <c r="J12" s="8">
        <f t="shared" si="2"/>
        <v>43.11</v>
      </c>
      <c r="K12" s="8">
        <f t="shared" si="2"/>
        <v>43.11</v>
      </c>
      <c r="L12" s="8">
        <f t="shared" si="2"/>
        <v>43.11</v>
      </c>
      <c r="M12" s="8">
        <f t="shared" si="2"/>
        <v>43.11</v>
      </c>
    </row>
    <row r="13" spans="1:13" x14ac:dyDescent="0.25">
      <c r="A13" s="55" t="s">
        <v>507</v>
      </c>
      <c r="B13" s="96">
        <f>B6*$B$11*$B$12*(B5/60)</f>
        <v>0</v>
      </c>
      <c r="C13" s="96">
        <f t="shared" ref="C13:M13" si="3">C6*$B$11*$B$12*(C5/60)</f>
        <v>0</v>
      </c>
      <c r="D13" s="96">
        <f>D6*$B$11*$B$12*(D5/60)</f>
        <v>0</v>
      </c>
      <c r="E13" s="96">
        <f>E6*$B$11*$B$12*(E5/60)</f>
        <v>0</v>
      </c>
      <c r="F13" s="96">
        <f>F6*$B$11*$B$12*(F5/60)</f>
        <v>0</v>
      </c>
      <c r="G13" s="96">
        <f>G6*$B$11*$B$12*(G5/60)</f>
        <v>0</v>
      </c>
      <c r="H13" s="96">
        <f t="shared" si="3"/>
        <v>0</v>
      </c>
      <c r="I13" s="96">
        <f t="shared" si="3"/>
        <v>0</v>
      </c>
      <c r="J13" s="96">
        <f t="shared" si="3"/>
        <v>0</v>
      </c>
      <c r="K13" s="96">
        <f t="shared" si="3"/>
        <v>0</v>
      </c>
      <c r="L13" s="96">
        <f t="shared" si="3"/>
        <v>0</v>
      </c>
      <c r="M13" s="96">
        <f t="shared" si="3"/>
        <v>0</v>
      </c>
    </row>
    <row r="14" spans="1:13" x14ac:dyDescent="0.25">
      <c r="B14" s="8"/>
      <c r="C14" s="8"/>
      <c r="D14" s="8"/>
      <c r="E14" s="8"/>
      <c r="F14" s="8"/>
      <c r="G14" s="8"/>
      <c r="H14" s="8"/>
      <c r="I14" s="8"/>
      <c r="J14" s="8"/>
      <c r="K14" s="8"/>
      <c r="L14" s="8"/>
      <c r="M14" s="8"/>
    </row>
    <row r="15" spans="1:13" x14ac:dyDescent="0.25">
      <c r="A15" s="13" t="s">
        <v>508</v>
      </c>
      <c r="B15" s="47">
        <f>'Street Flooding Lookup'!B4</f>
        <v>235504.16210474714</v>
      </c>
      <c r="C15" s="47">
        <f>B15</f>
        <v>235504.16210474714</v>
      </c>
      <c r="D15" s="47">
        <f t="shared" ref="D15:M15" si="4">C15</f>
        <v>235504.16210474714</v>
      </c>
      <c r="E15" s="47">
        <f>D15</f>
        <v>235504.16210474714</v>
      </c>
      <c r="F15" s="47">
        <f t="shared" si="4"/>
        <v>235504.16210474714</v>
      </c>
      <c r="G15" s="47">
        <f t="shared" si="4"/>
        <v>235504.16210474714</v>
      </c>
      <c r="H15" s="47">
        <f>G15</f>
        <v>235504.16210474714</v>
      </c>
      <c r="I15" s="47">
        <f t="shared" si="4"/>
        <v>235504.16210474714</v>
      </c>
      <c r="J15" s="47">
        <f t="shared" si="4"/>
        <v>235504.16210474714</v>
      </c>
      <c r="K15" s="47">
        <f t="shared" si="4"/>
        <v>235504.16210474714</v>
      </c>
      <c r="L15" s="47">
        <f t="shared" si="4"/>
        <v>235504.16210474714</v>
      </c>
      <c r="M15" s="47">
        <f t="shared" si="4"/>
        <v>235504.16210474714</v>
      </c>
    </row>
    <row r="16" spans="1:13" x14ac:dyDescent="0.25">
      <c r="A16" s="13" t="s">
        <v>509</v>
      </c>
      <c r="B16" s="99">
        <f>'Street Flooding Lookup'!B17</f>
        <v>1.6521039319383766</v>
      </c>
      <c r="C16" s="99">
        <f>B16</f>
        <v>1.6521039319383766</v>
      </c>
      <c r="D16" s="99">
        <f t="shared" ref="D16:M16" si="5">C16</f>
        <v>1.6521039319383766</v>
      </c>
      <c r="E16" s="99">
        <f t="shared" si="5"/>
        <v>1.6521039319383766</v>
      </c>
      <c r="F16" s="99">
        <f t="shared" si="5"/>
        <v>1.6521039319383766</v>
      </c>
      <c r="G16" s="99">
        <f t="shared" si="5"/>
        <v>1.6521039319383766</v>
      </c>
      <c r="H16" s="99">
        <f>G16</f>
        <v>1.6521039319383766</v>
      </c>
      <c r="I16" s="99">
        <f t="shared" si="5"/>
        <v>1.6521039319383766</v>
      </c>
      <c r="J16" s="99">
        <f t="shared" si="5"/>
        <v>1.6521039319383766</v>
      </c>
      <c r="K16" s="99">
        <f t="shared" si="5"/>
        <v>1.6521039319383766</v>
      </c>
      <c r="L16" s="99">
        <f t="shared" si="5"/>
        <v>1.6521039319383766</v>
      </c>
      <c r="M16" s="99">
        <f t="shared" si="5"/>
        <v>1.6521039319383766</v>
      </c>
    </row>
    <row r="17" spans="1:13" x14ac:dyDescent="0.25">
      <c r="A17" s="55" t="s">
        <v>510</v>
      </c>
      <c r="B17" s="96">
        <f>'Street Flooding Calcs'!$B$16*'Street Flooding Calcs'!$B$15*B4*B6/1000000</f>
        <v>0</v>
      </c>
      <c r="C17" s="96">
        <f>'Street Flooding Calcs'!$B$16*'Street Flooding Calcs'!$B$15*C4*C6/1000000</f>
        <v>0</v>
      </c>
      <c r="D17" s="96">
        <f>'Street Flooding Calcs'!$B$16*'Street Flooding Calcs'!$B$15*D4*D6/1000000</f>
        <v>0</v>
      </c>
      <c r="E17" s="96">
        <f>'Street Flooding Calcs'!$B$16*'Street Flooding Calcs'!$B$15*E4*E6/1000000</f>
        <v>0</v>
      </c>
      <c r="F17" s="96">
        <f>'Street Flooding Calcs'!$B$16*'Street Flooding Calcs'!$B$15*F4*F6/1000000</f>
        <v>0</v>
      </c>
      <c r="G17" s="96">
        <f>'Street Flooding Calcs'!$B$16*'Street Flooding Calcs'!$B$15*G4*G6/1000000</f>
        <v>0</v>
      </c>
      <c r="H17" s="96">
        <f>'Street Flooding Calcs'!$B$16*'Street Flooding Calcs'!$B$15*H4*H6/1000000</f>
        <v>0</v>
      </c>
      <c r="I17" s="96">
        <f>'Street Flooding Calcs'!$B$16*'Street Flooding Calcs'!$B$15*I4*I6/1000000</f>
        <v>0</v>
      </c>
      <c r="J17" s="96">
        <f>'Street Flooding Calcs'!$B$16*'Street Flooding Calcs'!$B$15*J4*J6/1000000</f>
        <v>0</v>
      </c>
      <c r="K17" s="96">
        <f>'Street Flooding Calcs'!$B$16*'Street Flooding Calcs'!$B$15*K4*K6/1000000</f>
        <v>0</v>
      </c>
      <c r="L17" s="96">
        <f>'Street Flooding Calcs'!$B$16*'Street Flooding Calcs'!$B$15*L4*L6/1000000</f>
        <v>0</v>
      </c>
      <c r="M17" s="96">
        <f>'Street Flooding Calcs'!$B$16*'Street Flooding Calcs'!$B$15*M4*M6/1000000</f>
        <v>0</v>
      </c>
    </row>
    <row r="18" spans="1:13" x14ac:dyDescent="0.25">
      <c r="B18" s="8"/>
      <c r="C18" s="8"/>
      <c r="D18" s="47"/>
      <c r="E18" s="47"/>
      <c r="F18" s="47"/>
      <c r="G18" s="47"/>
    </row>
    <row r="19" spans="1:13" s="1" customFormat="1" x14ac:dyDescent="0.25">
      <c r="A19" s="7" t="s">
        <v>511</v>
      </c>
      <c r="B19" s="9">
        <f>SUM(B9,B13,B17)</f>
        <v>0</v>
      </c>
      <c r="C19" s="9">
        <f t="shared" ref="C19:M19" si="6">SUM(C9,C13,C17)</f>
        <v>0</v>
      </c>
      <c r="D19" s="9">
        <f t="shared" si="6"/>
        <v>0</v>
      </c>
      <c r="E19" s="9">
        <f>SUM(E9,E13,E17)</f>
        <v>0</v>
      </c>
      <c r="F19" s="9">
        <f t="shared" si="6"/>
        <v>0</v>
      </c>
      <c r="G19" s="9">
        <f t="shared" si="6"/>
        <v>0</v>
      </c>
      <c r="H19" s="9">
        <f t="shared" si="6"/>
        <v>0</v>
      </c>
      <c r="I19" s="9">
        <f t="shared" si="6"/>
        <v>0</v>
      </c>
      <c r="J19" s="9">
        <f t="shared" si="6"/>
        <v>0</v>
      </c>
      <c r="K19" s="9">
        <f t="shared" si="6"/>
        <v>0</v>
      </c>
      <c r="L19" s="9">
        <f t="shared" si="6"/>
        <v>0</v>
      </c>
      <c r="M19" s="9">
        <f t="shared" si="6"/>
        <v>0</v>
      </c>
    </row>
    <row r="23" spans="1:13" hidden="1" x14ac:dyDescent="0.25">
      <c r="A23" s="13"/>
    </row>
  </sheetData>
  <sheetProtection algorithmName="SHA-512" hashValue="w9cjPK/CP5ylPPeTzsh1MK7v6MJQncUqpaL+wxy/hAG0ADzFPhYrqALx6d5/SrSkDKW+J0fP+fX+RjWHBEbQYw==" saltValue="GnHwmirVk9azdcgkB48OPg=="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63FB2-1712-4723-95D9-30FD63D830C0}">
  <sheetPr codeName="Sheet16">
    <tabColor theme="9" tint="0.79998168889431442"/>
  </sheetPr>
  <dimension ref="A1:AF5"/>
  <sheetViews>
    <sheetView workbookViewId="0"/>
  </sheetViews>
  <sheetFormatPr defaultColWidth="0" defaultRowHeight="15" zeroHeight="1" x14ac:dyDescent="0.25"/>
  <cols>
    <col min="1" max="1" width="18.42578125" customWidth="1"/>
    <col min="2" max="2" width="12.42578125" bestFit="1" customWidth="1"/>
    <col min="3" max="3" width="2.7109375" style="187" customWidth="1"/>
    <col min="4" max="4" width="12.42578125" bestFit="1" customWidth="1"/>
    <col min="5" max="5" width="2.7109375" style="187" customWidth="1"/>
    <col min="6" max="11" width="8.5703125" customWidth="1"/>
    <col min="12" max="12" width="2.7109375" style="187" customWidth="1"/>
    <col min="13" max="18" width="8.5703125" customWidth="1"/>
    <col min="19" max="19" width="2.7109375" style="187" customWidth="1"/>
    <col min="20" max="20" width="12.28515625" customWidth="1"/>
    <col min="21" max="31" width="9.42578125" customWidth="1"/>
    <col min="32" max="32" width="2.7109375" style="187" customWidth="1"/>
    <col min="33" max="16384" width="9.42578125" hidden="1"/>
  </cols>
  <sheetData>
    <row r="1" spans="1:32" ht="73.5" x14ac:dyDescent="0.25">
      <c r="A1" s="14" t="s">
        <v>167</v>
      </c>
      <c r="B1" s="16" t="s">
        <v>512</v>
      </c>
      <c r="D1" s="16" t="s">
        <v>513</v>
      </c>
      <c r="F1" s="16" t="s">
        <v>457</v>
      </c>
      <c r="G1" s="16" t="s">
        <v>458</v>
      </c>
      <c r="H1" s="16" t="s">
        <v>459</v>
      </c>
      <c r="I1" s="16" t="s">
        <v>460</v>
      </c>
      <c r="J1" s="16" t="s">
        <v>461</v>
      </c>
      <c r="K1" s="16" t="s">
        <v>462</v>
      </c>
      <c r="M1" s="16" t="s">
        <v>463</v>
      </c>
      <c r="N1" s="16" t="s">
        <v>514</v>
      </c>
      <c r="O1" s="16" t="s">
        <v>465</v>
      </c>
      <c r="P1" s="16" t="s">
        <v>466</v>
      </c>
      <c r="Q1" s="16" t="s">
        <v>467</v>
      </c>
      <c r="R1" s="16" t="s">
        <v>468</v>
      </c>
      <c r="T1" s="16" t="s">
        <v>413</v>
      </c>
      <c r="U1" s="16" t="s">
        <v>483</v>
      </c>
      <c r="V1" s="16" t="s">
        <v>415</v>
      </c>
      <c r="W1" s="16" t="s">
        <v>416</v>
      </c>
      <c r="X1" s="16" t="s">
        <v>484</v>
      </c>
      <c r="Y1" s="16" t="s">
        <v>418</v>
      </c>
      <c r="Z1" s="16" t="s">
        <v>419</v>
      </c>
      <c r="AA1" s="16" t="s">
        <v>420</v>
      </c>
      <c r="AB1" s="16" t="s">
        <v>421</v>
      </c>
      <c r="AC1" s="16" t="s">
        <v>485</v>
      </c>
      <c r="AD1" s="16" t="s">
        <v>423</v>
      </c>
      <c r="AE1" s="16" t="s">
        <v>424</v>
      </c>
    </row>
    <row r="2" spans="1:32" s="23" customFormat="1" x14ac:dyDescent="0.25">
      <c r="A2" t="s">
        <v>169</v>
      </c>
      <c r="B2" s="20">
        <f>'General User Inputs'!D85</f>
        <v>0</v>
      </c>
      <c r="C2" s="187"/>
      <c r="D2" s="23">
        <f>'Utility Cost Lookup'!B3</f>
        <v>218.28714764278129</v>
      </c>
      <c r="E2" s="187"/>
      <c r="F2" s="20">
        <f>'General User Inputs'!E54</f>
        <v>0</v>
      </c>
      <c r="G2" s="20">
        <f>'General User Inputs'!F54</f>
        <v>0</v>
      </c>
      <c r="H2" s="20">
        <f>'General User Inputs'!G54</f>
        <v>0</v>
      </c>
      <c r="I2" s="20">
        <f>'General User Inputs'!H54</f>
        <v>0</v>
      </c>
      <c r="J2" s="20">
        <f>'General User Inputs'!I54</f>
        <v>0</v>
      </c>
      <c r="K2" s="20">
        <f>'General User Inputs'!J54</f>
        <v>0</v>
      </c>
      <c r="L2" s="187"/>
      <c r="M2" s="20">
        <f>'General User Inputs'!E69</f>
        <v>0</v>
      </c>
      <c r="N2" s="20">
        <f>'General User Inputs'!F69</f>
        <v>0</v>
      </c>
      <c r="O2" s="20">
        <f>'General User Inputs'!G69</f>
        <v>0</v>
      </c>
      <c r="P2" s="20">
        <f>'General User Inputs'!H69</f>
        <v>0</v>
      </c>
      <c r="Q2" s="20">
        <f>'General User Inputs'!I69</f>
        <v>0</v>
      </c>
      <c r="R2" s="20">
        <f>'General User Inputs'!J69</f>
        <v>0</v>
      </c>
      <c r="S2" s="187"/>
      <c r="T2" s="23">
        <f t="shared" ref="T2:Y5" si="0">$B2*$D2*F2</f>
        <v>0</v>
      </c>
      <c r="U2" s="23">
        <f t="shared" si="0"/>
        <v>0</v>
      </c>
      <c r="V2" s="23">
        <f t="shared" si="0"/>
        <v>0</v>
      </c>
      <c r="W2" s="23">
        <f t="shared" si="0"/>
        <v>0</v>
      </c>
      <c r="X2" s="23">
        <f t="shared" si="0"/>
        <v>0</v>
      </c>
      <c r="Y2" s="23">
        <f t="shared" si="0"/>
        <v>0</v>
      </c>
      <c r="Z2" s="23">
        <f t="shared" ref="Z2:AE5" si="1">$B2*$D2*M2</f>
        <v>0</v>
      </c>
      <c r="AA2" s="23">
        <f t="shared" si="1"/>
        <v>0</v>
      </c>
      <c r="AB2" s="23">
        <f t="shared" si="1"/>
        <v>0</v>
      </c>
      <c r="AC2" s="23">
        <f t="shared" si="1"/>
        <v>0</v>
      </c>
      <c r="AD2" s="23">
        <f t="shared" si="1"/>
        <v>0</v>
      </c>
      <c r="AE2" s="23">
        <f t="shared" si="1"/>
        <v>0</v>
      </c>
      <c r="AF2" s="187"/>
    </row>
    <row r="3" spans="1:32" s="23" customFormat="1" x14ac:dyDescent="0.25">
      <c r="A3" t="s">
        <v>170</v>
      </c>
      <c r="B3" s="20">
        <f>'General User Inputs'!D86</f>
        <v>0</v>
      </c>
      <c r="C3" s="187"/>
      <c r="D3" s="23">
        <f>'Utility Cost Lookup'!B4</f>
        <v>153.72334341040934</v>
      </c>
      <c r="E3" s="187"/>
      <c r="F3" s="20">
        <f>'General User Inputs'!E55</f>
        <v>0</v>
      </c>
      <c r="G3" s="20">
        <f>'General User Inputs'!F55</f>
        <v>0</v>
      </c>
      <c r="H3" s="20">
        <f>'General User Inputs'!G55</f>
        <v>0</v>
      </c>
      <c r="I3" s="20">
        <f>'General User Inputs'!H55</f>
        <v>0</v>
      </c>
      <c r="J3" s="20">
        <f>'General User Inputs'!I55</f>
        <v>0</v>
      </c>
      <c r="K3" s="20">
        <f>'General User Inputs'!J55</f>
        <v>0</v>
      </c>
      <c r="L3" s="187"/>
      <c r="M3" s="20">
        <f>'General User Inputs'!E70</f>
        <v>0</v>
      </c>
      <c r="N3" s="20">
        <f>'General User Inputs'!F70</f>
        <v>0</v>
      </c>
      <c r="O3" s="20">
        <f>'General User Inputs'!G70</f>
        <v>0</v>
      </c>
      <c r="P3" s="20">
        <f>'General User Inputs'!H70</f>
        <v>0</v>
      </c>
      <c r="Q3" s="20">
        <f>'General User Inputs'!I70</f>
        <v>0</v>
      </c>
      <c r="R3" s="20">
        <f>'General User Inputs'!J70</f>
        <v>0</v>
      </c>
      <c r="S3" s="187"/>
      <c r="T3" s="23">
        <f t="shared" si="0"/>
        <v>0</v>
      </c>
      <c r="U3" s="23">
        <f t="shared" si="0"/>
        <v>0</v>
      </c>
      <c r="V3" s="23">
        <f t="shared" si="0"/>
        <v>0</v>
      </c>
      <c r="W3" s="23">
        <f t="shared" si="0"/>
        <v>0</v>
      </c>
      <c r="X3" s="23">
        <f t="shared" si="0"/>
        <v>0</v>
      </c>
      <c r="Y3" s="23">
        <f t="shared" si="0"/>
        <v>0</v>
      </c>
      <c r="Z3" s="23">
        <f t="shared" si="1"/>
        <v>0</v>
      </c>
      <c r="AA3" s="23">
        <f t="shared" si="1"/>
        <v>0</v>
      </c>
      <c r="AB3" s="23">
        <f t="shared" si="1"/>
        <v>0</v>
      </c>
      <c r="AC3" s="23">
        <f t="shared" si="1"/>
        <v>0</v>
      </c>
      <c r="AD3" s="23">
        <f t="shared" si="1"/>
        <v>0</v>
      </c>
      <c r="AE3" s="23">
        <f t="shared" si="1"/>
        <v>0</v>
      </c>
      <c r="AF3" s="187"/>
    </row>
    <row r="4" spans="1:32" s="23" customFormat="1" x14ac:dyDescent="0.25">
      <c r="A4" t="s">
        <v>171</v>
      </c>
      <c r="B4" s="20">
        <f>'General User Inputs'!D87</f>
        <v>0</v>
      </c>
      <c r="C4" s="187"/>
      <c r="D4" s="23">
        <f>'Utility Cost Lookup'!B5</f>
        <v>154.74816569981209</v>
      </c>
      <c r="E4" s="187"/>
      <c r="F4" s="20">
        <f>'General User Inputs'!E56</f>
        <v>0</v>
      </c>
      <c r="G4" s="20">
        <f>'General User Inputs'!F56</f>
        <v>0</v>
      </c>
      <c r="H4" s="20">
        <f>'General User Inputs'!G56</f>
        <v>0</v>
      </c>
      <c r="I4" s="20">
        <f>'General User Inputs'!H56</f>
        <v>0</v>
      </c>
      <c r="J4" s="20">
        <f>'General User Inputs'!I56</f>
        <v>0</v>
      </c>
      <c r="K4" s="20">
        <f>'General User Inputs'!J56</f>
        <v>0</v>
      </c>
      <c r="L4" s="187"/>
      <c r="M4" s="20">
        <f>'General User Inputs'!E71</f>
        <v>0</v>
      </c>
      <c r="N4" s="20">
        <f>'General User Inputs'!F71</f>
        <v>0</v>
      </c>
      <c r="O4" s="20">
        <f>'General User Inputs'!G71</f>
        <v>0</v>
      </c>
      <c r="P4" s="20">
        <f>'General User Inputs'!H71</f>
        <v>0</v>
      </c>
      <c r="Q4" s="20">
        <f>'General User Inputs'!I71</f>
        <v>0</v>
      </c>
      <c r="R4" s="20">
        <f>'General User Inputs'!J71</f>
        <v>0</v>
      </c>
      <c r="S4" s="187"/>
      <c r="T4" s="23">
        <f t="shared" si="0"/>
        <v>0</v>
      </c>
      <c r="U4" s="23">
        <f t="shared" si="0"/>
        <v>0</v>
      </c>
      <c r="V4" s="23">
        <f t="shared" si="0"/>
        <v>0</v>
      </c>
      <c r="W4" s="23">
        <f t="shared" si="0"/>
        <v>0</v>
      </c>
      <c r="X4" s="23">
        <f t="shared" si="0"/>
        <v>0</v>
      </c>
      <c r="Y4" s="23">
        <f t="shared" si="0"/>
        <v>0</v>
      </c>
      <c r="Z4" s="23">
        <f t="shared" si="1"/>
        <v>0</v>
      </c>
      <c r="AA4" s="23">
        <f t="shared" si="1"/>
        <v>0</v>
      </c>
      <c r="AB4" s="23">
        <f t="shared" si="1"/>
        <v>0</v>
      </c>
      <c r="AC4" s="23">
        <f t="shared" si="1"/>
        <v>0</v>
      </c>
      <c r="AD4" s="23">
        <f t="shared" si="1"/>
        <v>0</v>
      </c>
      <c r="AE4" s="23">
        <f t="shared" si="1"/>
        <v>0</v>
      </c>
      <c r="AF4" s="187"/>
    </row>
    <row r="5" spans="1:32" s="23" customFormat="1" x14ac:dyDescent="0.25">
      <c r="A5" t="s">
        <v>172</v>
      </c>
      <c r="B5" s="20">
        <f>'General User Inputs'!D88</f>
        <v>0</v>
      </c>
      <c r="C5" s="187"/>
      <c r="D5" s="23">
        <f>'Utility Cost Lookup'!B6</f>
        <v>72.762382547593759</v>
      </c>
      <c r="E5" s="187"/>
      <c r="F5" s="20">
        <f>'General User Inputs'!E57</f>
        <v>0</v>
      </c>
      <c r="G5" s="20">
        <f>'General User Inputs'!F57</f>
        <v>0</v>
      </c>
      <c r="H5" s="20">
        <f>'General User Inputs'!G57</f>
        <v>0</v>
      </c>
      <c r="I5" s="20">
        <f>'General User Inputs'!H57</f>
        <v>0</v>
      </c>
      <c r="J5" s="20">
        <f>'General User Inputs'!I57</f>
        <v>0</v>
      </c>
      <c r="K5" s="20">
        <f>'General User Inputs'!J57</f>
        <v>0</v>
      </c>
      <c r="L5" s="187"/>
      <c r="M5" s="20">
        <f>'General User Inputs'!E72</f>
        <v>0</v>
      </c>
      <c r="N5" s="20">
        <f>'General User Inputs'!F72</f>
        <v>0</v>
      </c>
      <c r="O5" s="20">
        <f>'General User Inputs'!G72</f>
        <v>0</v>
      </c>
      <c r="P5" s="20">
        <f>'General User Inputs'!H72</f>
        <v>0</v>
      </c>
      <c r="Q5" s="20">
        <f>'General User Inputs'!I72</f>
        <v>0</v>
      </c>
      <c r="R5" s="20">
        <f>'General User Inputs'!J72</f>
        <v>0</v>
      </c>
      <c r="S5" s="187"/>
      <c r="T5" s="23">
        <f t="shared" si="0"/>
        <v>0</v>
      </c>
      <c r="U5" s="23">
        <f t="shared" si="0"/>
        <v>0</v>
      </c>
      <c r="V5" s="23">
        <f t="shared" si="0"/>
        <v>0</v>
      </c>
      <c r="W5" s="23">
        <f t="shared" si="0"/>
        <v>0</v>
      </c>
      <c r="X5" s="23">
        <f t="shared" si="0"/>
        <v>0</v>
      </c>
      <c r="Y5" s="23">
        <f t="shared" si="0"/>
        <v>0</v>
      </c>
      <c r="Z5" s="23">
        <f t="shared" si="1"/>
        <v>0</v>
      </c>
      <c r="AA5" s="23">
        <f t="shared" si="1"/>
        <v>0</v>
      </c>
      <c r="AB5" s="23">
        <f t="shared" si="1"/>
        <v>0</v>
      </c>
      <c r="AC5" s="23">
        <f t="shared" si="1"/>
        <v>0</v>
      </c>
      <c r="AD5" s="23">
        <f t="shared" si="1"/>
        <v>0</v>
      </c>
      <c r="AE5" s="23">
        <f t="shared" si="1"/>
        <v>0</v>
      </c>
      <c r="AF5" s="187"/>
    </row>
  </sheetData>
  <sheetProtection algorithmName="SHA-512" hashValue="mKl5MiJis0oUhupifAf746mwjy3ylpCvjqM8/gyEAyS7KEmcwyru7sKNsep4nw6z50uSO6GKJnweAhsS+Wb4Ow==" saltValue="csZ67DHy3Rr2MdPu3fMSnQ==" spinCount="100000" sheet="1" objects="1" scenario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CBE2-F411-4C48-B1D4-C38B11D81B31}">
  <sheetPr codeName="Sheet17">
    <tabColor theme="9" tint="0.79998168889431442"/>
  </sheetPr>
  <dimension ref="A1:M76"/>
  <sheetViews>
    <sheetView zoomScale="85" zoomScaleNormal="85" workbookViewId="0"/>
  </sheetViews>
  <sheetFormatPr defaultColWidth="9.28515625" defaultRowHeight="15" x14ac:dyDescent="0.25"/>
  <cols>
    <col min="1" max="1" width="45.42578125" customWidth="1"/>
    <col min="2" max="7" width="15.42578125" style="13" customWidth="1"/>
    <col min="8" max="8" width="16.42578125" style="13" customWidth="1"/>
    <col min="9" max="13" width="15.42578125" style="13" customWidth="1"/>
  </cols>
  <sheetData>
    <row r="1" spans="1:13" ht="33.6" customHeight="1" x14ac:dyDescent="0.25">
      <c r="A1" s="48" t="s">
        <v>515</v>
      </c>
      <c r="B1" s="61" t="s">
        <v>516</v>
      </c>
      <c r="C1" s="61" t="s">
        <v>517</v>
      </c>
      <c r="D1" s="61" t="s">
        <v>518</v>
      </c>
      <c r="E1" s="61" t="s">
        <v>519</v>
      </c>
      <c r="F1" s="61" t="s">
        <v>520</v>
      </c>
      <c r="G1" s="61" t="s">
        <v>521</v>
      </c>
      <c r="H1" s="61" t="s">
        <v>522</v>
      </c>
      <c r="I1" s="61" t="s">
        <v>523</v>
      </c>
      <c r="J1" s="61" t="s">
        <v>524</v>
      </c>
      <c r="K1" s="61" t="s">
        <v>525</v>
      </c>
      <c r="L1" s="61" t="s">
        <v>526</v>
      </c>
      <c r="M1" s="61" t="s">
        <v>527</v>
      </c>
    </row>
    <row r="2" spans="1:13" x14ac:dyDescent="0.25">
      <c r="A2" t="s">
        <v>498</v>
      </c>
      <c r="B2" s="20">
        <f>'General User Inputs'!E58</f>
        <v>0</v>
      </c>
      <c r="C2" s="20">
        <f>'General User Inputs'!F58</f>
        <v>0</v>
      </c>
      <c r="D2" s="20">
        <f>'General User Inputs'!G58</f>
        <v>0</v>
      </c>
      <c r="E2" s="20">
        <f>'General User Inputs'!H58</f>
        <v>0</v>
      </c>
      <c r="F2" s="20">
        <f>'General User Inputs'!I58</f>
        <v>0</v>
      </c>
      <c r="G2" s="20">
        <f>'General User Inputs'!J58</f>
        <v>0</v>
      </c>
      <c r="H2" s="20">
        <f>'General User Inputs'!E73</f>
        <v>0</v>
      </c>
      <c r="I2" s="20">
        <f>'General User Inputs'!F73</f>
        <v>0</v>
      </c>
      <c r="J2" s="20">
        <f>'General User Inputs'!G73</f>
        <v>0</v>
      </c>
      <c r="K2" s="20">
        <f>'General User Inputs'!H73</f>
        <v>0</v>
      </c>
      <c r="L2" s="20">
        <f>'General User Inputs'!I73</f>
        <v>0</v>
      </c>
      <c r="M2" s="20">
        <f>'General User Inputs'!J73</f>
        <v>0</v>
      </c>
    </row>
    <row r="3" spans="1:13" x14ac:dyDescent="0.25">
      <c r="A3" t="s">
        <v>528</v>
      </c>
      <c r="B3" s="20">
        <f>'General User Inputs'!E62</f>
        <v>0</v>
      </c>
      <c r="C3" s="20">
        <f>'General User Inputs'!F62</f>
        <v>0</v>
      </c>
      <c r="D3" s="20">
        <f>'General User Inputs'!G62</f>
        <v>0</v>
      </c>
      <c r="E3" s="20">
        <f>'General User Inputs'!H62</f>
        <v>0</v>
      </c>
      <c r="F3" s="20">
        <f>'General User Inputs'!I62</f>
        <v>0</v>
      </c>
      <c r="G3" s="20">
        <f>'General User Inputs'!J62</f>
        <v>0</v>
      </c>
      <c r="H3" s="20">
        <f>'General User Inputs'!E77</f>
        <v>0</v>
      </c>
      <c r="I3" s="20">
        <f>'General User Inputs'!F77</f>
        <v>0</v>
      </c>
      <c r="J3" s="20">
        <f>'General User Inputs'!G77</f>
        <v>0</v>
      </c>
      <c r="K3" s="20">
        <f>'General User Inputs'!H77</f>
        <v>0</v>
      </c>
      <c r="L3" s="20">
        <f>'General User Inputs'!I77</f>
        <v>0</v>
      </c>
      <c r="M3" s="20">
        <f>'General User Inputs'!J77</f>
        <v>0</v>
      </c>
    </row>
    <row r="4" spans="1:13" x14ac:dyDescent="0.25">
      <c r="A4" t="s">
        <v>529</v>
      </c>
      <c r="B4" s="20">
        <f>'General User Inputs'!E63</f>
        <v>0</v>
      </c>
      <c r="C4" s="20">
        <f>'General User Inputs'!F63</f>
        <v>0</v>
      </c>
      <c r="D4" s="20">
        <f>'General User Inputs'!G63</f>
        <v>0</v>
      </c>
      <c r="E4" s="20">
        <f>'General User Inputs'!H63</f>
        <v>0</v>
      </c>
      <c r="F4" s="20">
        <f>'General User Inputs'!I63</f>
        <v>0</v>
      </c>
      <c r="G4" s="20">
        <f>'General User Inputs'!J63</f>
        <v>0</v>
      </c>
      <c r="H4" s="20">
        <f>'General User Inputs'!E78</f>
        <v>0</v>
      </c>
      <c r="I4" s="20">
        <f>'General User Inputs'!F78</f>
        <v>0</v>
      </c>
      <c r="J4" s="20">
        <f>'General User Inputs'!G78</f>
        <v>0</v>
      </c>
      <c r="K4" s="20">
        <f>'General User Inputs'!H78</f>
        <v>0</v>
      </c>
      <c r="L4" s="20">
        <f>'General User Inputs'!I78</f>
        <v>0</v>
      </c>
      <c r="M4" s="20">
        <f>'General User Inputs'!J78</f>
        <v>0</v>
      </c>
    </row>
    <row r="5" spans="1:13" x14ac:dyDescent="0.25">
      <c r="A5" t="s">
        <v>530</v>
      </c>
      <c r="B5" s="20">
        <f>'General User Inputs'!E64</f>
        <v>0</v>
      </c>
      <c r="C5" s="20">
        <f>'General User Inputs'!F64</f>
        <v>0</v>
      </c>
      <c r="D5" s="20">
        <f>'General User Inputs'!G64</f>
        <v>0</v>
      </c>
      <c r="E5" s="20">
        <f>'General User Inputs'!H64</f>
        <v>0</v>
      </c>
      <c r="F5" s="20">
        <f>'General User Inputs'!I64</f>
        <v>0</v>
      </c>
      <c r="G5" s="20">
        <f>'General User Inputs'!J64</f>
        <v>0</v>
      </c>
      <c r="H5" s="20">
        <f>'General User Inputs'!E79</f>
        <v>0</v>
      </c>
      <c r="I5" s="20">
        <f>'General User Inputs'!F79</f>
        <v>0</v>
      </c>
      <c r="J5" s="20">
        <f>'General User Inputs'!G79</f>
        <v>0</v>
      </c>
      <c r="K5" s="20">
        <f>'General User Inputs'!H79</f>
        <v>0</v>
      </c>
      <c r="L5" s="20">
        <f>'General User Inputs'!I79</f>
        <v>0</v>
      </c>
      <c r="M5" s="20">
        <f>'General User Inputs'!J79</f>
        <v>0</v>
      </c>
    </row>
    <row r="6" spans="1:13" x14ac:dyDescent="0.25">
      <c r="A6" t="s">
        <v>531</v>
      </c>
      <c r="B6" s="20">
        <f>'General User Inputs'!E65</f>
        <v>0</v>
      </c>
      <c r="C6" s="20">
        <f>'General User Inputs'!F65</f>
        <v>0</v>
      </c>
      <c r="D6" s="20">
        <f>'General User Inputs'!G65</f>
        <v>0</v>
      </c>
      <c r="E6" s="20">
        <f>'General User Inputs'!H65</f>
        <v>0</v>
      </c>
      <c r="F6" s="20">
        <f>'General User Inputs'!I65</f>
        <v>0</v>
      </c>
      <c r="G6" s="20">
        <f>'General User Inputs'!J65</f>
        <v>0</v>
      </c>
      <c r="H6" s="20">
        <f>'General User Inputs'!E80</f>
        <v>0</v>
      </c>
      <c r="I6" s="20">
        <f>'General User Inputs'!F80</f>
        <v>0</v>
      </c>
      <c r="J6" s="20">
        <f>'General User Inputs'!G80</f>
        <v>0</v>
      </c>
      <c r="K6" s="20">
        <f>'General User Inputs'!H80</f>
        <v>0</v>
      </c>
      <c r="L6" s="20">
        <f>'General User Inputs'!I80</f>
        <v>0</v>
      </c>
      <c r="M6" s="20">
        <f>'General User Inputs'!J80</f>
        <v>0</v>
      </c>
    </row>
    <row r="7" spans="1:13" x14ac:dyDescent="0.25">
      <c r="A7" s="7" t="s">
        <v>532</v>
      </c>
      <c r="B7" s="199">
        <f t="shared" ref="B7:M7" si="0">(B5*$B$10)+(B6*$B$11)</f>
        <v>0</v>
      </c>
      <c r="C7" s="199">
        <f t="shared" si="0"/>
        <v>0</v>
      </c>
      <c r="D7" s="199">
        <f t="shared" si="0"/>
        <v>0</v>
      </c>
      <c r="E7" s="199">
        <f t="shared" si="0"/>
        <v>0</v>
      </c>
      <c r="F7" s="199">
        <f t="shared" si="0"/>
        <v>0</v>
      </c>
      <c r="G7" s="199">
        <f t="shared" si="0"/>
        <v>0</v>
      </c>
      <c r="H7" s="199">
        <f t="shared" si="0"/>
        <v>0</v>
      </c>
      <c r="I7" s="199">
        <f t="shared" si="0"/>
        <v>0</v>
      </c>
      <c r="J7" s="199">
        <f>(J5*$B$10)+(J6*$B$11)</f>
        <v>0</v>
      </c>
      <c r="K7" s="199">
        <f t="shared" si="0"/>
        <v>0</v>
      </c>
      <c r="L7" s="199">
        <f t="shared" si="0"/>
        <v>0</v>
      </c>
      <c r="M7" s="199">
        <f t="shared" si="0"/>
        <v>0</v>
      </c>
    </row>
    <row r="8" spans="1:13" x14ac:dyDescent="0.25">
      <c r="B8" s="192"/>
      <c r="C8" s="192"/>
      <c r="D8" s="192"/>
      <c r="E8" s="192"/>
      <c r="F8" s="192"/>
      <c r="G8" s="192"/>
      <c r="H8" s="192"/>
      <c r="I8" s="192"/>
      <c r="J8" s="192"/>
      <c r="K8" s="192"/>
      <c r="L8" s="192"/>
      <c r="M8" s="192"/>
    </row>
    <row r="9" spans="1:13" x14ac:dyDescent="0.25">
      <c r="A9" s="11" t="s">
        <v>533</v>
      </c>
      <c r="B9" s="247">
        <f>'Emergency Benefit Assumptions'!B3</f>
        <v>13700000</v>
      </c>
      <c r="C9" s="11"/>
      <c r="F9" s="192"/>
      <c r="G9" s="192"/>
      <c r="H9" s="192"/>
      <c r="I9" s="192"/>
      <c r="J9" s="192"/>
      <c r="K9" s="192"/>
      <c r="L9" s="192"/>
      <c r="M9" s="192"/>
    </row>
    <row r="10" spans="1:13" x14ac:dyDescent="0.25">
      <c r="A10" s="11" t="s">
        <v>534</v>
      </c>
      <c r="B10" s="361">
        <f>'Emergency Benefit Assumptions'!B14</f>
        <v>2.4700000000000002</v>
      </c>
      <c r="C10" s="192"/>
      <c r="D10" s="192"/>
      <c r="E10" s="192"/>
      <c r="F10" s="192"/>
      <c r="G10" s="192"/>
      <c r="H10" s="192"/>
      <c r="I10" s="192"/>
      <c r="J10" s="192"/>
      <c r="K10" s="192"/>
      <c r="L10" s="192"/>
      <c r="M10" s="192"/>
    </row>
    <row r="11" spans="1:13" x14ac:dyDescent="0.25">
      <c r="A11" s="11" t="s">
        <v>535</v>
      </c>
      <c r="B11" s="361">
        <f>'Emergency Benefit Assumptions'!B15</f>
        <v>24</v>
      </c>
      <c r="C11" s="192"/>
      <c r="F11" s="192"/>
      <c r="G11" s="192"/>
      <c r="H11" s="192"/>
      <c r="I11" s="192"/>
      <c r="J11" s="192"/>
      <c r="K11" s="192"/>
      <c r="L11" s="192"/>
      <c r="M11" s="192"/>
    </row>
    <row r="12" spans="1:13" x14ac:dyDescent="0.25">
      <c r="A12" s="1"/>
      <c r="B12" s="1"/>
      <c r="C12" s="192"/>
      <c r="F12" s="192"/>
      <c r="G12" s="192"/>
      <c r="H12" s="192"/>
      <c r="I12" s="192"/>
      <c r="J12" s="192"/>
      <c r="K12" s="192"/>
      <c r="L12" s="192"/>
      <c r="M12" s="192"/>
    </row>
    <row r="13" spans="1:13" ht="30" x14ac:dyDescent="0.25">
      <c r="A13" s="197" t="s">
        <v>536</v>
      </c>
      <c r="B13" s="198" t="str">
        <f t="shared" ref="B13:M13" si="1">B1</f>
        <v>10-Yr Baseline
Current</v>
      </c>
      <c r="C13" s="198" t="str">
        <f t="shared" si="1"/>
        <v>10-Yr Project
Current</v>
      </c>
      <c r="D13" s="198" t="str">
        <f t="shared" si="1"/>
        <v>50-Yr Baseline
Current</v>
      </c>
      <c r="E13" s="198" t="str">
        <f t="shared" si="1"/>
        <v>50-Yr Project
Current</v>
      </c>
      <c r="F13" s="198" t="str">
        <f t="shared" si="1"/>
        <v>100-Yr Baseline
Current</v>
      </c>
      <c r="G13" s="198" t="str">
        <f t="shared" si="1"/>
        <v>100-Yr Project
Current</v>
      </c>
      <c r="H13" s="198" t="str">
        <f t="shared" si="1"/>
        <v>10-Yr Baseline
Future</v>
      </c>
      <c r="I13" s="198" t="str">
        <f t="shared" si="1"/>
        <v>10-Yr Project
Future</v>
      </c>
      <c r="J13" s="198" t="str">
        <f t="shared" si="1"/>
        <v>50-Yr Baseline
Future</v>
      </c>
      <c r="K13" s="198" t="str">
        <f t="shared" si="1"/>
        <v>50-Yr Project
Future</v>
      </c>
      <c r="L13" s="198" t="str">
        <f t="shared" si="1"/>
        <v>100-Yr Baseline
Future</v>
      </c>
      <c r="M13" s="198" t="str">
        <f t="shared" si="1"/>
        <v>100-Yr Project
Future</v>
      </c>
    </row>
    <row r="14" spans="1:13" ht="30" x14ac:dyDescent="0.25">
      <c r="A14" s="195" t="s">
        <v>537</v>
      </c>
    </row>
    <row r="15" spans="1:13" x14ac:dyDescent="0.25">
      <c r="A15" s="13" t="s">
        <v>538</v>
      </c>
      <c r="B15" s="20">
        <f t="shared" ref="B15:M15" si="2">B7</f>
        <v>0</v>
      </c>
      <c r="C15" s="20">
        <f t="shared" si="2"/>
        <v>0</v>
      </c>
      <c r="D15" s="20">
        <f t="shared" si="2"/>
        <v>0</v>
      </c>
      <c r="E15" s="20">
        <f t="shared" si="2"/>
        <v>0</v>
      </c>
      <c r="F15" s="20">
        <f t="shared" si="2"/>
        <v>0</v>
      </c>
      <c r="G15" s="20">
        <f t="shared" si="2"/>
        <v>0</v>
      </c>
      <c r="H15" s="20">
        <f t="shared" si="2"/>
        <v>0</v>
      </c>
      <c r="I15" s="20">
        <f t="shared" si="2"/>
        <v>0</v>
      </c>
      <c r="J15" s="20">
        <f t="shared" si="2"/>
        <v>0</v>
      </c>
      <c r="K15" s="20">
        <f t="shared" si="2"/>
        <v>0</v>
      </c>
      <c r="L15" s="20">
        <f t="shared" si="2"/>
        <v>0</v>
      </c>
      <c r="M15" s="20">
        <f t="shared" si="2"/>
        <v>0</v>
      </c>
    </row>
    <row r="16" spans="1:13" x14ac:dyDescent="0.25">
      <c r="A16" s="13" t="s">
        <v>539</v>
      </c>
      <c r="B16" s="6">
        <f>(4.1/1000)*B15</f>
        <v>0</v>
      </c>
      <c r="C16" s="6">
        <f t="shared" ref="C16:G16" si="3">(4.1/1000)*C15</f>
        <v>0</v>
      </c>
      <c r="D16" s="6">
        <f t="shared" si="3"/>
        <v>0</v>
      </c>
      <c r="E16" s="6">
        <f t="shared" si="3"/>
        <v>0</v>
      </c>
      <c r="F16" s="6">
        <f t="shared" si="3"/>
        <v>0</v>
      </c>
      <c r="G16" s="6">
        <f t="shared" si="3"/>
        <v>0</v>
      </c>
      <c r="H16" s="6">
        <f t="shared" ref="H16" si="4">(4.1/1000)*H15</f>
        <v>0</v>
      </c>
      <c r="I16" s="6">
        <f t="shared" ref="I16" si="5">(4.1/1000)*I15</f>
        <v>0</v>
      </c>
      <c r="J16" s="6">
        <f t="shared" ref="J16" si="6">(4.1/1000)*J15</f>
        <v>0</v>
      </c>
      <c r="K16" s="6">
        <f t="shared" ref="K16" si="7">(4.1/1000)*K15</f>
        <v>0</v>
      </c>
      <c r="L16" s="6">
        <f t="shared" ref="L16" si="8">(4.1/1000)*L15</f>
        <v>0</v>
      </c>
      <c r="M16" s="6">
        <f t="shared" ref="M16" si="9">(4.1/1000)*M15</f>
        <v>0</v>
      </c>
    </row>
    <row r="17" spans="1:13" x14ac:dyDescent="0.25">
      <c r="A17" s="13"/>
      <c r="B17" s="6"/>
      <c r="C17" s="6"/>
      <c r="D17" s="6"/>
      <c r="E17" s="6"/>
      <c r="F17" s="6"/>
      <c r="G17" s="6"/>
      <c r="H17" s="6"/>
      <c r="I17" s="6"/>
      <c r="J17" s="6"/>
      <c r="K17" s="6"/>
      <c r="L17" s="6"/>
      <c r="M17" s="6"/>
    </row>
    <row r="18" spans="1:13" x14ac:dyDescent="0.25">
      <c r="A18" s="1" t="s">
        <v>540</v>
      </c>
      <c r="B18" s="6"/>
      <c r="C18" s="6"/>
      <c r="D18" s="6"/>
      <c r="E18" s="6"/>
      <c r="F18" s="6"/>
      <c r="G18" s="6"/>
      <c r="H18" s="6"/>
      <c r="I18" s="6"/>
      <c r="J18" s="6"/>
      <c r="K18" s="6"/>
      <c r="L18" s="6"/>
      <c r="M18" s="6"/>
    </row>
    <row r="19" spans="1:13" x14ac:dyDescent="0.25">
      <c r="A19" t="s">
        <v>541</v>
      </c>
      <c r="B19" s="6">
        <f t="shared" ref="B19:M19" si="10">B3</f>
        <v>0</v>
      </c>
      <c r="C19" s="6">
        <f t="shared" si="10"/>
        <v>0</v>
      </c>
      <c r="D19" s="6">
        <f t="shared" si="10"/>
        <v>0</v>
      </c>
      <c r="E19" s="6">
        <f t="shared" si="10"/>
        <v>0</v>
      </c>
      <c r="F19" s="6">
        <f t="shared" si="10"/>
        <v>0</v>
      </c>
      <c r="G19" s="6">
        <f t="shared" si="10"/>
        <v>0</v>
      </c>
      <c r="H19" s="6">
        <f t="shared" si="10"/>
        <v>0</v>
      </c>
      <c r="I19" s="6">
        <f t="shared" si="10"/>
        <v>0</v>
      </c>
      <c r="J19" s="6">
        <f t="shared" si="10"/>
        <v>0</v>
      </c>
      <c r="K19" s="6">
        <f t="shared" si="10"/>
        <v>0</v>
      </c>
      <c r="L19" s="6">
        <f t="shared" si="10"/>
        <v>0</v>
      </c>
      <c r="M19" s="6">
        <f t="shared" si="10"/>
        <v>0</v>
      </c>
    </row>
    <row r="20" spans="1:13" x14ac:dyDescent="0.25">
      <c r="A20" t="s">
        <v>542</v>
      </c>
      <c r="B20" s="6">
        <f t="shared" ref="B20:M20" si="11">B4</f>
        <v>0</v>
      </c>
      <c r="C20" s="6">
        <f t="shared" si="11"/>
        <v>0</v>
      </c>
      <c r="D20" s="6">
        <f t="shared" si="11"/>
        <v>0</v>
      </c>
      <c r="E20" s="6">
        <f t="shared" si="11"/>
        <v>0</v>
      </c>
      <c r="F20" s="6">
        <f t="shared" si="11"/>
        <v>0</v>
      </c>
      <c r="G20" s="6">
        <f t="shared" si="11"/>
        <v>0</v>
      </c>
      <c r="H20" s="6">
        <f t="shared" si="11"/>
        <v>0</v>
      </c>
      <c r="I20" s="6">
        <f t="shared" si="11"/>
        <v>0</v>
      </c>
      <c r="J20" s="6">
        <f t="shared" si="11"/>
        <v>0</v>
      </c>
      <c r="K20" s="6">
        <f t="shared" si="11"/>
        <v>0</v>
      </c>
      <c r="L20" s="6">
        <f t="shared" si="11"/>
        <v>0</v>
      </c>
      <c r="M20" s="6">
        <f t="shared" si="11"/>
        <v>0</v>
      </c>
    </row>
    <row r="21" spans="1:13" x14ac:dyDescent="0.25">
      <c r="B21" s="6"/>
      <c r="C21" s="6"/>
      <c r="D21" s="6"/>
      <c r="E21" s="6"/>
      <c r="F21" s="6"/>
      <c r="G21" s="6"/>
      <c r="H21" s="6"/>
      <c r="I21" s="6"/>
      <c r="J21" s="6"/>
      <c r="K21" s="6"/>
      <c r="L21" s="6"/>
      <c r="M21" s="6"/>
    </row>
    <row r="22" spans="1:13" ht="30" x14ac:dyDescent="0.25">
      <c r="A22" s="195" t="s">
        <v>543</v>
      </c>
    </row>
    <row r="23" spans="1:13" x14ac:dyDescent="0.25">
      <c r="A23" s="13" t="s">
        <v>544</v>
      </c>
      <c r="B23" s="30">
        <f>0.456-0.00264*B19</f>
        <v>0.45600000000000002</v>
      </c>
      <c r="C23" s="30">
        <f t="shared" ref="C23:G23" si="12">0.456-0.00264*C19</f>
        <v>0.45600000000000002</v>
      </c>
      <c r="D23" s="30">
        <f t="shared" si="12"/>
        <v>0.45600000000000002</v>
      </c>
      <c r="E23" s="30">
        <f t="shared" si="12"/>
        <v>0.45600000000000002</v>
      </c>
      <c r="F23" s="30">
        <f t="shared" si="12"/>
        <v>0.45600000000000002</v>
      </c>
      <c r="G23" s="30">
        <f t="shared" si="12"/>
        <v>0.45600000000000002</v>
      </c>
      <c r="H23" s="30">
        <f t="shared" ref="H23:M23" si="13">0.456-0.00264*H19</f>
        <v>0.45600000000000002</v>
      </c>
      <c r="I23" s="30">
        <f t="shared" si="13"/>
        <v>0.45600000000000002</v>
      </c>
      <c r="J23" s="30">
        <f t="shared" si="13"/>
        <v>0.45600000000000002</v>
      </c>
      <c r="K23" s="30">
        <f t="shared" si="13"/>
        <v>0.45600000000000002</v>
      </c>
      <c r="L23" s="30">
        <f t="shared" si="13"/>
        <v>0.45600000000000002</v>
      </c>
      <c r="M23" s="30">
        <f t="shared" si="13"/>
        <v>0.45600000000000002</v>
      </c>
    </row>
    <row r="24" spans="1:13" x14ac:dyDescent="0.25">
      <c r="A24" s="13" t="s">
        <v>545</v>
      </c>
      <c r="B24" s="30">
        <f>0.456-0.00264*B20</f>
        <v>0.45600000000000002</v>
      </c>
      <c r="C24" s="30">
        <f t="shared" ref="C24:G24" si="14">0.456-0.00264*C20</f>
        <v>0.45600000000000002</v>
      </c>
      <c r="D24" s="30">
        <f t="shared" si="14"/>
        <v>0.45600000000000002</v>
      </c>
      <c r="E24" s="30">
        <f t="shared" si="14"/>
        <v>0.45600000000000002</v>
      </c>
      <c r="F24" s="30">
        <f t="shared" si="14"/>
        <v>0.45600000000000002</v>
      </c>
      <c r="G24" s="30">
        <f t="shared" si="14"/>
        <v>0.45600000000000002</v>
      </c>
      <c r="H24" s="30">
        <f t="shared" ref="H24:M24" si="15">0.456-0.00264*H20</f>
        <v>0.45600000000000002</v>
      </c>
      <c r="I24" s="30">
        <f t="shared" si="15"/>
        <v>0.45600000000000002</v>
      </c>
      <c r="J24" s="30">
        <f t="shared" si="15"/>
        <v>0.45600000000000002</v>
      </c>
      <c r="K24" s="30">
        <f t="shared" si="15"/>
        <v>0.45600000000000002</v>
      </c>
      <c r="L24" s="30">
        <f t="shared" si="15"/>
        <v>0.45600000000000002</v>
      </c>
      <c r="M24" s="30">
        <f t="shared" si="15"/>
        <v>0.45600000000000002</v>
      </c>
    </row>
    <row r="25" spans="1:13" x14ac:dyDescent="0.25">
      <c r="A25" s="13"/>
      <c r="B25" s="30"/>
      <c r="C25" s="30"/>
      <c r="D25" s="30"/>
      <c r="E25" s="30"/>
      <c r="F25" s="30"/>
      <c r="G25" s="30"/>
      <c r="H25" s="30"/>
      <c r="I25" s="30"/>
      <c r="J25" s="30"/>
      <c r="K25" s="30"/>
      <c r="L25" s="30"/>
      <c r="M25" s="30"/>
    </row>
    <row r="26" spans="1:13" ht="30" x14ac:dyDescent="0.25">
      <c r="A26" s="195" t="s">
        <v>546</v>
      </c>
    </row>
    <row r="27" spans="1:13" x14ac:dyDescent="0.25">
      <c r="A27" s="13" t="s">
        <v>547</v>
      </c>
      <c r="B27" s="194">
        <f>3845+(431*B19)</f>
        <v>3845</v>
      </c>
      <c r="C27" s="194">
        <f t="shared" ref="C27:G27" si="16">3845+(431*C19)</f>
        <v>3845</v>
      </c>
      <c r="D27" s="194">
        <f t="shared" si="16"/>
        <v>3845</v>
      </c>
      <c r="E27" s="194">
        <f t="shared" si="16"/>
        <v>3845</v>
      </c>
      <c r="F27" s="194">
        <f t="shared" si="16"/>
        <v>3845</v>
      </c>
      <c r="G27" s="194">
        <f t="shared" si="16"/>
        <v>3845</v>
      </c>
      <c r="H27" s="194">
        <f t="shared" ref="H27:M27" si="17">3845+(431*H19)</f>
        <v>3845</v>
      </c>
      <c r="I27" s="194">
        <f t="shared" si="17"/>
        <v>3845</v>
      </c>
      <c r="J27" s="194">
        <f t="shared" si="17"/>
        <v>3845</v>
      </c>
      <c r="K27" s="194">
        <f t="shared" si="17"/>
        <v>3845</v>
      </c>
      <c r="L27" s="194">
        <f t="shared" si="17"/>
        <v>3845</v>
      </c>
      <c r="M27" s="194">
        <f t="shared" si="17"/>
        <v>3845</v>
      </c>
    </row>
    <row r="28" spans="1:13" x14ac:dyDescent="0.25">
      <c r="A28" s="13" t="s">
        <v>548</v>
      </c>
      <c r="B28" s="194">
        <f>3845+(431*B20)</f>
        <v>3845</v>
      </c>
      <c r="C28" s="194">
        <f t="shared" ref="C28:G28" si="18">3845+(431*C20)</f>
        <v>3845</v>
      </c>
      <c r="D28" s="194">
        <f t="shared" si="18"/>
        <v>3845</v>
      </c>
      <c r="E28" s="194">
        <f t="shared" si="18"/>
        <v>3845</v>
      </c>
      <c r="F28" s="194">
        <f t="shared" si="18"/>
        <v>3845</v>
      </c>
      <c r="G28" s="194">
        <f t="shared" si="18"/>
        <v>3845</v>
      </c>
      <c r="H28" s="194">
        <f t="shared" ref="H28:M28" si="19">3845+(431*H20)</f>
        <v>3845</v>
      </c>
      <c r="I28" s="194">
        <f t="shared" si="19"/>
        <v>3845</v>
      </c>
      <c r="J28" s="194">
        <f t="shared" si="19"/>
        <v>3845</v>
      </c>
      <c r="K28" s="194">
        <f t="shared" si="19"/>
        <v>3845</v>
      </c>
      <c r="L28" s="194">
        <f t="shared" si="19"/>
        <v>3845</v>
      </c>
      <c r="M28" s="194">
        <f t="shared" si="19"/>
        <v>3845</v>
      </c>
    </row>
    <row r="29" spans="1:13" x14ac:dyDescent="0.25">
      <c r="A29" s="13"/>
      <c r="B29" s="194"/>
      <c r="C29" s="194"/>
      <c r="D29" s="194"/>
      <c r="E29" s="194"/>
      <c r="F29" s="194"/>
      <c r="G29" s="194"/>
      <c r="H29" s="194"/>
      <c r="I29" s="194"/>
      <c r="J29" s="194"/>
      <c r="K29" s="194"/>
      <c r="L29" s="194"/>
      <c r="M29" s="194"/>
    </row>
    <row r="30" spans="1:13" ht="45" x14ac:dyDescent="0.25">
      <c r="A30" s="195" t="s">
        <v>549</v>
      </c>
    </row>
    <row r="31" spans="1:13" x14ac:dyDescent="0.25">
      <c r="A31" s="13" t="s">
        <v>550</v>
      </c>
      <c r="B31" s="194">
        <f>((1-B24)*B28-(1-B23)*B27)*B16</f>
        <v>0</v>
      </c>
      <c r="C31" s="194">
        <f t="shared" ref="C31:G31" si="20">((1-C24)*C28-(1-C23)*C27)*C16</f>
        <v>0</v>
      </c>
      <c r="D31" s="194">
        <f t="shared" si="20"/>
        <v>0</v>
      </c>
      <c r="E31" s="194">
        <f t="shared" si="20"/>
        <v>0</v>
      </c>
      <c r="F31" s="194">
        <f t="shared" si="20"/>
        <v>0</v>
      </c>
      <c r="G31" s="194">
        <f t="shared" si="20"/>
        <v>0</v>
      </c>
      <c r="H31" s="194">
        <f t="shared" ref="H31:M31" si="21">((1-H24)*H28-(1-H23)*H27)*H16</f>
        <v>0</v>
      </c>
      <c r="I31" s="194">
        <f t="shared" si="21"/>
        <v>0</v>
      </c>
      <c r="J31" s="194">
        <f t="shared" si="21"/>
        <v>0</v>
      </c>
      <c r="K31" s="194">
        <f t="shared" si="21"/>
        <v>0</v>
      </c>
      <c r="L31" s="194">
        <f t="shared" si="21"/>
        <v>0</v>
      </c>
      <c r="M31" s="194">
        <f t="shared" si="21"/>
        <v>0</v>
      </c>
    </row>
    <row r="32" spans="1:13" x14ac:dyDescent="0.25">
      <c r="A32" s="13"/>
      <c r="B32" s="194"/>
      <c r="C32" s="194"/>
      <c r="D32" s="194"/>
      <c r="E32" s="194"/>
      <c r="F32" s="194"/>
      <c r="G32" s="194"/>
      <c r="H32" s="194"/>
      <c r="I32" s="194"/>
      <c r="J32" s="194"/>
      <c r="K32" s="194"/>
      <c r="L32" s="194"/>
      <c r="M32" s="194"/>
    </row>
    <row r="33" spans="1:13" x14ac:dyDescent="0.25">
      <c r="A33" s="1" t="s">
        <v>551</v>
      </c>
    </row>
    <row r="34" spans="1:13" x14ac:dyDescent="0.25">
      <c r="A34" s="13" t="s">
        <v>552</v>
      </c>
      <c r="B34" s="194">
        <f>B31*1.1</f>
        <v>0</v>
      </c>
      <c r="C34" s="194">
        <f t="shared" ref="C34:G34" si="22">C31*1.1</f>
        <v>0</v>
      </c>
      <c r="D34" s="194">
        <f t="shared" si="22"/>
        <v>0</v>
      </c>
      <c r="E34" s="194">
        <f t="shared" si="22"/>
        <v>0</v>
      </c>
      <c r="F34" s="194">
        <f t="shared" si="22"/>
        <v>0</v>
      </c>
      <c r="G34" s="194">
        <f t="shared" si="22"/>
        <v>0</v>
      </c>
      <c r="H34" s="194">
        <f t="shared" ref="H34:M34" si="23">H31*1.1</f>
        <v>0</v>
      </c>
      <c r="I34" s="194">
        <f t="shared" si="23"/>
        <v>0</v>
      </c>
      <c r="J34" s="194">
        <f t="shared" si="23"/>
        <v>0</v>
      </c>
      <c r="K34" s="194">
        <f t="shared" si="23"/>
        <v>0</v>
      </c>
      <c r="L34" s="194">
        <f t="shared" si="23"/>
        <v>0</v>
      </c>
      <c r="M34" s="194">
        <f t="shared" si="23"/>
        <v>0</v>
      </c>
    </row>
    <row r="35" spans="1:13" x14ac:dyDescent="0.25">
      <c r="A35" s="13"/>
      <c r="B35" s="194"/>
      <c r="C35" s="194"/>
      <c r="D35" s="194"/>
      <c r="E35" s="194"/>
      <c r="F35" s="194"/>
      <c r="G35" s="194"/>
      <c r="H35" s="194"/>
      <c r="I35" s="194"/>
      <c r="J35" s="194"/>
      <c r="K35" s="194"/>
      <c r="L35" s="194"/>
      <c r="M35" s="194"/>
    </row>
    <row r="36" spans="1:13" ht="30" x14ac:dyDescent="0.25">
      <c r="A36" s="195" t="s">
        <v>553</v>
      </c>
    </row>
    <row r="37" spans="1:13" x14ac:dyDescent="0.25">
      <c r="A37" s="13" t="s">
        <v>554</v>
      </c>
      <c r="B37" s="194">
        <f>B34*2.68</f>
        <v>0</v>
      </c>
      <c r="C37" s="194">
        <f t="shared" ref="C37:G37" si="24">C34*2.68</f>
        <v>0</v>
      </c>
      <c r="D37" s="194">
        <f t="shared" si="24"/>
        <v>0</v>
      </c>
      <c r="E37" s="194">
        <f t="shared" si="24"/>
        <v>0</v>
      </c>
      <c r="F37" s="194">
        <f t="shared" si="24"/>
        <v>0</v>
      </c>
      <c r="G37" s="194">
        <f t="shared" si="24"/>
        <v>0</v>
      </c>
      <c r="H37" s="194">
        <f t="shared" ref="H37:M37" si="25">H34*2.68</f>
        <v>0</v>
      </c>
      <c r="I37" s="194">
        <f t="shared" si="25"/>
        <v>0</v>
      </c>
      <c r="J37" s="194">
        <f t="shared" si="25"/>
        <v>0</v>
      </c>
      <c r="K37" s="194">
        <f t="shared" si="25"/>
        <v>0</v>
      </c>
      <c r="L37" s="194">
        <f t="shared" si="25"/>
        <v>0</v>
      </c>
      <c r="M37" s="194">
        <f t="shared" si="25"/>
        <v>0</v>
      </c>
    </row>
    <row r="38" spans="1:13" x14ac:dyDescent="0.25">
      <c r="A38" s="13"/>
      <c r="B38" s="194"/>
      <c r="C38" s="194"/>
      <c r="D38" s="194"/>
      <c r="E38" s="194"/>
      <c r="F38" s="194"/>
      <c r="G38" s="194"/>
      <c r="H38" s="194"/>
      <c r="I38" s="194"/>
      <c r="J38" s="194"/>
      <c r="K38" s="194"/>
      <c r="L38" s="194"/>
      <c r="M38" s="194"/>
    </row>
    <row r="39" spans="1:13" x14ac:dyDescent="0.25">
      <c r="A39" s="35" t="s">
        <v>555</v>
      </c>
      <c r="B39" s="260">
        <f>Deflators!$C$5</f>
        <v>1.9538897716297472</v>
      </c>
      <c r="C39" s="260">
        <f>Deflators!$C$5</f>
        <v>1.9538897716297472</v>
      </c>
      <c r="D39" s="260">
        <f>Deflators!$C$5</f>
        <v>1.9538897716297472</v>
      </c>
      <c r="E39" s="260">
        <f>Deflators!$C$5</f>
        <v>1.9538897716297472</v>
      </c>
      <c r="F39" s="260">
        <f>Deflators!$C$5</f>
        <v>1.9538897716297472</v>
      </c>
      <c r="G39" s="260">
        <f>Deflators!$C$5</f>
        <v>1.9538897716297472</v>
      </c>
      <c r="H39" s="260">
        <f>Deflators!$C$5</f>
        <v>1.9538897716297472</v>
      </c>
      <c r="I39" s="260">
        <f>Deflators!$C$5</f>
        <v>1.9538897716297472</v>
      </c>
      <c r="J39" s="260">
        <f>Deflators!$C$5</f>
        <v>1.9538897716297472</v>
      </c>
      <c r="K39" s="260">
        <f>Deflators!$C$5</f>
        <v>1.9538897716297472</v>
      </c>
      <c r="L39" s="260">
        <f>Deflators!$C$5</f>
        <v>1.9538897716297472</v>
      </c>
      <c r="M39" s="260">
        <f>Deflators!$C$5</f>
        <v>1.9538897716297472</v>
      </c>
    </row>
    <row r="40" spans="1:13" x14ac:dyDescent="0.25">
      <c r="A40" s="13"/>
      <c r="B40" s="194"/>
      <c r="C40" s="194"/>
      <c r="D40" s="194"/>
      <c r="E40" s="194"/>
      <c r="F40" s="194"/>
      <c r="G40" s="194"/>
      <c r="H40" s="194"/>
      <c r="I40" s="194"/>
      <c r="J40" s="194"/>
      <c r="K40" s="194"/>
      <c r="L40" s="194"/>
      <c r="M40" s="194"/>
    </row>
    <row r="41" spans="1:13" x14ac:dyDescent="0.25">
      <c r="A41" s="1" t="s">
        <v>556</v>
      </c>
    </row>
    <row r="42" spans="1:13" x14ac:dyDescent="0.25">
      <c r="A42" s="13" t="s">
        <v>552</v>
      </c>
      <c r="B42" s="245">
        <f>B34*B39</f>
        <v>0</v>
      </c>
      <c r="C42" s="245">
        <f t="shared" ref="C42:M42" si="26">C34*C39</f>
        <v>0</v>
      </c>
      <c r="D42" s="245">
        <f t="shared" si="26"/>
        <v>0</v>
      </c>
      <c r="E42" s="245">
        <f t="shared" si="26"/>
        <v>0</v>
      </c>
      <c r="F42" s="245">
        <f t="shared" si="26"/>
        <v>0</v>
      </c>
      <c r="G42" s="245">
        <f t="shared" si="26"/>
        <v>0</v>
      </c>
      <c r="H42" s="245">
        <f t="shared" si="26"/>
        <v>0</v>
      </c>
      <c r="I42" s="245">
        <f t="shared" si="26"/>
        <v>0</v>
      </c>
      <c r="J42" s="245">
        <f t="shared" si="26"/>
        <v>0</v>
      </c>
      <c r="K42" s="245">
        <f t="shared" si="26"/>
        <v>0</v>
      </c>
      <c r="L42" s="245">
        <f t="shared" si="26"/>
        <v>0</v>
      </c>
      <c r="M42" s="245">
        <f t="shared" si="26"/>
        <v>0</v>
      </c>
    </row>
    <row r="43" spans="1:13" x14ac:dyDescent="0.25">
      <c r="A43" s="13" t="s">
        <v>554</v>
      </c>
      <c r="B43" s="245">
        <f>B37*B39</f>
        <v>0</v>
      </c>
      <c r="C43" s="245">
        <f t="shared" ref="C43:M43" si="27">C37*C39</f>
        <v>0</v>
      </c>
      <c r="D43" s="245">
        <f t="shared" si="27"/>
        <v>0</v>
      </c>
      <c r="E43" s="245">
        <f t="shared" si="27"/>
        <v>0</v>
      </c>
      <c r="F43" s="245">
        <f t="shared" si="27"/>
        <v>0</v>
      </c>
      <c r="G43" s="245">
        <f t="shared" si="27"/>
        <v>0</v>
      </c>
      <c r="H43" s="245">
        <f t="shared" si="27"/>
        <v>0</v>
      </c>
      <c r="I43" s="245">
        <f t="shared" si="27"/>
        <v>0</v>
      </c>
      <c r="J43" s="245">
        <f t="shared" si="27"/>
        <v>0</v>
      </c>
      <c r="K43" s="245">
        <f t="shared" si="27"/>
        <v>0</v>
      </c>
      <c r="L43" s="245">
        <f t="shared" si="27"/>
        <v>0</v>
      </c>
      <c r="M43" s="245">
        <f t="shared" si="27"/>
        <v>0</v>
      </c>
    </row>
    <row r="44" spans="1:13" x14ac:dyDescent="0.25">
      <c r="A44" s="13"/>
    </row>
    <row r="45" spans="1:13" ht="30" x14ac:dyDescent="0.25">
      <c r="A45" s="195" t="s">
        <v>557</v>
      </c>
    </row>
    <row r="46" spans="1:13" x14ac:dyDescent="0.25">
      <c r="A46" s="13" t="s">
        <v>558</v>
      </c>
      <c r="B46" s="194">
        <f>B42+B43</f>
        <v>0</v>
      </c>
      <c r="C46" s="194">
        <f t="shared" ref="C46:G46" si="28">C42+C43</f>
        <v>0</v>
      </c>
      <c r="D46" s="194">
        <f t="shared" si="28"/>
        <v>0</v>
      </c>
      <c r="E46" s="194">
        <f t="shared" si="28"/>
        <v>0</v>
      </c>
      <c r="F46" s="194">
        <f t="shared" si="28"/>
        <v>0</v>
      </c>
      <c r="G46" s="194">
        <f t="shared" si="28"/>
        <v>0</v>
      </c>
      <c r="H46" s="194">
        <f t="shared" ref="H46:M46" si="29">H42+H43</f>
        <v>0</v>
      </c>
      <c r="I46" s="194">
        <f t="shared" si="29"/>
        <v>0</v>
      </c>
      <c r="J46" s="194">
        <f t="shared" si="29"/>
        <v>0</v>
      </c>
      <c r="K46" s="194">
        <f t="shared" si="29"/>
        <v>0</v>
      </c>
      <c r="L46" s="194">
        <f t="shared" si="29"/>
        <v>0</v>
      </c>
      <c r="M46" s="194">
        <f t="shared" si="29"/>
        <v>0</v>
      </c>
    </row>
    <row r="47" spans="1:13" x14ac:dyDescent="0.25">
      <c r="A47" t="s">
        <v>559</v>
      </c>
      <c r="B47" s="194">
        <f>B46/365</f>
        <v>0</v>
      </c>
      <c r="C47" s="194">
        <f t="shared" ref="C47:G47" si="30">C46/365</f>
        <v>0</v>
      </c>
      <c r="D47" s="194">
        <f t="shared" si="30"/>
        <v>0</v>
      </c>
      <c r="E47" s="194">
        <f t="shared" si="30"/>
        <v>0</v>
      </c>
      <c r="F47" s="194">
        <f t="shared" si="30"/>
        <v>0</v>
      </c>
      <c r="G47" s="194">
        <f t="shared" si="30"/>
        <v>0</v>
      </c>
      <c r="H47" s="194">
        <f t="shared" ref="H47" si="31">H46/365</f>
        <v>0</v>
      </c>
      <c r="I47" s="194">
        <f t="shared" ref="I47" si="32">I46/365</f>
        <v>0</v>
      </c>
      <c r="J47" s="194">
        <f t="shared" ref="J47" si="33">J46/365</f>
        <v>0</v>
      </c>
      <c r="K47" s="194">
        <f t="shared" ref="K47" si="34">K46/365</f>
        <v>0</v>
      </c>
      <c r="L47" s="194">
        <f t="shared" ref="L47" si="35">L46/365</f>
        <v>0</v>
      </c>
      <c r="M47" s="194">
        <f t="shared" ref="M47" si="36">M46/365</f>
        <v>0</v>
      </c>
    </row>
    <row r="48" spans="1:13" x14ac:dyDescent="0.25">
      <c r="A48" t="s">
        <v>560</v>
      </c>
      <c r="B48" s="194">
        <f t="shared" ref="B48:M48" si="37">B47*B2/24</f>
        <v>0</v>
      </c>
      <c r="C48" s="194">
        <f t="shared" si="37"/>
        <v>0</v>
      </c>
      <c r="D48" s="194">
        <f t="shared" si="37"/>
        <v>0</v>
      </c>
      <c r="E48" s="194">
        <f t="shared" si="37"/>
        <v>0</v>
      </c>
      <c r="F48" s="194">
        <f t="shared" si="37"/>
        <v>0</v>
      </c>
      <c r="G48" s="194">
        <f t="shared" si="37"/>
        <v>0</v>
      </c>
      <c r="H48" s="194">
        <f t="shared" si="37"/>
        <v>0</v>
      </c>
      <c r="I48" s="194">
        <f t="shared" si="37"/>
        <v>0</v>
      </c>
      <c r="J48" s="194">
        <f t="shared" si="37"/>
        <v>0</v>
      </c>
      <c r="K48" s="194">
        <f t="shared" si="37"/>
        <v>0</v>
      </c>
      <c r="L48" s="194">
        <f t="shared" si="37"/>
        <v>0</v>
      </c>
      <c r="M48" s="194">
        <f t="shared" si="37"/>
        <v>0</v>
      </c>
    </row>
    <row r="50" spans="1:13" x14ac:dyDescent="0.25">
      <c r="A50" s="167" t="s">
        <v>561</v>
      </c>
    </row>
    <row r="51" spans="1:13" x14ac:dyDescent="0.25">
      <c r="A51" s="1" t="s">
        <v>562</v>
      </c>
    </row>
    <row r="52" spans="1:13" x14ac:dyDescent="0.25">
      <c r="A52" s="13" t="str">
        <f>A15</f>
        <v>Population</v>
      </c>
      <c r="B52" s="20">
        <f>B15</f>
        <v>0</v>
      </c>
      <c r="C52" s="20">
        <f t="shared" ref="C52:G52" si="38">C15</f>
        <v>0</v>
      </c>
      <c r="D52" s="20">
        <f t="shared" si="38"/>
        <v>0</v>
      </c>
      <c r="E52" s="20">
        <f t="shared" si="38"/>
        <v>0</v>
      </c>
      <c r="F52" s="20">
        <f t="shared" si="38"/>
        <v>0</v>
      </c>
      <c r="G52" s="20">
        <f t="shared" si="38"/>
        <v>0</v>
      </c>
      <c r="H52" s="20">
        <f t="shared" ref="H52:M52" si="39">H15</f>
        <v>0</v>
      </c>
      <c r="I52" s="20">
        <f t="shared" si="39"/>
        <v>0</v>
      </c>
      <c r="J52" s="20">
        <f t="shared" si="39"/>
        <v>0</v>
      </c>
      <c r="K52" s="20">
        <f t="shared" si="39"/>
        <v>0</v>
      </c>
      <c r="L52" s="20">
        <f t="shared" si="39"/>
        <v>0</v>
      </c>
      <c r="M52" s="20">
        <f t="shared" si="39"/>
        <v>0</v>
      </c>
    </row>
    <row r="53" spans="1:13" x14ac:dyDescent="0.25">
      <c r="A53" s="13" t="s">
        <v>563</v>
      </c>
      <c r="B53" s="30">
        <f>B52*92.3/100000</f>
        <v>0</v>
      </c>
      <c r="C53" s="30">
        <f t="shared" ref="C53:G53" si="40">C52*92.3/100000</f>
        <v>0</v>
      </c>
      <c r="D53" s="30">
        <f t="shared" si="40"/>
        <v>0</v>
      </c>
      <c r="E53" s="30">
        <f t="shared" si="40"/>
        <v>0</v>
      </c>
      <c r="F53" s="30">
        <f t="shared" si="40"/>
        <v>0</v>
      </c>
      <c r="G53" s="30">
        <f t="shared" si="40"/>
        <v>0</v>
      </c>
      <c r="H53" s="30">
        <f t="shared" ref="H53" si="41">H52*92.3/100000</f>
        <v>0</v>
      </c>
      <c r="I53" s="30">
        <f t="shared" ref="I53" si="42">I52*92.3/100000</f>
        <v>0</v>
      </c>
      <c r="J53" s="30">
        <f t="shared" ref="J53" si="43">J52*92.3/100000</f>
        <v>0</v>
      </c>
      <c r="K53" s="30">
        <f t="shared" ref="K53" si="44">K52*92.3/100000</f>
        <v>0</v>
      </c>
      <c r="L53" s="30">
        <f t="shared" ref="L53" si="45">L52*92.3/100000</f>
        <v>0</v>
      </c>
      <c r="M53" s="30">
        <f t="shared" ref="M53" si="46">M52*92.3/100000</f>
        <v>0</v>
      </c>
    </row>
    <row r="54" spans="1:13" x14ac:dyDescent="0.25">
      <c r="A54" s="13"/>
      <c r="B54" s="30"/>
      <c r="C54" s="30"/>
      <c r="D54" s="30"/>
      <c r="E54" s="30"/>
      <c r="F54" s="30"/>
      <c r="G54" s="30"/>
      <c r="H54" s="30"/>
      <c r="I54" s="30"/>
      <c r="J54" s="30"/>
      <c r="K54" s="30"/>
      <c r="L54" s="30"/>
      <c r="M54" s="30"/>
    </row>
    <row r="55" spans="1:13" x14ac:dyDescent="0.25">
      <c r="A55" s="1" t="s">
        <v>564</v>
      </c>
      <c r="B55" s="6"/>
      <c r="C55" s="6"/>
      <c r="D55" s="6"/>
      <c r="E55" s="6"/>
      <c r="F55" s="6"/>
      <c r="G55" s="6"/>
      <c r="H55" s="6"/>
      <c r="I55" s="6"/>
      <c r="J55" s="6"/>
      <c r="K55" s="6"/>
      <c r="L55" s="6"/>
      <c r="M55" s="6"/>
    </row>
    <row r="56" spans="1:13" x14ac:dyDescent="0.25">
      <c r="A56" t="s">
        <v>565</v>
      </c>
      <c r="B56" s="6">
        <f>B19</f>
        <v>0</v>
      </c>
      <c r="C56" s="6">
        <f t="shared" ref="C56:G56" si="47">C19</f>
        <v>0</v>
      </c>
      <c r="D56" s="6">
        <f t="shared" si="47"/>
        <v>0</v>
      </c>
      <c r="E56" s="6">
        <f t="shared" si="47"/>
        <v>0</v>
      </c>
      <c r="F56" s="6">
        <f t="shared" si="47"/>
        <v>0</v>
      </c>
      <c r="G56" s="6">
        <f t="shared" si="47"/>
        <v>0</v>
      </c>
      <c r="H56" s="6">
        <f t="shared" ref="H56:M56" si="48">H19</f>
        <v>0</v>
      </c>
      <c r="I56" s="6">
        <f t="shared" si="48"/>
        <v>0</v>
      </c>
      <c r="J56" s="6">
        <f t="shared" si="48"/>
        <v>0</v>
      </c>
      <c r="K56" s="6">
        <f t="shared" si="48"/>
        <v>0</v>
      </c>
      <c r="L56" s="6">
        <f t="shared" si="48"/>
        <v>0</v>
      </c>
      <c r="M56" s="6">
        <f t="shared" si="48"/>
        <v>0</v>
      </c>
    </row>
    <row r="57" spans="1:13" x14ac:dyDescent="0.25">
      <c r="A57" t="s">
        <v>566</v>
      </c>
      <c r="B57" s="6">
        <f>B20</f>
        <v>0</v>
      </c>
      <c r="C57" s="6">
        <f t="shared" ref="C57:G57" si="49">C20</f>
        <v>0</v>
      </c>
      <c r="D57" s="6">
        <f t="shared" si="49"/>
        <v>0</v>
      </c>
      <c r="E57" s="6">
        <f t="shared" si="49"/>
        <v>0</v>
      </c>
      <c r="F57" s="6">
        <f t="shared" si="49"/>
        <v>0</v>
      </c>
      <c r="G57" s="6">
        <f t="shared" si="49"/>
        <v>0</v>
      </c>
      <c r="H57" s="6">
        <f t="shared" ref="H57:M57" si="50">H20</f>
        <v>0</v>
      </c>
      <c r="I57" s="6">
        <f t="shared" si="50"/>
        <v>0</v>
      </c>
      <c r="J57" s="6">
        <f t="shared" si="50"/>
        <v>0</v>
      </c>
      <c r="K57" s="6">
        <f t="shared" si="50"/>
        <v>0</v>
      </c>
      <c r="L57" s="6">
        <f t="shared" si="50"/>
        <v>0</v>
      </c>
      <c r="M57" s="6">
        <f t="shared" si="50"/>
        <v>0</v>
      </c>
    </row>
    <row r="58" spans="1:13" x14ac:dyDescent="0.25">
      <c r="B58" s="6"/>
      <c r="C58" s="6"/>
      <c r="D58" s="6"/>
      <c r="E58" s="6"/>
      <c r="F58" s="6"/>
      <c r="G58" s="6"/>
      <c r="H58" s="6"/>
      <c r="I58" s="6"/>
      <c r="J58" s="6"/>
      <c r="K58" s="6"/>
      <c r="L58" s="6"/>
      <c r="M58" s="6"/>
    </row>
    <row r="59" spans="1:13" x14ac:dyDescent="0.25">
      <c r="A59" s="1" t="s">
        <v>567</v>
      </c>
      <c r="B59" s="6"/>
      <c r="C59" s="6"/>
      <c r="D59" s="6"/>
      <c r="E59" s="6"/>
      <c r="F59" s="6"/>
      <c r="G59" s="6"/>
      <c r="H59" s="6"/>
      <c r="I59" s="6"/>
      <c r="J59" s="6"/>
      <c r="K59" s="6"/>
      <c r="L59" s="6"/>
      <c r="M59" s="6"/>
    </row>
    <row r="60" spans="1:13" x14ac:dyDescent="0.25">
      <c r="A60" s="13" t="s">
        <v>544</v>
      </c>
      <c r="B60" s="30">
        <f>(1+EXP(-0.26+0.106*(B56+1)+0.139*(B56+2)))^(-1)</f>
        <v>0.46903966035269112</v>
      </c>
      <c r="C60" s="30">
        <f t="shared" ref="C60:G60" si="51">(1+EXP(-0.26+0.106*(C56+1)+0.139*(C56+2)))^(-1)</f>
        <v>0.46903966035269112</v>
      </c>
      <c r="D60" s="30">
        <f t="shared" si="51"/>
        <v>0.46903966035269112</v>
      </c>
      <c r="E60" s="30">
        <f t="shared" si="51"/>
        <v>0.46903966035269112</v>
      </c>
      <c r="F60" s="30">
        <f t="shared" si="51"/>
        <v>0.46903966035269112</v>
      </c>
      <c r="G60" s="30">
        <f t="shared" si="51"/>
        <v>0.46903966035269112</v>
      </c>
      <c r="H60" s="30">
        <f t="shared" ref="H60:M60" si="52">(1+EXP(-0.26+0.106*(H56+1)+0.139*(H56+2)))^(-1)</f>
        <v>0.46903966035269112</v>
      </c>
      <c r="I60" s="30">
        <f t="shared" si="52"/>
        <v>0.46903966035269112</v>
      </c>
      <c r="J60" s="30">
        <f t="shared" si="52"/>
        <v>0.46903966035269112</v>
      </c>
      <c r="K60" s="30">
        <f t="shared" si="52"/>
        <v>0.46903966035269112</v>
      </c>
      <c r="L60" s="30">
        <f t="shared" si="52"/>
        <v>0.46903966035269112</v>
      </c>
      <c r="M60" s="30">
        <f t="shared" si="52"/>
        <v>0.46903966035269112</v>
      </c>
    </row>
    <row r="61" spans="1:13" x14ac:dyDescent="0.25">
      <c r="A61" s="13" t="s">
        <v>568</v>
      </c>
      <c r="B61" s="30">
        <f>(1+EXP(-0.26+0.106*(B57+1)+0.139*(B57+2)))^(-1)</f>
        <v>0.46903966035269112</v>
      </c>
      <c r="C61" s="30">
        <f t="shared" ref="C61:G61" si="53">(1+EXP(-0.26+0.106*(C57+1)+0.139*(C57+2)))^(-1)</f>
        <v>0.46903966035269112</v>
      </c>
      <c r="D61" s="30">
        <f t="shared" si="53"/>
        <v>0.46903966035269112</v>
      </c>
      <c r="E61" s="30">
        <f t="shared" si="53"/>
        <v>0.46903966035269112</v>
      </c>
      <c r="F61" s="30">
        <f t="shared" si="53"/>
        <v>0.46903966035269112</v>
      </c>
      <c r="G61" s="30">
        <f t="shared" si="53"/>
        <v>0.46903966035269112</v>
      </c>
      <c r="H61" s="30">
        <f t="shared" ref="H61:M61" si="54">(1+EXP(-0.26+0.106*(H57+1)+0.139*(H57+2)))^(-1)</f>
        <v>0.46903966035269112</v>
      </c>
      <c r="I61" s="30">
        <f t="shared" si="54"/>
        <v>0.46903966035269112</v>
      </c>
      <c r="J61" s="30">
        <f t="shared" si="54"/>
        <v>0.46903966035269112</v>
      </c>
      <c r="K61" s="30">
        <f t="shared" si="54"/>
        <v>0.46903966035269112</v>
      </c>
      <c r="L61" s="30">
        <f t="shared" si="54"/>
        <v>0.46903966035269112</v>
      </c>
      <c r="M61" s="30">
        <f t="shared" si="54"/>
        <v>0.46903966035269112</v>
      </c>
    </row>
    <row r="62" spans="1:13" x14ac:dyDescent="0.25">
      <c r="B62" s="30"/>
      <c r="C62" s="30"/>
      <c r="D62" s="30"/>
      <c r="E62" s="30"/>
      <c r="F62" s="30"/>
      <c r="G62" s="30"/>
      <c r="H62" s="30"/>
      <c r="I62" s="30"/>
      <c r="J62" s="30"/>
      <c r="K62" s="30"/>
      <c r="L62" s="30"/>
      <c r="M62" s="30"/>
    </row>
    <row r="63" spans="1:13" x14ac:dyDescent="0.25">
      <c r="A63" s="1" t="s">
        <v>569</v>
      </c>
      <c r="B63" s="6"/>
      <c r="C63" s="6"/>
      <c r="D63" s="6"/>
      <c r="E63" s="6"/>
      <c r="F63" s="6"/>
      <c r="G63" s="6"/>
      <c r="H63" s="6"/>
      <c r="I63" s="6"/>
      <c r="J63" s="6"/>
      <c r="K63" s="6"/>
      <c r="L63" s="6"/>
      <c r="M63" s="6"/>
    </row>
    <row r="64" spans="1:13" x14ac:dyDescent="0.25">
      <c r="A64" s="13" t="s">
        <v>570</v>
      </c>
      <c r="B64" s="30">
        <f>B53*(1-B60)</f>
        <v>0</v>
      </c>
      <c r="C64" s="30">
        <f t="shared" ref="C64:G64" si="55">C53*(1-C60)</f>
        <v>0</v>
      </c>
      <c r="D64" s="30">
        <f t="shared" si="55"/>
        <v>0</v>
      </c>
      <c r="E64" s="30">
        <f t="shared" si="55"/>
        <v>0</v>
      </c>
      <c r="F64" s="30">
        <f t="shared" si="55"/>
        <v>0</v>
      </c>
      <c r="G64" s="30">
        <f t="shared" si="55"/>
        <v>0</v>
      </c>
      <c r="H64" s="30">
        <f t="shared" ref="H64:M64" si="56">H53*(1-H60)</f>
        <v>0</v>
      </c>
      <c r="I64" s="30">
        <f t="shared" si="56"/>
        <v>0</v>
      </c>
      <c r="J64" s="30">
        <f t="shared" si="56"/>
        <v>0</v>
      </c>
      <c r="K64" s="30">
        <f t="shared" si="56"/>
        <v>0</v>
      </c>
      <c r="L64" s="30">
        <f t="shared" si="56"/>
        <v>0</v>
      </c>
      <c r="M64" s="30">
        <f t="shared" si="56"/>
        <v>0</v>
      </c>
    </row>
    <row r="65" spans="1:13" x14ac:dyDescent="0.25">
      <c r="A65" s="13" t="s">
        <v>571</v>
      </c>
      <c r="B65" s="30">
        <f>B53*(1-B61)</f>
        <v>0</v>
      </c>
      <c r="C65" s="30">
        <f t="shared" ref="C65:G65" si="57">C53*(1-C61)</f>
        <v>0</v>
      </c>
      <c r="D65" s="30">
        <f t="shared" si="57"/>
        <v>0</v>
      </c>
      <c r="E65" s="30">
        <f t="shared" si="57"/>
        <v>0</v>
      </c>
      <c r="F65" s="30">
        <f t="shared" si="57"/>
        <v>0</v>
      </c>
      <c r="G65" s="30">
        <f t="shared" si="57"/>
        <v>0</v>
      </c>
      <c r="H65" s="30">
        <f t="shared" ref="H65:M65" si="58">H53*(1-H61)</f>
        <v>0</v>
      </c>
      <c r="I65" s="30">
        <f t="shared" si="58"/>
        <v>0</v>
      </c>
      <c r="J65" s="30">
        <f t="shared" si="58"/>
        <v>0</v>
      </c>
      <c r="K65" s="30">
        <f t="shared" si="58"/>
        <v>0</v>
      </c>
      <c r="L65" s="30">
        <f t="shared" si="58"/>
        <v>0</v>
      </c>
      <c r="M65" s="30">
        <f t="shared" si="58"/>
        <v>0</v>
      </c>
    </row>
    <row r="66" spans="1:13" x14ac:dyDescent="0.25">
      <c r="A66" s="13" t="s">
        <v>572</v>
      </c>
      <c r="B66" s="30">
        <f>B65-B64</f>
        <v>0</v>
      </c>
      <c r="C66" s="30">
        <f t="shared" ref="C66:G66" si="59">C65-C64</f>
        <v>0</v>
      </c>
      <c r="D66" s="30">
        <f t="shared" si="59"/>
        <v>0</v>
      </c>
      <c r="E66" s="30">
        <f t="shared" si="59"/>
        <v>0</v>
      </c>
      <c r="F66" s="30">
        <f t="shared" si="59"/>
        <v>0</v>
      </c>
      <c r="G66" s="30">
        <f t="shared" si="59"/>
        <v>0</v>
      </c>
      <c r="H66" s="30">
        <f t="shared" ref="H66" si="60">H65-H64</f>
        <v>0</v>
      </c>
      <c r="I66" s="30">
        <f t="shared" ref="I66" si="61">I65-I64</f>
        <v>0</v>
      </c>
      <c r="J66" s="30">
        <f t="shared" ref="J66" si="62">J65-J64</f>
        <v>0</v>
      </c>
      <c r="K66" s="30">
        <f t="shared" ref="K66" si="63">K65-K64</f>
        <v>0</v>
      </c>
      <c r="L66" s="30">
        <f t="shared" ref="L66" si="64">L65-L64</f>
        <v>0</v>
      </c>
      <c r="M66" s="30">
        <f t="shared" ref="M66" si="65">M65-M64</f>
        <v>0</v>
      </c>
    </row>
    <row r="67" spans="1:13" x14ac:dyDescent="0.25">
      <c r="B67" s="30"/>
      <c r="C67" s="30"/>
      <c r="D67" s="30"/>
      <c r="E67" s="30"/>
      <c r="F67" s="30"/>
      <c r="G67" s="30"/>
      <c r="H67" s="30"/>
      <c r="I67" s="30"/>
      <c r="J67" s="30"/>
      <c r="K67" s="30"/>
      <c r="L67" s="30"/>
      <c r="M67" s="30"/>
    </row>
    <row r="68" spans="1:13" x14ac:dyDescent="0.25">
      <c r="A68" s="1" t="s">
        <v>573</v>
      </c>
      <c r="B68" s="6"/>
      <c r="C68" s="6"/>
      <c r="D68" s="6"/>
      <c r="E68" s="6"/>
      <c r="F68" s="6"/>
      <c r="G68" s="6"/>
      <c r="H68" s="6"/>
      <c r="I68" s="6"/>
      <c r="J68" s="6"/>
      <c r="K68" s="6"/>
      <c r="L68" s="6"/>
      <c r="M68" s="6"/>
    </row>
    <row r="69" spans="1:13" x14ac:dyDescent="0.25">
      <c r="A69" s="11" t="s">
        <v>574</v>
      </c>
      <c r="B69" s="23">
        <f t="shared" ref="B69:M69" si="66">$B$9</f>
        <v>13700000</v>
      </c>
      <c r="C69" s="23">
        <f t="shared" si="66"/>
        <v>13700000</v>
      </c>
      <c r="D69" s="23">
        <f t="shared" si="66"/>
        <v>13700000</v>
      </c>
      <c r="E69" s="23">
        <f t="shared" si="66"/>
        <v>13700000</v>
      </c>
      <c r="F69" s="23">
        <f t="shared" si="66"/>
        <v>13700000</v>
      </c>
      <c r="G69" s="23">
        <f t="shared" si="66"/>
        <v>13700000</v>
      </c>
      <c r="H69" s="23">
        <f t="shared" si="66"/>
        <v>13700000</v>
      </c>
      <c r="I69" s="23">
        <f t="shared" si="66"/>
        <v>13700000</v>
      </c>
      <c r="J69" s="23">
        <f t="shared" si="66"/>
        <v>13700000</v>
      </c>
      <c r="K69" s="23">
        <f t="shared" si="66"/>
        <v>13700000</v>
      </c>
      <c r="L69" s="23">
        <f t="shared" si="66"/>
        <v>13700000</v>
      </c>
      <c r="M69" s="23">
        <f t="shared" si="66"/>
        <v>13700000</v>
      </c>
    </row>
    <row r="70" spans="1:13" x14ac:dyDescent="0.25">
      <c r="A70" t="s">
        <v>559</v>
      </c>
      <c r="B70" s="194">
        <f>B66/365*'Emergency Benefit Calcs'!$B$69</f>
        <v>0</v>
      </c>
      <c r="C70" s="194">
        <f>C66/365*'Emergency Benefit Calcs'!$B$69</f>
        <v>0</v>
      </c>
      <c r="D70" s="194">
        <f>D66/365*'Emergency Benefit Calcs'!$B$69</f>
        <v>0</v>
      </c>
      <c r="E70" s="194">
        <f>E66/365*'Emergency Benefit Calcs'!$B$69</f>
        <v>0</v>
      </c>
      <c r="F70" s="194">
        <f>F66/365*'Emergency Benefit Calcs'!$B$69</f>
        <v>0</v>
      </c>
      <c r="G70" s="194">
        <f>G66/365*'Emergency Benefit Calcs'!$B$69</f>
        <v>0</v>
      </c>
      <c r="H70" s="194">
        <f>H66/365*'Emergency Benefit Calcs'!$B$69</f>
        <v>0</v>
      </c>
      <c r="I70" s="194">
        <f>I66/365*'Emergency Benefit Calcs'!$B$69</f>
        <v>0</v>
      </c>
      <c r="J70" s="194">
        <f>J66/365*'Emergency Benefit Calcs'!$B$69</f>
        <v>0</v>
      </c>
      <c r="K70" s="194">
        <f>K66/365*'Emergency Benefit Calcs'!$B$69</f>
        <v>0</v>
      </c>
      <c r="L70" s="194">
        <f>L66/365*'Emergency Benefit Calcs'!$B$69</f>
        <v>0</v>
      </c>
      <c r="M70" s="194">
        <f>M66/365*'Emergency Benefit Calcs'!$B$69</f>
        <v>0</v>
      </c>
    </row>
    <row r="71" spans="1:13" x14ac:dyDescent="0.25">
      <c r="A71" t="s">
        <v>560</v>
      </c>
      <c r="B71" s="194">
        <f t="shared" ref="B71:M71" si="67">B70*B2/24</f>
        <v>0</v>
      </c>
      <c r="C71" s="194">
        <f t="shared" si="67"/>
        <v>0</v>
      </c>
      <c r="D71" s="194">
        <f t="shared" si="67"/>
        <v>0</v>
      </c>
      <c r="E71" s="194">
        <f t="shared" si="67"/>
        <v>0</v>
      </c>
      <c r="F71" s="194">
        <f t="shared" si="67"/>
        <v>0</v>
      </c>
      <c r="G71" s="194">
        <f t="shared" si="67"/>
        <v>0</v>
      </c>
      <c r="H71" s="194">
        <f t="shared" si="67"/>
        <v>0</v>
      </c>
      <c r="I71" s="194">
        <f t="shared" si="67"/>
        <v>0</v>
      </c>
      <c r="J71" s="194">
        <f t="shared" si="67"/>
        <v>0</v>
      </c>
      <c r="K71" s="194">
        <f t="shared" si="67"/>
        <v>0</v>
      </c>
      <c r="L71" s="194">
        <f t="shared" si="67"/>
        <v>0</v>
      </c>
      <c r="M71" s="194">
        <f t="shared" si="67"/>
        <v>0</v>
      </c>
    </row>
    <row r="72" spans="1:13" x14ac:dyDescent="0.25">
      <c r="B72"/>
      <c r="C72"/>
      <c r="D72"/>
      <c r="E72"/>
      <c r="F72"/>
      <c r="G72"/>
      <c r="H72"/>
      <c r="I72"/>
      <c r="J72"/>
      <c r="K72"/>
      <c r="L72"/>
      <c r="M72"/>
    </row>
    <row r="73" spans="1:13" x14ac:dyDescent="0.25">
      <c r="B73"/>
      <c r="C73"/>
      <c r="D73"/>
      <c r="E73"/>
      <c r="F73"/>
      <c r="G73"/>
      <c r="H73"/>
      <c r="I73"/>
      <c r="J73"/>
      <c r="K73"/>
      <c r="L73"/>
      <c r="M73"/>
    </row>
    <row r="74" spans="1:13" x14ac:dyDescent="0.25">
      <c r="A74" s="7" t="s">
        <v>575</v>
      </c>
      <c r="B74" s="196">
        <f>B48+B71</f>
        <v>0</v>
      </c>
      <c r="C74" s="196">
        <f t="shared" ref="C74:G74" si="68">C48+C71</f>
        <v>0</v>
      </c>
      <c r="D74" s="196">
        <f t="shared" si="68"/>
        <v>0</v>
      </c>
      <c r="E74" s="196">
        <f t="shared" si="68"/>
        <v>0</v>
      </c>
      <c r="F74" s="196">
        <f t="shared" si="68"/>
        <v>0</v>
      </c>
      <c r="G74" s="196">
        <f t="shared" si="68"/>
        <v>0</v>
      </c>
      <c r="H74" s="196">
        <f t="shared" ref="H74:M74" si="69">H48+H71</f>
        <v>0</v>
      </c>
      <c r="I74" s="196">
        <f t="shared" si="69"/>
        <v>0</v>
      </c>
      <c r="J74" s="196">
        <f t="shared" si="69"/>
        <v>0</v>
      </c>
      <c r="K74" s="196">
        <f t="shared" si="69"/>
        <v>0</v>
      </c>
      <c r="L74" s="196">
        <f t="shared" si="69"/>
        <v>0</v>
      </c>
      <c r="M74" s="196">
        <f t="shared" si="69"/>
        <v>0</v>
      </c>
    </row>
    <row r="75" spans="1:13" x14ac:dyDescent="0.25">
      <c r="B75" s="194"/>
      <c r="C75" s="194"/>
      <c r="D75" s="194"/>
      <c r="E75" s="194"/>
      <c r="F75" s="194"/>
      <c r="G75" s="194"/>
      <c r="H75" s="194"/>
      <c r="I75" s="194"/>
      <c r="J75" s="194"/>
      <c r="K75" s="194"/>
      <c r="L75" s="194"/>
      <c r="M75" s="194"/>
    </row>
    <row r="76" spans="1:13" x14ac:dyDescent="0.25">
      <c r="A76" t="s">
        <v>576</v>
      </c>
    </row>
  </sheetData>
  <sheetProtection algorithmName="SHA-512" hashValue="YpZrP0vt7b0eZ5U1ZAblbiIXcbw2Uf3O+cN6A+3Ogdq0e3d0OTU+PfJhUySvrIqhaRkfBfX1y5iUOn6/4JYQlA==" saltValue="k5JHMKie7S5/7lstEj2VsA==" spinCount="100000" sheet="1" objects="1" scenarios="1"/>
  <protectedRanges>
    <protectedRange sqref="B2:M2" name="SteetsInputs"/>
  </protectedRange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41262-0E14-4680-8448-A06D9C8238F7}">
  <sheetPr codeName="Sheet18">
    <tabColor theme="9" tint="0.79998168889431442"/>
  </sheetPr>
  <dimension ref="A1:H14"/>
  <sheetViews>
    <sheetView workbookViewId="0"/>
  </sheetViews>
  <sheetFormatPr defaultColWidth="0" defaultRowHeight="15" zeroHeight="1" x14ac:dyDescent="0.25"/>
  <cols>
    <col min="1" max="1" width="22.5703125" bestFit="1" customWidth="1"/>
    <col min="2" max="2" width="11.42578125" customWidth="1"/>
    <col min="3" max="3" width="2.7109375" style="187" customWidth="1"/>
    <col min="4" max="4" width="11.42578125" customWidth="1"/>
    <col min="5" max="5" width="2.7109375" style="187" customWidth="1"/>
    <col min="6" max="6" width="11.42578125" customWidth="1"/>
    <col min="7" max="7" width="2.7109375" style="187" customWidth="1"/>
    <col min="8" max="8" width="0" hidden="1" customWidth="1"/>
    <col min="9" max="16384" width="8.5703125" hidden="1"/>
  </cols>
  <sheetData>
    <row r="1" spans="1:6" x14ac:dyDescent="0.25">
      <c r="A1" s="49" t="s">
        <v>174</v>
      </c>
      <c r="B1" s="21" t="s">
        <v>577</v>
      </c>
      <c r="D1" s="21" t="s">
        <v>578</v>
      </c>
      <c r="F1" s="21" t="s">
        <v>242</v>
      </c>
    </row>
    <row r="2" spans="1:6" x14ac:dyDescent="0.25">
      <c r="A2" t="s">
        <v>176</v>
      </c>
      <c r="B2" s="6">
        <f>'General User Inputs'!D93</f>
        <v>0</v>
      </c>
      <c r="D2" s="23">
        <f>'Green Infrastructure $ Lookup'!B3</f>
        <v>17690.782386147061</v>
      </c>
      <c r="F2" s="23">
        <f ca="1">B2*D2*(_xlfn.XLOOKUP('Cumulative BCR'!$B$34, Deflators!$A$26:$A$45, Deflators!$B$26:$B$45)/Deflators!$B$36)</f>
        <v>0</v>
      </c>
    </row>
    <row r="3" spans="1:6" x14ac:dyDescent="0.25">
      <c r="A3" t="s">
        <v>177</v>
      </c>
      <c r="B3" s="6">
        <f>'General User Inputs'!D94</f>
        <v>0</v>
      </c>
      <c r="D3" s="23">
        <f>'Green Infrastructure $ Lookup'!B4</f>
        <v>12102.72172508304</v>
      </c>
      <c r="F3" s="23">
        <f ca="1">B3*D3*(_xlfn.XLOOKUP('Cumulative BCR'!$B$34, Deflators!$A$26:$A$45, Deflators!$B$26:$B$45)/Deflators!$B$36)</f>
        <v>0</v>
      </c>
    </row>
    <row r="4" spans="1:6" x14ac:dyDescent="0.25">
      <c r="A4" t="s">
        <v>178</v>
      </c>
      <c r="B4" s="6">
        <f>'General User Inputs'!D95</f>
        <v>0</v>
      </c>
      <c r="D4" s="23">
        <f>'Green Infrastructure $ Lookup'!B5</f>
        <v>42344.727751256964</v>
      </c>
      <c r="F4" s="23">
        <f ca="1">B4*D4*(_xlfn.XLOOKUP('Cumulative BCR'!$B$34, Deflators!$A$26:$A$45, Deflators!$B$26:$B$45)/Deflators!$B$36)</f>
        <v>0</v>
      </c>
    </row>
    <row r="5" spans="1:6" x14ac:dyDescent="0.25">
      <c r="A5" t="s">
        <v>179</v>
      </c>
      <c r="B5" s="6">
        <f>'General User Inputs'!D96</f>
        <v>0</v>
      </c>
      <c r="D5" s="23">
        <f>'Green Infrastructure $ Lookup'!B6</f>
        <v>14330.433013268472</v>
      </c>
      <c r="F5" s="23">
        <f ca="1">B5*D5*(_xlfn.XLOOKUP('Cumulative BCR'!$B$34, Deflators!$A$26:$A$45, Deflators!$B$26:$B$45)/Deflators!$B$36)</f>
        <v>0</v>
      </c>
    </row>
    <row r="6" spans="1:6" x14ac:dyDescent="0.25">
      <c r="A6" t="s">
        <v>180</v>
      </c>
      <c r="B6" s="6">
        <f>'General User Inputs'!D97</f>
        <v>0</v>
      </c>
      <c r="D6" s="23">
        <f>'Green Infrastructure $ Lookup'!B7</f>
        <v>10193.742762238397</v>
      </c>
      <c r="F6" s="23">
        <f ca="1">B6*D6*(_xlfn.XLOOKUP('Cumulative BCR'!$B$34, Deflators!$A$26:$A$45, Deflators!$B$26:$B$45)/Deflators!$B$36)</f>
        <v>0</v>
      </c>
    </row>
    <row r="7" spans="1:6" x14ac:dyDescent="0.25">
      <c r="A7" t="s">
        <v>181</v>
      </c>
      <c r="B7" s="6">
        <f>'General User Inputs'!D98</f>
        <v>0</v>
      </c>
      <c r="D7" s="23">
        <f>'Green Infrastructure $ Lookup'!B8</f>
        <v>9301.2922512841924</v>
      </c>
      <c r="F7" s="23">
        <f ca="1">B7*D7*(_xlfn.XLOOKUP('Cumulative BCR'!$B$34, Deflators!$A$26:$A$45, Deflators!$B$26:$B$45)/Deflators!$B$36)</f>
        <v>0</v>
      </c>
    </row>
    <row r="8" spans="1:6" x14ac:dyDescent="0.25">
      <c r="A8" t="s">
        <v>182</v>
      </c>
      <c r="B8" s="6">
        <f>'General User Inputs'!D99</f>
        <v>0</v>
      </c>
      <c r="D8" s="23">
        <f>'Green Infrastructure $ Lookup'!B9</f>
        <v>8104.9077015228786</v>
      </c>
      <c r="F8" s="23">
        <f ca="1">B8*D8*(_xlfn.XLOOKUP('Cumulative BCR'!$B$34, Deflators!$A$26:$A$45, Deflators!$B$26:$B$45)/Deflators!$B$36)</f>
        <v>0</v>
      </c>
    </row>
    <row r="9" spans="1:6" x14ac:dyDescent="0.25">
      <c r="A9" t="s">
        <v>183</v>
      </c>
      <c r="B9" s="6">
        <f>'General User Inputs'!D100</f>
        <v>0</v>
      </c>
      <c r="D9" s="23">
        <f>'Green Infrastructure $ Lookup'!B10</f>
        <v>3138.3750748733955</v>
      </c>
      <c r="F9" s="23">
        <f ca="1">B9*D9*(_xlfn.XLOOKUP('Cumulative BCR'!$B$34, Deflators!$A$26:$A$45, Deflators!$B$26:$B$45)/Deflators!$B$36)</f>
        <v>0</v>
      </c>
    </row>
    <row r="10" spans="1:6" x14ac:dyDescent="0.25">
      <c r="A10" t="s">
        <v>184</v>
      </c>
      <c r="B10" s="6">
        <f>'General User Inputs'!D101</f>
        <v>0</v>
      </c>
      <c r="D10" s="23">
        <f>'Green Infrastructure $ Lookup'!B11</f>
        <v>342237.69600493711</v>
      </c>
      <c r="F10" s="23">
        <f ca="1">B10*D10*(_xlfn.XLOOKUP('Cumulative BCR'!$B$34, Deflators!$A$26:$A$45, Deflators!$B$26:$B$45)/Deflators!$B$36)</f>
        <v>0</v>
      </c>
    </row>
    <row r="11" spans="1:6" x14ac:dyDescent="0.25">
      <c r="A11" t="s">
        <v>185</v>
      </c>
      <c r="B11" s="6">
        <f>'General User Inputs'!D102</f>
        <v>0</v>
      </c>
      <c r="D11" s="23">
        <f>'Green Infrastructure $ Lookup'!B12</f>
        <v>20053.567880492985</v>
      </c>
      <c r="F11" s="23">
        <f ca="1">B11*D11*(_xlfn.XLOOKUP('Cumulative BCR'!$B$34, Deflators!$A$26:$A$45, Deflators!$B$26:$B$45)/Deflators!$B$36)</f>
        <v>0</v>
      </c>
    </row>
    <row r="12" spans="1:6" x14ac:dyDescent="0.25">
      <c r="A12" t="s">
        <v>186</v>
      </c>
      <c r="B12" s="6">
        <f>'General User Inputs'!D103</f>
        <v>0</v>
      </c>
      <c r="D12" s="23">
        <f>'Green Infrastructure $ Lookup'!B13</f>
        <v>31815.325700542719</v>
      </c>
      <c r="F12" s="23">
        <f ca="1">B12*D12*(_xlfn.XLOOKUP('Cumulative BCR'!$B$34, Deflators!$A$26:$A$45, Deflators!$B$26:$B$45)/Deflators!$B$36)</f>
        <v>0</v>
      </c>
    </row>
    <row r="13" spans="1:6" x14ac:dyDescent="0.25">
      <c r="A13" t="s">
        <v>187</v>
      </c>
      <c r="B13" s="6">
        <f>'General User Inputs'!D104</f>
        <v>0</v>
      </c>
      <c r="D13" s="23">
        <f>'Green Infrastructure $ Lookup'!B14</f>
        <v>140696.21181420507</v>
      </c>
      <c r="F13" s="23">
        <f ca="1">B13*D13*(_xlfn.XLOOKUP('Cumulative BCR'!$B$34, Deflators!$A$26:$A$45, Deflators!$B$26:$B$45)/Deflators!$B$36)</f>
        <v>0</v>
      </c>
    </row>
    <row r="14" spans="1:6" x14ac:dyDescent="0.25">
      <c r="A14" t="s">
        <v>188</v>
      </c>
      <c r="B14" s="6">
        <f>'General User Inputs'!D105</f>
        <v>0</v>
      </c>
      <c r="D14" s="23">
        <f>'Green Infrastructure $ Lookup'!B15</f>
        <v>1201.1541513440909</v>
      </c>
      <c r="F14" s="23">
        <f ca="1">B14*D14*(_xlfn.XLOOKUP('Cumulative BCR'!$B$34, Deflators!$A$26:$A$45, Deflators!$B$26:$B$45)/Deflators!$B$36)</f>
        <v>0</v>
      </c>
    </row>
  </sheetData>
  <sheetProtection algorithmName="SHA-512" hashValue="aWVFlmO0aTiAHstMvBYfA9o+fWz9AbJnG9+r7/J7/NugQjQKIaKnXAOzv2Vy2WxbE3NTfVsetjGSr+R7mHwe/A==" saltValue="H0ld4CicqpKcqq+FiaOn+Q=="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FC741-5C60-4220-9A2B-998DE1DCFFEE}">
  <sheetPr codeName="Sheet19">
    <tabColor theme="9" tint="0.79998168889431442"/>
  </sheetPr>
  <dimension ref="A1:C4"/>
  <sheetViews>
    <sheetView workbookViewId="0"/>
  </sheetViews>
  <sheetFormatPr defaultColWidth="0" defaultRowHeight="15" zeroHeight="1" x14ac:dyDescent="0.25"/>
  <cols>
    <col min="1" max="1" width="52.42578125" bestFit="1" customWidth="1"/>
    <col min="2" max="2" width="19.5703125" style="1" customWidth="1"/>
    <col min="3" max="3" width="19.42578125" style="1" customWidth="1"/>
    <col min="4" max="16384" width="8.5703125" hidden="1"/>
  </cols>
  <sheetData>
    <row r="1" spans="1:3" ht="32.1" customHeight="1" x14ac:dyDescent="0.25">
      <c r="A1" s="34" t="s">
        <v>55</v>
      </c>
      <c r="B1" s="16" t="s">
        <v>579</v>
      </c>
      <c r="C1" s="16" t="s">
        <v>580</v>
      </c>
    </row>
    <row r="2" spans="1:3" x14ac:dyDescent="0.25">
      <c r="A2" t="s">
        <v>581</v>
      </c>
      <c r="B2" s="6">
        <f>ROUND(SUM('General User Inputs'!I115:I119),-1)</f>
        <v>0</v>
      </c>
      <c r="C2" s="6">
        <f>ROUND(SUM('General User Inputs'!I126:I130),-1)</f>
        <v>0</v>
      </c>
    </row>
    <row r="3" spans="1:3" x14ac:dyDescent="0.25">
      <c r="A3" s="81" t="s">
        <v>582</v>
      </c>
      <c r="B3" s="92">
        <f>IFERROR(INDEX('Rec Point Conversion Lookup'!$A$2:$E$12,
MATCH(B$2,'Rec Point Conversion Lookup'!$A$2:$A$12,0),
MATCH('General User Inputs'!$D$110&amp;'General User Inputs'!$D$111,'Rec Point Conversion Lookup'!$A$17:$E$17,0)),)</f>
        <v>0</v>
      </c>
      <c r="C3" s="92">
        <f>IFERROR(INDEX('Rec Point Conversion Lookup'!$A$2:$E$12,
MATCH(C$2,'Rec Point Conversion Lookup'!$A$2:$A$12,0),
MATCH('General User Inputs'!$D$121&amp;'General User Inputs'!$D$122,'Rec Point Conversion Lookup'!$A$17:$E$17,0)),)</f>
        <v>0</v>
      </c>
    </row>
    <row r="4" spans="1:3" x14ac:dyDescent="0.25">
      <c r="A4" s="93" t="s">
        <v>583</v>
      </c>
      <c r="B4" s="94">
        <f ca="1">'Rec Enhancement Calcs'!B3*'General User Inputs'!D112*(_xlfn.XLOOKUP('Cumulative BCR'!$B$34, Deflators!$A$26:$A$45, Deflators!$B$26:$B$45)/Deflators!$B$36)</f>
        <v>0</v>
      </c>
      <c r="C4" s="94">
        <f ca="1">'Rec Enhancement Calcs'!C3*'General User Inputs'!D123*(_xlfn.XLOOKUP('Cumulative BCR'!$B$34, Deflators!$A$26:$A$45, Deflators!$B$26:$B$45)/Deflators!$B$36)</f>
        <v>0</v>
      </c>
    </row>
  </sheetData>
  <sheetProtection algorithmName="SHA-512" hashValue="kdTGsJVli1HBSdEsOA4JLmHEJ4TwqY7vw4JNRiCs/mPTV8CyR2m5IIAgotLtF1q5juM1QH2g1gu17883f6NW/g==" saltValue="Ek7Y2Jhgek5nMxNPiDNVBA==" spinCount="100000" sheet="1" objects="1" scenarios="1"/>
  <dataValidations count="1">
    <dataValidation allowBlank="1" showErrorMessage="1" promptTitle="Quality of Experience" prompt="Use the Criteria and Judgment factors to assign a total point value to the Quality of the Recreational Experience." sqref="B2:C2" xr:uid="{5C31C91A-D4AB-42D5-B09C-FF84FF8646FF}"/>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97719-C9D7-4E66-8F56-95881284BE56}">
  <sheetPr codeName="Sheet2">
    <tabColor theme="1"/>
  </sheetPr>
  <dimension ref="A1:G31"/>
  <sheetViews>
    <sheetView workbookViewId="0">
      <selection activeCell="A2" sqref="A2"/>
    </sheetView>
  </sheetViews>
  <sheetFormatPr defaultRowHeight="15" x14ac:dyDescent="0.25"/>
  <cols>
    <col min="1" max="1" width="75.5703125" customWidth="1"/>
    <col min="2" max="2" width="43" customWidth="1"/>
    <col min="3" max="7" width="17.42578125" customWidth="1"/>
  </cols>
  <sheetData>
    <row r="1" spans="1:7" ht="43.5" customHeight="1" x14ac:dyDescent="0.25">
      <c r="A1" s="69" t="s">
        <v>26</v>
      </c>
      <c r="B1" s="69" t="s">
        <v>27</v>
      </c>
      <c r="C1" s="69" t="s">
        <v>28</v>
      </c>
      <c r="D1" s="69" t="s">
        <v>29</v>
      </c>
      <c r="E1" s="69" t="s">
        <v>30</v>
      </c>
      <c r="F1" s="69" t="s">
        <v>31</v>
      </c>
      <c r="G1" s="69" t="s">
        <v>32</v>
      </c>
    </row>
    <row r="2" spans="1:7" x14ac:dyDescent="0.25">
      <c r="A2" s="240">
        <f>SUM(B2:C2)</f>
        <v>0</v>
      </c>
      <c r="B2" s="240" t="str">
        <f>IFERROR('Job Impacts Calculations'!B15, "-")</f>
        <v>-</v>
      </c>
      <c r="C2" s="240">
        <f>IFERROR('Job Impacts Calculations'!B16,"-")</f>
        <v>0</v>
      </c>
      <c r="D2" s="241">
        <f>'Resilience Score Card'!F27</f>
        <v>0</v>
      </c>
      <c r="E2" s="242" t="e">
        <f>'Cumulative BCR'!B105</f>
        <v>#VALUE!</v>
      </c>
      <c r="F2" s="242" t="e">
        <f>'Cumulative BCR'!B106</f>
        <v>#VALUE!</v>
      </c>
      <c r="G2" s="243" t="e">
        <f>'Cumulative BCR'!B107</f>
        <v>#VALUE!</v>
      </c>
    </row>
    <row r="3" spans="1:7" ht="14.65" customHeight="1" x14ac:dyDescent="0.25">
      <c r="A3" s="474" t="s">
        <v>33</v>
      </c>
      <c r="B3" s="474"/>
      <c r="C3" s="474"/>
      <c r="D3" s="474"/>
      <c r="E3" s="261"/>
      <c r="F3" s="261"/>
      <c r="G3" s="261"/>
    </row>
    <row r="4" spans="1:7" x14ac:dyDescent="0.25">
      <c r="A4" s="475"/>
      <c r="B4" s="475"/>
      <c r="C4" s="475"/>
      <c r="D4" s="475"/>
      <c r="E4" s="216"/>
      <c r="F4" s="216"/>
      <c r="G4" s="216"/>
    </row>
    <row r="5" spans="1:7" x14ac:dyDescent="0.25">
      <c r="A5" s="475"/>
      <c r="B5" s="475"/>
      <c r="C5" s="475"/>
      <c r="D5" s="475"/>
      <c r="E5" s="216"/>
      <c r="F5" s="216"/>
      <c r="G5" s="216"/>
    </row>
    <row r="6" spans="1:7" x14ac:dyDescent="0.25">
      <c r="A6" s="475"/>
      <c r="B6" s="475"/>
      <c r="C6" s="475"/>
      <c r="D6" s="475"/>
    </row>
    <row r="7" spans="1:7" x14ac:dyDescent="0.25">
      <c r="A7" s="475"/>
      <c r="B7" s="475"/>
      <c r="C7" s="475"/>
      <c r="D7" s="475"/>
    </row>
    <row r="8" spans="1:7" x14ac:dyDescent="0.25">
      <c r="A8" s="475"/>
      <c r="B8" s="475"/>
      <c r="C8" s="475"/>
      <c r="D8" s="475"/>
    </row>
    <row r="9" spans="1:7" x14ac:dyDescent="0.25">
      <c r="A9" s="475"/>
      <c r="B9" s="475"/>
      <c r="C9" s="475"/>
      <c r="D9" s="475"/>
    </row>
    <row r="10" spans="1:7" x14ac:dyDescent="0.25">
      <c r="A10" s="475"/>
      <c r="B10" s="475"/>
      <c r="C10" s="475"/>
      <c r="D10" s="475"/>
    </row>
    <row r="11" spans="1:7" x14ac:dyDescent="0.25">
      <c r="A11" s="475"/>
      <c r="B11" s="475"/>
      <c r="C11" s="475"/>
      <c r="D11" s="475"/>
    </row>
    <row r="12" spans="1:7" x14ac:dyDescent="0.25">
      <c r="A12" s="475"/>
      <c r="B12" s="475"/>
      <c r="C12" s="475"/>
      <c r="D12" s="475"/>
    </row>
    <row r="13" spans="1:7" x14ac:dyDescent="0.25">
      <c r="A13" s="475"/>
      <c r="B13" s="475"/>
      <c r="C13" s="475"/>
      <c r="D13" s="475"/>
    </row>
    <row r="14" spans="1:7" x14ac:dyDescent="0.25">
      <c r="A14" s="233"/>
      <c r="B14" s="233"/>
      <c r="C14" s="233"/>
      <c r="D14" s="233"/>
    </row>
    <row r="15" spans="1:7" x14ac:dyDescent="0.25">
      <c r="A15" s="2" t="s">
        <v>34</v>
      </c>
      <c r="B15" s="2"/>
      <c r="C15" s="456" t="str">
        <f>CONCATENATE('General User Inputs'!F22, " Dollars")</f>
        <v>- Dollars</v>
      </c>
    </row>
    <row r="16" spans="1:7" x14ac:dyDescent="0.25">
      <c r="A16" s="1" t="s">
        <v>35</v>
      </c>
    </row>
    <row r="17" spans="1:3" x14ac:dyDescent="0.25">
      <c r="A17" s="394" t="s">
        <v>12</v>
      </c>
      <c r="C17" s="395" t="e">
        <f>SUM('Cumulative BCR'!B91:CX91)</f>
        <v>#VALUE!</v>
      </c>
    </row>
    <row r="18" spans="1:3" x14ac:dyDescent="0.25">
      <c r="A18" s="394" t="s">
        <v>13</v>
      </c>
      <c r="C18" s="395" t="e">
        <f>SUM('Cumulative BCR'!B92:CX92)</f>
        <v>#VALUE!</v>
      </c>
    </row>
    <row r="19" spans="1:3" x14ac:dyDescent="0.25">
      <c r="A19" s="394" t="s">
        <v>14</v>
      </c>
      <c r="C19" s="395" t="e">
        <f>SUM('Cumulative BCR'!B93:CX93)</f>
        <v>#VALUE!</v>
      </c>
    </row>
    <row r="20" spans="1:3" x14ac:dyDescent="0.25">
      <c r="A20" s="394" t="s">
        <v>15</v>
      </c>
      <c r="C20" s="395" t="e">
        <f>SUM('Cumulative BCR'!B94:CX94)</f>
        <v>#VALUE!</v>
      </c>
    </row>
    <row r="21" spans="1:3" x14ac:dyDescent="0.25">
      <c r="A21" s="394" t="s">
        <v>16</v>
      </c>
      <c r="C21" s="395" t="e">
        <f>SUM('Cumulative BCR'!B95:CX95)</f>
        <v>#VALUE!</v>
      </c>
    </row>
    <row r="22" spans="1:3" x14ac:dyDescent="0.25">
      <c r="A22" s="394" t="s">
        <v>36</v>
      </c>
      <c r="C22" s="395" t="e">
        <f>SUM('Cumulative BCR'!B96:CX96)</f>
        <v>#VALUE!</v>
      </c>
    </row>
    <row r="23" spans="1:3" x14ac:dyDescent="0.25">
      <c r="A23" s="394" t="s">
        <v>18</v>
      </c>
      <c r="C23" s="395" t="e">
        <f>SUM('Cumulative BCR'!B97:CX97)</f>
        <v>#VALUE!</v>
      </c>
    </row>
    <row r="24" spans="1:3" x14ac:dyDescent="0.25">
      <c r="A24" s="394" t="s">
        <v>19</v>
      </c>
      <c r="C24" s="395" t="e">
        <f>SUM('Cumulative BCR'!B98:CX98)</f>
        <v>#VALUE!</v>
      </c>
    </row>
    <row r="25" spans="1:3" x14ac:dyDescent="0.25">
      <c r="A25" s="394" t="s">
        <v>20</v>
      </c>
      <c r="C25" s="395" t="e">
        <f>SUM('Cumulative BCR'!B100:CX100)</f>
        <v>#VALUE!</v>
      </c>
    </row>
    <row r="26" spans="1:3" x14ac:dyDescent="0.25">
      <c r="A26" s="394" t="s">
        <v>21</v>
      </c>
      <c r="C26" s="395" t="e">
        <f>SUM('Cumulative BCR'!B102:CX102)</f>
        <v>#VALUE!</v>
      </c>
    </row>
    <row r="27" spans="1:3" ht="15.75" thickBot="1" x14ac:dyDescent="0.3">
      <c r="A27" s="396" t="s">
        <v>30</v>
      </c>
      <c r="B27" s="397"/>
      <c r="C27" s="398" t="e">
        <f>SUM(C17:C26)</f>
        <v>#VALUE!</v>
      </c>
    </row>
    <row r="28" spans="1:3" x14ac:dyDescent="0.25">
      <c r="A28" s="1" t="s">
        <v>37</v>
      </c>
    </row>
    <row r="29" spans="1:3" x14ac:dyDescent="0.25">
      <c r="A29" s="394" t="s">
        <v>38</v>
      </c>
      <c r="C29" s="395" t="e">
        <f>SUM('Cumulative BCR'!B87:CX87)</f>
        <v>#VALUE!</v>
      </c>
    </row>
    <row r="30" spans="1:3" x14ac:dyDescent="0.25">
      <c r="A30" s="394" t="s">
        <v>39</v>
      </c>
      <c r="C30" s="395" t="e">
        <f>SUM('Cumulative BCR'!B88:CX88)</f>
        <v>#VALUE!</v>
      </c>
    </row>
    <row r="31" spans="1:3" ht="15.75" thickBot="1" x14ac:dyDescent="0.3">
      <c r="A31" s="396" t="s">
        <v>31</v>
      </c>
      <c r="B31" s="397"/>
      <c r="C31" s="398" t="e">
        <f>SUM(C29:C30)</f>
        <v>#VALUE!</v>
      </c>
    </row>
  </sheetData>
  <sheetProtection algorithmName="SHA-512" hashValue="p7WRuPqWlU4N3C52reJw1++kb+VnW+pg98EdIdQXqEl3+2hn6jyVzuO/fQG8+2+9u/wgIYoo3vY7fJUz/TSDfQ==" saltValue="kjemz28/BBFPbDQSHmlyJw==" spinCount="100000" sheet="1" objects="1" scenarios="1"/>
  <mergeCells count="1">
    <mergeCell ref="A3:D1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FD6AA-D54C-4860-9FA4-E4CCB59613E4}">
  <sheetPr codeName="Sheet20">
    <tabColor theme="9" tint="0.79998168889431442"/>
  </sheetPr>
  <dimension ref="A1:L17"/>
  <sheetViews>
    <sheetView workbookViewId="0">
      <selection activeCell="B17" sqref="B17"/>
    </sheetView>
  </sheetViews>
  <sheetFormatPr defaultRowHeight="15" x14ac:dyDescent="0.25"/>
  <cols>
    <col min="1" max="1" width="30" customWidth="1"/>
    <col min="2" max="2" width="19.42578125" customWidth="1"/>
    <col min="3" max="8" width="16.5703125" customWidth="1"/>
    <col min="9" max="10" width="14.7109375" customWidth="1"/>
    <col min="11" max="12" width="16.28515625" customWidth="1"/>
    <col min="16339" max="16339" width="9.42578125" bestFit="1" customWidth="1"/>
    <col min="16340" max="16384" width="9.42578125" customWidth="1"/>
  </cols>
  <sheetData>
    <row r="1" spans="1:12" x14ac:dyDescent="0.25">
      <c r="A1" s="108" t="s">
        <v>55</v>
      </c>
      <c r="B1" s="107" t="s">
        <v>584</v>
      </c>
    </row>
    <row r="2" spans="1:12" x14ac:dyDescent="0.25">
      <c r="A2" s="26" t="s">
        <v>585</v>
      </c>
      <c r="B2" s="143">
        <f>'General User Inputs'!F24</f>
        <v>0</v>
      </c>
      <c r="H2" s="57"/>
    </row>
    <row r="3" spans="1:12" x14ac:dyDescent="0.25">
      <c r="A3" s="26" t="s">
        <v>586</v>
      </c>
      <c r="B3" s="143">
        <f>'General User Inputs'!F25</f>
        <v>0</v>
      </c>
      <c r="H3" s="57"/>
    </row>
    <row r="4" spans="1:12" x14ac:dyDescent="0.25">
      <c r="A4" s="26" t="s">
        <v>587</v>
      </c>
      <c r="B4" s="144" t="str">
        <f>'General User Inputs'!F23</f>
        <v>-</v>
      </c>
      <c r="H4" s="52"/>
    </row>
    <row r="5" spans="1:12" x14ac:dyDescent="0.25">
      <c r="A5" s="26" t="s">
        <v>588</v>
      </c>
      <c r="B5" s="145">
        <f>'General User Inputs'!F21</f>
        <v>50</v>
      </c>
      <c r="H5" s="58"/>
    </row>
    <row r="6" spans="1:12" x14ac:dyDescent="0.25">
      <c r="A6" s="26" t="s">
        <v>589</v>
      </c>
      <c r="B6" s="142" t="str">
        <f>'General User Inputs'!D32</f>
        <v>Hillsborough</v>
      </c>
      <c r="H6" s="26"/>
    </row>
    <row r="8" spans="1:12" x14ac:dyDescent="0.25">
      <c r="G8" s="507" t="s">
        <v>38</v>
      </c>
      <c r="H8" s="508"/>
      <c r="I8" s="508"/>
      <c r="J8" s="509"/>
      <c r="K8" s="507" t="s">
        <v>39</v>
      </c>
      <c r="L8" s="508"/>
    </row>
    <row r="9" spans="1:12" ht="62.25" customHeight="1" x14ac:dyDescent="0.25">
      <c r="A9" s="450"/>
      <c r="B9" s="444" t="s">
        <v>590</v>
      </c>
      <c r="C9" s="444" t="s">
        <v>591</v>
      </c>
      <c r="D9" s="444" t="s">
        <v>592</v>
      </c>
      <c r="E9" s="69" t="s">
        <v>593</v>
      </c>
      <c r="F9" s="69" t="s">
        <v>594</v>
      </c>
      <c r="G9" s="69" t="s">
        <v>595</v>
      </c>
      <c r="H9" s="69" t="s">
        <v>596</v>
      </c>
      <c r="I9" s="69" t="s">
        <v>597</v>
      </c>
      <c r="J9" s="69" t="s">
        <v>598</v>
      </c>
      <c r="K9" s="69" t="s">
        <v>595</v>
      </c>
      <c r="L9" s="69" t="s">
        <v>596</v>
      </c>
    </row>
    <row r="10" spans="1:12" x14ac:dyDescent="0.25">
      <c r="A10" s="451" t="str">
        <f>B6</f>
        <v>Hillsborough</v>
      </c>
      <c r="B10" s="452">
        <f>_xlfn.XLOOKUP(A10, 'Construction Multipliers Lookup'!$A$2:$A$69, 'Construction Multipliers Lookup'!$B$2:$B$69)</f>
        <v>5.4125584202210666</v>
      </c>
      <c r="C10" s="452">
        <f>_xlfn.XLOOKUP(A10, 'Construction Multipliers Lookup'!$A$2:$A$69, 'Construction Multipliers Lookup'!$C$2:$C$69)</f>
        <v>1.5693900041174411</v>
      </c>
      <c r="D10" s="453">
        <f>$B$2</f>
        <v>0</v>
      </c>
      <c r="E10" s="453" t="e">
        <f>D10/$B$4</f>
        <v>#VALUE!</v>
      </c>
      <c r="F10" s="453">
        <f>B3</f>
        <v>0</v>
      </c>
      <c r="G10" s="454">
        <f>B10*D10/10^6</f>
        <v>0</v>
      </c>
      <c r="H10" s="452">
        <f>$C10*G10</f>
        <v>0</v>
      </c>
      <c r="I10" s="472" t="e">
        <f>B10*E10/10^6</f>
        <v>#VALUE!</v>
      </c>
      <c r="J10" s="452" t="e">
        <f>$C10*I10</f>
        <v>#VALUE!</v>
      </c>
      <c r="K10" s="452">
        <f>B10*F10/10^6</f>
        <v>0</v>
      </c>
      <c r="L10" s="452">
        <f>C10*K10</f>
        <v>0</v>
      </c>
    </row>
    <row r="11" spans="1:12" x14ac:dyDescent="0.25">
      <c r="A11" s="455" t="s">
        <v>599</v>
      </c>
      <c r="B11" s="452">
        <f>_xlfn.XLOOKUP(A11, 'Construction Multipliers Lookup'!$A$2:$A$69, 'Construction Multipliers Lookup'!$B$2:$B$69)</f>
        <v>0</v>
      </c>
      <c r="C11" s="452">
        <f>_xlfn.XLOOKUP(A11, 'Construction Multipliers Lookup'!$A$2:$A$69, 'Construction Multipliers Lookup'!$C$2:$C$69)</f>
        <v>0</v>
      </c>
      <c r="D11" s="453">
        <f>D10</f>
        <v>0</v>
      </c>
      <c r="E11" s="453" t="e">
        <f>D11/$B$4</f>
        <v>#VALUE!</v>
      </c>
      <c r="F11" s="453">
        <f>F10</f>
        <v>0</v>
      </c>
      <c r="G11" s="454">
        <f>B11*D11/10^6</f>
        <v>0</v>
      </c>
      <c r="H11" s="452">
        <f>$C11*G11</f>
        <v>0</v>
      </c>
      <c r="I11" s="454" t="e">
        <f>B11*E11/10^6</f>
        <v>#VALUE!</v>
      </c>
      <c r="J11" s="452" t="e">
        <f>$C11*I11</f>
        <v>#VALUE!</v>
      </c>
      <c r="K11" s="452">
        <f>B11*F11/10^6</f>
        <v>0</v>
      </c>
      <c r="L11" s="452">
        <f>C11*K11</f>
        <v>0</v>
      </c>
    </row>
    <row r="12" spans="1:12" x14ac:dyDescent="0.25">
      <c r="A12" s="1"/>
      <c r="B12" s="176"/>
      <c r="C12" s="176"/>
      <c r="D12" s="176"/>
      <c r="E12" s="176"/>
      <c r="F12" s="176"/>
      <c r="G12" s="176"/>
      <c r="H12" s="176"/>
      <c r="I12" s="176"/>
    </row>
    <row r="13" spans="1:12" x14ac:dyDescent="0.25">
      <c r="A13" s="510" t="s">
        <v>600</v>
      </c>
      <c r="B13" s="510"/>
      <c r="C13" s="510"/>
    </row>
    <row r="14" spans="1:12" ht="14.25" customHeight="1" x14ac:dyDescent="0.25">
      <c r="A14" s="446"/>
      <c r="B14" s="16" t="s">
        <v>601</v>
      </c>
      <c r="C14" s="16" t="s">
        <v>599</v>
      </c>
    </row>
    <row r="15" spans="1:12" x14ac:dyDescent="0.25">
      <c r="A15" s="445" t="s">
        <v>602</v>
      </c>
      <c r="B15" s="447" t="e">
        <f>J10</f>
        <v>#VALUE!</v>
      </c>
      <c r="C15" s="447" t="e">
        <f>J11</f>
        <v>#VALUE!</v>
      </c>
    </row>
    <row r="16" spans="1:12" x14ac:dyDescent="0.25">
      <c r="A16" s="174" t="s">
        <v>603</v>
      </c>
      <c r="B16" s="448">
        <f>L10</f>
        <v>0</v>
      </c>
      <c r="C16" s="448">
        <f>L11</f>
        <v>0</v>
      </c>
    </row>
    <row r="17" spans="1:3" ht="15.75" thickBot="1" x14ac:dyDescent="0.3">
      <c r="A17" s="175" t="s">
        <v>604</v>
      </c>
      <c r="B17" s="449" t="e">
        <f>MROUND(B15+B16,1)</f>
        <v>#VALUE!</v>
      </c>
      <c r="C17" s="449" t="e">
        <f>MROUND(C15+C16,1)</f>
        <v>#VALUE!</v>
      </c>
    </row>
  </sheetData>
  <sheetProtection algorithmName="SHA-512" hashValue="aB2016Dhv8AOqD85v80pW0ZVhQpQwB519xzSoVvldquZyxg+qZqezwlflbWMHfDSr5UxddLvX10hSgcd8nZHNA==" saltValue="Ch0saRaaYDIVxDnNcIiobA==" spinCount="100000" sheet="1" objects="1" scenarios="1"/>
  <mergeCells count="3">
    <mergeCell ref="G8:J8"/>
    <mergeCell ref="K8:L8"/>
    <mergeCell ref="A13:C1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EBFF7-263B-4923-A533-11322D5AA0BB}">
  <sheetPr codeName="Sheet21">
    <tabColor theme="1"/>
  </sheetPr>
  <dimension ref="A1"/>
  <sheetViews>
    <sheetView workbookViewId="0"/>
  </sheetViews>
  <sheetFormatPr defaultRowHeight="15" x14ac:dyDescent="0.25"/>
  <sheetData/>
  <sheetProtection algorithmName="SHA-512" hashValue="Ma0WEzSAhOVw5gWGli+CCcaqltYvORUuWvQnBzbrYfOmoBTrTlMGiVRFF1ldKB8dKlBOBMuql6Sz9+va68HSwQ==" saltValue="sl7HJVAOm97RqRmqh0k2Mg==" spinCount="100000" sheet="1" objects="1" scenarios="1"/>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1A45B-FFC7-49B6-86DD-604E7B054D74}">
  <sheetPr codeName="Sheet22">
    <tabColor theme="2" tint="-0.499984740745262"/>
  </sheetPr>
  <dimension ref="A2:F112"/>
  <sheetViews>
    <sheetView workbookViewId="0"/>
  </sheetViews>
  <sheetFormatPr defaultRowHeight="15" x14ac:dyDescent="0.25"/>
  <cols>
    <col min="1" max="1" width="34.42578125" customWidth="1"/>
    <col min="2" max="2" width="22.42578125" customWidth="1"/>
    <col min="3" max="3" width="15.42578125" customWidth="1"/>
    <col min="4" max="4" width="2.28515625" customWidth="1"/>
    <col min="5" max="5" width="18.5703125" bestFit="1" customWidth="1"/>
    <col min="6" max="6" width="15.42578125" customWidth="1"/>
    <col min="7" max="7" width="46.42578125" customWidth="1"/>
  </cols>
  <sheetData>
    <row r="2" spans="1:6" x14ac:dyDescent="0.25">
      <c r="A2" s="127" t="s">
        <v>605</v>
      </c>
      <c r="B2" s="72"/>
      <c r="C2" s="72"/>
      <c r="D2" s="132"/>
      <c r="E2" s="72" t="s">
        <v>606</v>
      </c>
      <c r="F2" s="72"/>
    </row>
    <row r="3" spans="1:6" x14ac:dyDescent="0.25">
      <c r="A3" s="1"/>
      <c r="D3" s="116"/>
      <c r="E3" s="3"/>
    </row>
    <row r="4" spans="1:6" x14ac:dyDescent="0.25">
      <c r="A4" s="117" t="s">
        <v>104</v>
      </c>
      <c r="B4" s="183">
        <v>7.0000000000000007E-2</v>
      </c>
      <c r="D4" s="116"/>
    </row>
    <row r="5" spans="1:6" x14ac:dyDescent="0.25">
      <c r="A5" s="51" t="s">
        <v>106</v>
      </c>
      <c r="B5" s="184">
        <v>50</v>
      </c>
      <c r="D5" s="116"/>
    </row>
    <row r="6" spans="1:6" x14ac:dyDescent="0.25">
      <c r="D6" s="116"/>
    </row>
    <row r="7" spans="1:6" x14ac:dyDescent="0.25">
      <c r="A7" s="51" t="s">
        <v>607</v>
      </c>
      <c r="B7" s="152">
        <f>IFERROR('General User Inputs'!F24/'General User Inputs'!F23,)</f>
        <v>0</v>
      </c>
      <c r="D7" s="116"/>
    </row>
    <row r="8" spans="1:6" x14ac:dyDescent="0.25">
      <c r="A8" s="51" t="s">
        <v>608</v>
      </c>
      <c r="B8" s="144" t="e">
        <f>IF('General User Inputs'!F26="","",'General User Inputs'!F26+1)</f>
        <v>#VALUE!</v>
      </c>
    </row>
    <row r="9" spans="1:6" x14ac:dyDescent="0.25">
      <c r="A9" s="50" t="s">
        <v>609</v>
      </c>
      <c r="B9" s="144">
        <f>IF('General User Inputs'!F21="","",'General User Inputs'!F21)</f>
        <v>50</v>
      </c>
    </row>
    <row r="10" spans="1:6" x14ac:dyDescent="0.25">
      <c r="A10" s="50" t="s">
        <v>610</v>
      </c>
      <c r="B10" s="151">
        <f>IFERROR(IF(OR(B8="",B9=""),"",B8+B9-1),)</f>
        <v>0</v>
      </c>
    </row>
    <row r="12" spans="1:6" ht="21.6" customHeight="1" x14ac:dyDescent="0.25">
      <c r="A12" s="135" t="s">
        <v>611</v>
      </c>
      <c r="B12" s="16" t="s">
        <v>612</v>
      </c>
      <c r="C12" s="15" t="s">
        <v>103</v>
      </c>
      <c r="D12" s="136"/>
      <c r="E12" s="511" t="s">
        <v>606</v>
      </c>
      <c r="F12" s="512"/>
    </row>
    <row r="14" spans="1:6" x14ac:dyDescent="0.25">
      <c r="A14" s="127" t="s">
        <v>613</v>
      </c>
      <c r="B14" s="72"/>
      <c r="C14" s="72"/>
      <c r="D14" s="132"/>
      <c r="E14" s="133"/>
      <c r="F14" s="72"/>
    </row>
    <row r="15" spans="1:6" x14ac:dyDescent="0.25">
      <c r="A15" s="1"/>
      <c r="D15" s="116"/>
      <c r="E15" s="3"/>
    </row>
    <row r="16" spans="1:6" x14ac:dyDescent="0.25">
      <c r="A16" s="13" t="s">
        <v>124</v>
      </c>
      <c r="B16" s="6" t="s">
        <v>399</v>
      </c>
      <c r="C16" s="358">
        <f>'Building SF and # of Households'!B3</f>
        <v>2500</v>
      </c>
      <c r="D16" s="116"/>
    </row>
    <row r="17" spans="1:6" x14ac:dyDescent="0.25">
      <c r="A17" s="13" t="s">
        <v>125</v>
      </c>
      <c r="B17" s="6" t="s">
        <v>399</v>
      </c>
      <c r="C17" s="358">
        <f>'Building SF and # of Households'!B4</f>
        <v>8800</v>
      </c>
      <c r="D17" s="116"/>
    </row>
    <row r="18" spans="1:6" x14ac:dyDescent="0.25">
      <c r="A18" s="13" t="s">
        <v>126</v>
      </c>
      <c r="B18" s="6" t="s">
        <v>399</v>
      </c>
      <c r="C18" s="358">
        <f>'Building SF and # of Households'!B5</f>
        <v>110000</v>
      </c>
      <c r="D18" s="116"/>
    </row>
    <row r="19" spans="1:6" x14ac:dyDescent="0.25">
      <c r="A19" s="13" t="s">
        <v>127</v>
      </c>
      <c r="B19" s="6" t="s">
        <v>399</v>
      </c>
      <c r="C19" s="358">
        <f>'Building SF and # of Households'!B9</f>
        <v>19000</v>
      </c>
      <c r="D19" s="116"/>
    </row>
    <row r="20" spans="1:6" x14ac:dyDescent="0.25">
      <c r="A20" s="13" t="s">
        <v>128</v>
      </c>
      <c r="B20" s="6" t="s">
        <v>399</v>
      </c>
      <c r="C20" s="358">
        <f>'Building SF and # of Households'!B6</f>
        <v>11000</v>
      </c>
      <c r="D20" s="116"/>
    </row>
    <row r="21" spans="1:6" x14ac:dyDescent="0.25">
      <c r="A21" s="13" t="s">
        <v>129</v>
      </c>
      <c r="B21" s="6" t="s">
        <v>399</v>
      </c>
      <c r="C21" s="358">
        <f>'Building SF and # of Households'!B7</f>
        <v>11000</v>
      </c>
      <c r="D21" s="116"/>
    </row>
    <row r="22" spans="1:6" x14ac:dyDescent="0.25">
      <c r="A22" s="13" t="s">
        <v>130</v>
      </c>
      <c r="B22" s="6" t="s">
        <v>399</v>
      </c>
      <c r="C22" s="358">
        <f>'Building SF and # of Households'!B8</f>
        <v>130000</v>
      </c>
      <c r="D22" s="116"/>
    </row>
    <row r="23" spans="1:6" x14ac:dyDescent="0.25">
      <c r="D23" s="116"/>
    </row>
    <row r="24" spans="1:6" x14ac:dyDescent="0.25">
      <c r="A24" s="127" t="s">
        <v>614</v>
      </c>
      <c r="B24" s="72"/>
      <c r="C24" s="72"/>
      <c r="D24" s="132"/>
      <c r="E24" s="133"/>
      <c r="F24" s="72"/>
    </row>
    <row r="25" spans="1:6" x14ac:dyDescent="0.25">
      <c r="A25" s="1"/>
      <c r="D25" s="116"/>
      <c r="E25" s="3"/>
    </row>
    <row r="26" spans="1:6" x14ac:dyDescent="0.25">
      <c r="A26" s="13" t="s">
        <v>124</v>
      </c>
      <c r="B26" s="6" t="s">
        <v>426</v>
      </c>
      <c r="C26" s="431">
        <v>1</v>
      </c>
      <c r="D26" s="116"/>
    </row>
    <row r="27" spans="1:6" x14ac:dyDescent="0.25">
      <c r="A27" s="13" t="s">
        <v>125</v>
      </c>
      <c r="B27" s="6" t="s">
        <v>426</v>
      </c>
      <c r="C27" s="431">
        <v>2</v>
      </c>
      <c r="D27" s="116"/>
    </row>
    <row r="28" spans="1:6" x14ac:dyDescent="0.25">
      <c r="A28" s="13" t="s">
        <v>126</v>
      </c>
      <c r="B28" s="6" t="s">
        <v>426</v>
      </c>
      <c r="C28" s="431">
        <v>12</v>
      </c>
      <c r="D28" s="116"/>
    </row>
    <row r="29" spans="1:6" x14ac:dyDescent="0.25">
      <c r="A29" s="13" t="s">
        <v>127</v>
      </c>
      <c r="B29" s="6" t="s">
        <v>426</v>
      </c>
      <c r="C29" s="431">
        <v>2</v>
      </c>
      <c r="D29" s="116"/>
    </row>
    <row r="30" spans="1:6" x14ac:dyDescent="0.25">
      <c r="A30" s="13" t="s">
        <v>128</v>
      </c>
      <c r="B30" s="6" t="s">
        <v>426</v>
      </c>
      <c r="C30" s="431">
        <v>1</v>
      </c>
      <c r="D30" s="116"/>
      <c r="E30" t="s">
        <v>615</v>
      </c>
    </row>
    <row r="31" spans="1:6" x14ac:dyDescent="0.25">
      <c r="A31" s="13" t="s">
        <v>129</v>
      </c>
      <c r="B31" s="6" t="s">
        <v>426</v>
      </c>
      <c r="C31" s="431">
        <v>1</v>
      </c>
      <c r="D31" s="116"/>
      <c r="E31" t="s">
        <v>616</v>
      </c>
    </row>
    <row r="32" spans="1:6" x14ac:dyDescent="0.25">
      <c r="A32" s="13" t="s">
        <v>130</v>
      </c>
      <c r="B32" s="6" t="s">
        <v>426</v>
      </c>
      <c r="C32" s="431">
        <v>2</v>
      </c>
      <c r="D32" s="116"/>
      <c r="E32" t="s">
        <v>616</v>
      </c>
    </row>
    <row r="33" spans="1:6" x14ac:dyDescent="0.25">
      <c r="D33" s="116"/>
    </row>
    <row r="34" spans="1:6" x14ac:dyDescent="0.25">
      <c r="A34" s="127" t="s">
        <v>617</v>
      </c>
      <c r="B34" s="72"/>
      <c r="C34" s="72"/>
      <c r="D34" s="132"/>
      <c r="E34" s="133"/>
      <c r="F34" s="72"/>
    </row>
    <row r="35" spans="1:6" x14ac:dyDescent="0.25">
      <c r="D35" s="116"/>
    </row>
    <row r="36" spans="1:6" x14ac:dyDescent="0.25">
      <c r="A36" s="13" t="s">
        <v>124</v>
      </c>
      <c r="B36" s="6" t="s">
        <v>425</v>
      </c>
      <c r="C36" s="28">
        <v>1</v>
      </c>
      <c r="D36" s="116"/>
    </row>
    <row r="37" spans="1:6" x14ac:dyDescent="0.25">
      <c r="A37" s="13" t="s">
        <v>125</v>
      </c>
      <c r="B37" s="6" t="s">
        <v>425</v>
      </c>
      <c r="C37" s="28">
        <v>0.5</v>
      </c>
      <c r="D37" s="116"/>
    </row>
    <row r="38" spans="1:6" x14ac:dyDescent="0.25">
      <c r="A38" s="13" t="s">
        <v>126</v>
      </c>
      <c r="B38" s="6" t="s">
        <v>425</v>
      </c>
      <c r="C38" s="28">
        <v>0.5</v>
      </c>
      <c r="D38" s="116"/>
    </row>
    <row r="39" spans="1:6" x14ac:dyDescent="0.25">
      <c r="A39" s="13" t="s">
        <v>127</v>
      </c>
      <c r="B39" s="6" t="s">
        <v>425</v>
      </c>
      <c r="C39" s="28">
        <v>1</v>
      </c>
      <c r="D39" s="116"/>
    </row>
    <row r="40" spans="1:6" x14ac:dyDescent="0.25">
      <c r="A40" s="13" t="s">
        <v>128</v>
      </c>
      <c r="B40" s="6" t="s">
        <v>425</v>
      </c>
      <c r="C40" s="28">
        <v>1</v>
      </c>
      <c r="D40" s="116"/>
    </row>
    <row r="41" spans="1:6" x14ac:dyDescent="0.25">
      <c r="A41" s="13" t="s">
        <v>129</v>
      </c>
      <c r="B41" s="6" t="s">
        <v>425</v>
      </c>
      <c r="C41" s="28">
        <v>1.5</v>
      </c>
      <c r="D41" s="116"/>
    </row>
    <row r="42" spans="1:6" x14ac:dyDescent="0.25">
      <c r="A42" s="13" t="s">
        <v>130</v>
      </c>
      <c r="B42" s="6" t="s">
        <v>425</v>
      </c>
      <c r="C42" s="28">
        <v>1.25</v>
      </c>
      <c r="D42" s="116"/>
    </row>
    <row r="43" spans="1:6" x14ac:dyDescent="0.25">
      <c r="C43" s="28"/>
      <c r="D43" s="116"/>
    </row>
    <row r="44" spans="1:6" x14ac:dyDescent="0.25">
      <c r="A44" s="127" t="s">
        <v>618</v>
      </c>
      <c r="B44" s="72"/>
      <c r="C44" s="72"/>
      <c r="D44" s="132"/>
      <c r="E44" s="133"/>
      <c r="F44" s="72"/>
    </row>
    <row r="45" spans="1:6" x14ac:dyDescent="0.25">
      <c r="A45" s="1"/>
      <c r="D45" s="116"/>
      <c r="E45" s="3"/>
    </row>
    <row r="46" spans="1:6" x14ac:dyDescent="0.25">
      <c r="A46" s="13" t="s">
        <v>124</v>
      </c>
      <c r="B46" s="6" t="s">
        <v>470</v>
      </c>
      <c r="C46" s="358">
        <f>'Building SF and # of Households'!B15</f>
        <v>1</v>
      </c>
      <c r="D46" s="116"/>
    </row>
    <row r="47" spans="1:6" x14ac:dyDescent="0.25">
      <c r="A47" s="13" t="s">
        <v>125</v>
      </c>
      <c r="B47" s="6" t="s">
        <v>470</v>
      </c>
      <c r="C47" s="358">
        <f>'Building SF and # of Households'!B16</f>
        <v>8</v>
      </c>
      <c r="D47" s="116"/>
    </row>
    <row r="48" spans="1:6" x14ac:dyDescent="0.25">
      <c r="A48" s="13" t="s">
        <v>126</v>
      </c>
      <c r="B48" s="6" t="s">
        <v>470</v>
      </c>
      <c r="C48" s="358">
        <f>'Building SF and # of Households'!B17</f>
        <v>100</v>
      </c>
      <c r="D48" s="116"/>
    </row>
    <row r="49" spans="1:6" x14ac:dyDescent="0.25">
      <c r="A49" s="13" t="s">
        <v>127</v>
      </c>
      <c r="B49" s="6" t="s">
        <v>470</v>
      </c>
      <c r="C49" s="358">
        <f>'Building SF and # of Households'!B21</f>
        <v>0</v>
      </c>
      <c r="D49" s="116"/>
    </row>
    <row r="50" spans="1:6" x14ac:dyDescent="0.25">
      <c r="A50" s="13" t="s">
        <v>128</v>
      </c>
      <c r="B50" s="6" t="s">
        <v>470</v>
      </c>
      <c r="C50" s="358">
        <f>'Building SF and # of Households'!B22</f>
        <v>0</v>
      </c>
      <c r="D50" s="116"/>
    </row>
    <row r="51" spans="1:6" x14ac:dyDescent="0.25">
      <c r="A51" s="13" t="s">
        <v>129</v>
      </c>
      <c r="B51" s="6" t="s">
        <v>470</v>
      </c>
      <c r="C51" s="358">
        <f>'Building SF and # of Households'!B23</f>
        <v>0</v>
      </c>
      <c r="D51" s="116"/>
    </row>
    <row r="52" spans="1:6" x14ac:dyDescent="0.25">
      <c r="A52" s="13" t="s">
        <v>130</v>
      </c>
      <c r="B52" s="6" t="s">
        <v>470</v>
      </c>
      <c r="C52" s="358">
        <f>'Building SF and # of Households'!B24</f>
        <v>0</v>
      </c>
      <c r="D52" s="116"/>
    </row>
    <row r="53" spans="1:6" x14ac:dyDescent="0.25">
      <c r="C53" s="10"/>
      <c r="D53" s="116"/>
    </row>
    <row r="54" spans="1:6" x14ac:dyDescent="0.25">
      <c r="A54" s="127" t="s">
        <v>619</v>
      </c>
      <c r="B54" s="72"/>
      <c r="C54" s="72"/>
      <c r="D54" s="132"/>
      <c r="E54" s="133"/>
      <c r="F54" s="72"/>
    </row>
    <row r="55" spans="1:6" x14ac:dyDescent="0.25">
      <c r="A55" s="13"/>
      <c r="B55" s="6"/>
      <c r="C55" s="38"/>
      <c r="D55" s="116"/>
    </row>
    <row r="56" spans="1:6" x14ac:dyDescent="0.25">
      <c r="A56" s="13" t="s">
        <v>124</v>
      </c>
      <c r="B56" s="6" t="s">
        <v>453</v>
      </c>
      <c r="C56" s="43">
        <f>'Displacement Value FEMA  '!C3</f>
        <v>1.0358800573575591</v>
      </c>
      <c r="D56" s="116"/>
    </row>
    <row r="57" spans="1:6" x14ac:dyDescent="0.25">
      <c r="A57" s="13" t="s">
        <v>125</v>
      </c>
      <c r="B57" s="6" t="s">
        <v>453</v>
      </c>
      <c r="C57" s="43">
        <f>'Displacement Value FEMA  '!C5</f>
        <v>0.93343038135516299</v>
      </c>
      <c r="D57" s="116"/>
    </row>
    <row r="58" spans="1:6" x14ac:dyDescent="0.25">
      <c r="A58" s="13" t="s">
        <v>126</v>
      </c>
      <c r="B58" s="6" t="s">
        <v>453</v>
      </c>
      <c r="C58" s="424">
        <f>'Displacement Value FEMA  '!C5</f>
        <v>0.93343038135516299</v>
      </c>
      <c r="D58" s="116"/>
    </row>
    <row r="59" spans="1:6" x14ac:dyDescent="0.25">
      <c r="A59" s="13" t="s">
        <v>127</v>
      </c>
      <c r="B59" s="6" t="s">
        <v>453</v>
      </c>
      <c r="C59" s="43"/>
      <c r="D59" s="116"/>
    </row>
    <row r="60" spans="1:6" x14ac:dyDescent="0.25">
      <c r="A60" s="13" t="s">
        <v>128</v>
      </c>
      <c r="B60" s="6" t="s">
        <v>453</v>
      </c>
      <c r="C60" s="43">
        <f>'Displacement Value FEMA  '!C27</f>
        <v>2.0831434120487176</v>
      </c>
      <c r="D60" s="116"/>
    </row>
    <row r="61" spans="1:6" x14ac:dyDescent="0.25">
      <c r="A61" s="13" t="s">
        <v>129</v>
      </c>
      <c r="B61" s="6" t="s">
        <v>453</v>
      </c>
      <c r="C61" s="43">
        <f>'Displacement Value FEMA  '!C28</f>
        <v>2.0831434120487176</v>
      </c>
      <c r="D61" s="116"/>
    </row>
    <row r="62" spans="1:6" x14ac:dyDescent="0.25">
      <c r="A62" s="13" t="s">
        <v>130</v>
      </c>
      <c r="B62" s="6" t="s">
        <v>453</v>
      </c>
      <c r="C62" s="43">
        <f>AVERAGE('Displacement Value FEMA  '!C29:C30)</f>
        <v>1.821327573375928</v>
      </c>
      <c r="D62" s="116"/>
    </row>
    <row r="63" spans="1:6" x14ac:dyDescent="0.25">
      <c r="C63" s="43"/>
      <c r="D63" s="116"/>
    </row>
    <row r="64" spans="1:6" x14ac:dyDescent="0.25">
      <c r="A64" s="13" t="s">
        <v>124</v>
      </c>
      <c r="B64" s="6" t="s">
        <v>454</v>
      </c>
      <c r="C64" s="43">
        <f>'Displacement Value FEMA  '!D3</f>
        <v>1.2521627066959504</v>
      </c>
      <c r="D64" s="116"/>
    </row>
    <row r="65" spans="1:5" x14ac:dyDescent="0.25">
      <c r="A65" s="13" t="s">
        <v>125</v>
      </c>
      <c r="B65" s="6" t="s">
        <v>454</v>
      </c>
      <c r="C65" s="43">
        <f>'Displacement Value FEMA  '!D5</f>
        <v>1.2521627066959504</v>
      </c>
      <c r="D65" s="116"/>
    </row>
    <row r="66" spans="1:5" x14ac:dyDescent="0.25">
      <c r="A66" s="13" t="s">
        <v>126</v>
      </c>
      <c r="B66" s="6" t="s">
        <v>454</v>
      </c>
      <c r="C66" s="43">
        <f>'Displacement Value FEMA  '!D5</f>
        <v>1.2521627066959504</v>
      </c>
      <c r="D66" s="116"/>
    </row>
    <row r="67" spans="1:5" x14ac:dyDescent="0.25">
      <c r="A67" s="13" t="s">
        <v>127</v>
      </c>
      <c r="B67" s="6" t="s">
        <v>454</v>
      </c>
      <c r="C67" s="43">
        <f>'Displacement Value FEMA  '!D12</f>
        <v>1.4570620587007423</v>
      </c>
      <c r="D67" s="116"/>
    </row>
    <row r="68" spans="1:5" x14ac:dyDescent="0.25">
      <c r="A68" s="13" t="s">
        <v>128</v>
      </c>
      <c r="B68" s="6" t="s">
        <v>454</v>
      </c>
      <c r="C68" s="43">
        <f>'Displacement Value FEMA  '!D27</f>
        <v>1.4570620587007423</v>
      </c>
      <c r="D68" s="116"/>
    </row>
    <row r="69" spans="1:5" x14ac:dyDescent="0.25">
      <c r="A69" s="13" t="s">
        <v>129</v>
      </c>
      <c r="B69" s="6" t="s">
        <v>454</v>
      </c>
      <c r="C69" s="43">
        <f>'Displacement Value FEMA  '!D28</f>
        <v>1.4570620587007423</v>
      </c>
      <c r="D69" s="116"/>
    </row>
    <row r="70" spans="1:5" x14ac:dyDescent="0.25">
      <c r="A70" s="13" t="s">
        <v>130</v>
      </c>
      <c r="B70" s="6" t="s">
        <v>454</v>
      </c>
      <c r="C70" s="43">
        <f>AVERAGE('Displacement Value FEMA  '!D29:D30)</f>
        <v>1.4570620587007423</v>
      </c>
      <c r="D70" s="116"/>
    </row>
    <row r="71" spans="1:5" x14ac:dyDescent="0.25">
      <c r="D71" s="116"/>
      <c r="E71" s="3"/>
    </row>
    <row r="72" spans="1:5" x14ac:dyDescent="0.25">
      <c r="A72" s="13" t="s">
        <v>124</v>
      </c>
      <c r="B72" s="6" t="s">
        <v>620</v>
      </c>
      <c r="D72" s="116"/>
      <c r="E72" s="3"/>
    </row>
    <row r="73" spans="1:5" x14ac:dyDescent="0.25">
      <c r="A73" s="13" t="s">
        <v>125</v>
      </c>
      <c r="B73" s="6" t="s">
        <v>620</v>
      </c>
      <c r="D73" s="116"/>
      <c r="E73" s="3"/>
    </row>
    <row r="74" spans="1:5" x14ac:dyDescent="0.25">
      <c r="A74" s="13" t="s">
        <v>126</v>
      </c>
      <c r="B74" s="6" t="s">
        <v>620</v>
      </c>
      <c r="D74" s="116"/>
      <c r="E74" s="3"/>
    </row>
    <row r="75" spans="1:5" x14ac:dyDescent="0.25">
      <c r="A75" s="13" t="s">
        <v>127</v>
      </c>
      <c r="B75" s="6" t="s">
        <v>620</v>
      </c>
      <c r="C75" s="230">
        <f>'Loss of Function Gross Sales'!B3</f>
        <v>871.28401833417161</v>
      </c>
      <c r="D75" s="116"/>
      <c r="E75" s="3"/>
    </row>
    <row r="76" spans="1:5" x14ac:dyDescent="0.25">
      <c r="A76" s="13" t="s">
        <v>128</v>
      </c>
      <c r="B76" s="6" t="s">
        <v>620</v>
      </c>
      <c r="D76" s="116"/>
    </row>
    <row r="77" spans="1:5" x14ac:dyDescent="0.25">
      <c r="A77" s="13" t="s">
        <v>129</v>
      </c>
      <c r="B77" s="6" t="s">
        <v>620</v>
      </c>
      <c r="D77" s="116"/>
    </row>
    <row r="78" spans="1:5" x14ac:dyDescent="0.25">
      <c r="A78" s="13" t="s">
        <v>130</v>
      </c>
      <c r="B78" s="6" t="s">
        <v>620</v>
      </c>
      <c r="D78" s="116"/>
    </row>
    <row r="79" spans="1:5" x14ac:dyDescent="0.25">
      <c r="D79" s="116"/>
      <c r="E79" s="3"/>
    </row>
    <row r="80" spans="1:5" x14ac:dyDescent="0.25">
      <c r="D80" s="116"/>
      <c r="E80" s="3"/>
    </row>
    <row r="81" spans="1:6" x14ac:dyDescent="0.25">
      <c r="D81" s="116"/>
      <c r="E81" s="3"/>
    </row>
    <row r="82" spans="1:6" x14ac:dyDescent="0.25">
      <c r="D82" s="116"/>
      <c r="E82" s="3"/>
    </row>
    <row r="83" spans="1:6" x14ac:dyDescent="0.25">
      <c r="A83" s="127" t="s">
        <v>621</v>
      </c>
      <c r="B83" s="72"/>
      <c r="C83" s="72"/>
      <c r="D83" s="132"/>
      <c r="E83" s="133"/>
      <c r="F83" s="72"/>
    </row>
    <row r="84" spans="1:6" x14ac:dyDescent="0.25">
      <c r="D84" s="116"/>
    </row>
    <row r="85" spans="1:6" x14ac:dyDescent="0.25">
      <c r="A85" s="35" t="s">
        <v>124</v>
      </c>
      <c r="B85" s="41" t="s">
        <v>400</v>
      </c>
      <c r="C85" s="134">
        <f>'General User Inputs'!F38</f>
        <v>140.19</v>
      </c>
      <c r="D85" s="116"/>
    </row>
    <row r="86" spans="1:6" x14ac:dyDescent="0.25">
      <c r="A86" s="35" t="s">
        <v>125</v>
      </c>
      <c r="B86" s="41" t="s">
        <v>400</v>
      </c>
      <c r="C86" s="134">
        <f>'General User Inputs'!F39</f>
        <v>194.04116664720311</v>
      </c>
      <c r="D86" s="116"/>
    </row>
    <row r="87" spans="1:6" x14ac:dyDescent="0.25">
      <c r="A87" s="35" t="s">
        <v>126</v>
      </c>
      <c r="B87" s="41" t="s">
        <v>400</v>
      </c>
      <c r="C87" s="134">
        <f>'General User Inputs'!F40</f>
        <v>171.26</v>
      </c>
      <c r="D87" s="116"/>
    </row>
    <row r="88" spans="1:6" x14ac:dyDescent="0.25">
      <c r="A88" s="35" t="s">
        <v>127</v>
      </c>
      <c r="B88" s="41" t="s">
        <v>400</v>
      </c>
      <c r="C88" s="134">
        <f>'General User Inputs'!F41</f>
        <v>163.44321616255985</v>
      </c>
      <c r="D88" s="116"/>
    </row>
    <row r="89" spans="1:6" x14ac:dyDescent="0.25">
      <c r="A89" s="35" t="s">
        <v>128</v>
      </c>
      <c r="B89" s="41" t="s">
        <v>400</v>
      </c>
      <c r="C89" s="134">
        <f>'General User Inputs'!F42</f>
        <v>164.88</v>
      </c>
      <c r="D89" s="116"/>
    </row>
    <row r="90" spans="1:6" x14ac:dyDescent="0.25">
      <c r="A90" s="35" t="s">
        <v>129</v>
      </c>
      <c r="B90" s="41" t="s">
        <v>400</v>
      </c>
      <c r="C90" s="134">
        <f>'General User Inputs'!F43</f>
        <v>254.2</v>
      </c>
      <c r="D90" s="116"/>
    </row>
    <row r="91" spans="1:6" x14ac:dyDescent="0.25">
      <c r="A91" s="35" t="s">
        <v>130</v>
      </c>
      <c r="B91" s="41" t="s">
        <v>400</v>
      </c>
      <c r="C91" s="134">
        <f>'General User Inputs'!F44</f>
        <v>193.83813097816278</v>
      </c>
      <c r="D91" s="116"/>
    </row>
    <row r="92" spans="1:6" x14ac:dyDescent="0.25">
      <c r="D92" s="116"/>
    </row>
    <row r="93" spans="1:6" x14ac:dyDescent="0.25">
      <c r="A93" s="127" t="s">
        <v>622</v>
      </c>
      <c r="B93" s="72"/>
      <c r="C93" s="72"/>
      <c r="D93" s="132"/>
      <c r="E93" s="133"/>
      <c r="F93" s="72"/>
    </row>
    <row r="94" spans="1:6" x14ac:dyDescent="0.25">
      <c r="D94" s="116"/>
    </row>
    <row r="95" spans="1:6" x14ac:dyDescent="0.25">
      <c r="A95" s="31" t="s">
        <v>623</v>
      </c>
      <c r="B95" s="359">
        <f>'Additional Auto Assumptions'!B2</f>
        <v>0.7</v>
      </c>
      <c r="C95" s="37"/>
      <c r="D95" s="116"/>
    </row>
    <row r="96" spans="1:6" x14ac:dyDescent="0.25">
      <c r="A96" s="31" t="s">
        <v>624</v>
      </c>
      <c r="B96" s="360">
        <f>'Additional Auto Assumptions'!B3</f>
        <v>1.52</v>
      </c>
      <c r="D96" s="116"/>
    </row>
    <row r="97" spans="1:4" x14ac:dyDescent="0.25">
      <c r="A97" t="s">
        <v>625</v>
      </c>
      <c r="B97" s="23">
        <f>'Additional Auto Assumptions'!B4</f>
        <v>34580</v>
      </c>
      <c r="D97" s="116"/>
    </row>
    <row r="98" spans="1:4" x14ac:dyDescent="0.25">
      <c r="A98" s="13" t="s">
        <v>626</v>
      </c>
      <c r="B98" s="30">
        <f>'Additional Auto Assumptions'!B9</f>
        <v>1.4820740841095377</v>
      </c>
      <c r="D98" s="116"/>
    </row>
    <row r="99" spans="1:4" x14ac:dyDescent="0.25">
      <c r="A99" s="13" t="s">
        <v>627</v>
      </c>
      <c r="B99" s="239">
        <f>'Additional Auto Assumptions'!B5</f>
        <v>0.495</v>
      </c>
      <c r="D99" s="116"/>
    </row>
    <row r="100" spans="1:4" x14ac:dyDescent="0.25">
      <c r="D100" s="116"/>
    </row>
    <row r="101" spans="1:4" x14ac:dyDescent="0.25">
      <c r="A101" s="244" t="s">
        <v>628</v>
      </c>
      <c r="B101" s="6"/>
      <c r="C101" s="6"/>
      <c r="D101" s="116"/>
    </row>
    <row r="102" spans="1:4" x14ac:dyDescent="0.25">
      <c r="A102" s="13">
        <f>'Auto Loss DDF Lookup'!A2</f>
        <v>0</v>
      </c>
      <c r="B102" s="6" t="s">
        <v>629</v>
      </c>
      <c r="C102" s="23">
        <f>'General Assumptions_Back End'!$B$98*'General Assumptions_Back End'!$B$97*'General Assumptions_Back End'!$B$99*SUMPRODUCT('Vehicle Type Breakdown'!$B$2:$F$2, 'Auto Loss DDF Lookup'!B2:F2)</f>
        <v>0</v>
      </c>
      <c r="D102" s="116"/>
    </row>
    <row r="103" spans="1:4" x14ac:dyDescent="0.25">
      <c r="A103" s="13">
        <f>'Auto Loss DDF Lookup'!A3</f>
        <v>0.5</v>
      </c>
      <c r="B103" s="6" t="s">
        <v>629</v>
      </c>
      <c r="C103" s="23">
        <f>'General Assumptions_Back End'!$B$98*'General Assumptions_Back End'!$B$97*'General Assumptions_Back End'!$B$99*SUMPRODUCT('Vehicle Type Breakdown'!$B$2:$F$2, 'Auto Loss DDF Lookup'!B3:F3)</f>
        <v>551.31498555068026</v>
      </c>
      <c r="D103" s="116"/>
    </row>
    <row r="104" spans="1:4" x14ac:dyDescent="0.25">
      <c r="A104" s="13">
        <f>'Auto Loss DDF Lookup'!A4</f>
        <v>1</v>
      </c>
      <c r="B104" s="6" t="s">
        <v>629</v>
      </c>
      <c r="C104" s="23">
        <f>'General Assumptions_Back End'!$B$98*'General Assumptions_Back End'!$B$97*'General Assumptions_Back End'!$B$99*SUMPRODUCT('Vehicle Type Breakdown'!$B$2:$F$2, 'Auto Loss DDF Lookup'!B4:F4)</f>
        <v>4634.1459472449988</v>
      </c>
      <c r="D104" s="116"/>
    </row>
    <row r="105" spans="1:4" x14ac:dyDescent="0.25">
      <c r="A105" s="13">
        <f>'Auto Loss DDF Lookup'!A5</f>
        <v>1.5</v>
      </c>
      <c r="B105" s="6" t="s">
        <v>629</v>
      </c>
      <c r="C105" s="23">
        <f>'General Assumptions_Back End'!$B$98*'General Assumptions_Back End'!$B$97*'General Assumptions_Back End'!$B$99*SUMPRODUCT('Vehicle Type Breakdown'!$B$2:$F$2, 'Auto Loss DDF Lookup'!B5:F5)</f>
        <v>7218.0480676566604</v>
      </c>
      <c r="D105" s="116"/>
    </row>
    <row r="106" spans="1:4" x14ac:dyDescent="0.25">
      <c r="A106" s="13">
        <f>'Auto Loss DDF Lookup'!A6</f>
        <v>2</v>
      </c>
      <c r="B106" s="6" t="s">
        <v>629</v>
      </c>
      <c r="C106" s="23">
        <f>'General Assumptions_Back End'!$B$98*'General Assumptions_Back End'!$B$97*'General Assumptions_Back End'!$B$99*SUMPRODUCT('Vehicle Type Breakdown'!$B$2:$F$2, 'Auto Loss DDF Lookup'!B6:F6)</f>
        <v>9801.9501880683201</v>
      </c>
      <c r="D106" s="116"/>
    </row>
    <row r="107" spans="1:4" x14ac:dyDescent="0.25">
      <c r="A107" s="13">
        <f>'Auto Loss DDF Lookup'!A7</f>
        <v>2.5</v>
      </c>
      <c r="B107" s="6" t="s">
        <v>629</v>
      </c>
      <c r="C107" s="23">
        <f>'General Assumptions_Back End'!$B$98*'General Assumptions_Back End'!$B$97*'General Assumptions_Back End'!$B$99*SUMPRODUCT('Vehicle Type Breakdown'!$B$2:$F$2, 'Auto Loss DDF Lookup'!B7:F7)</f>
        <v>12466.04311785444</v>
      </c>
      <c r="D107" s="116"/>
    </row>
    <row r="108" spans="1:4" x14ac:dyDescent="0.25">
      <c r="A108" s="13">
        <f>'Auto Loss DDF Lookup'!A8</f>
        <v>3</v>
      </c>
      <c r="B108" s="6" t="s">
        <v>629</v>
      </c>
      <c r="C108" s="23">
        <f>'General Assumptions_Back End'!$B$98*'General Assumptions_Back End'!$B$97*'General Assumptions_Back End'!$B$99*SUMPRODUCT('Vehicle Type Breakdown'!$B$2:$F$2, 'Auto Loss DDF Lookup'!B8:F8)</f>
        <v>15130.136047640559</v>
      </c>
      <c r="D108" s="116"/>
    </row>
    <row r="109" spans="1:4" x14ac:dyDescent="0.25">
      <c r="A109" s="13">
        <f>'Auto Loss DDF Lookup'!A9</f>
        <v>3.5</v>
      </c>
      <c r="B109" s="6" t="s">
        <v>629</v>
      </c>
      <c r="C109" s="23">
        <f>'General Assumptions_Back End'!$B$98*'General Assumptions_Back End'!$B$97*'General Assumptions_Back End'!$B$99*SUMPRODUCT('Vehicle Type Breakdown'!$B$2:$F$2, 'Auto Loss DDF Lookup'!B9:F9)</f>
        <v>20224.104366070856</v>
      </c>
      <c r="D109" s="116"/>
    </row>
    <row r="110" spans="1:4" x14ac:dyDescent="0.25">
      <c r="A110" s="13">
        <f>'Auto Loss DDF Lookup'!A10</f>
        <v>4</v>
      </c>
      <c r="B110" s="6" t="s">
        <v>629</v>
      </c>
      <c r="C110" s="23">
        <f>'General Assumptions_Back End'!$B$98*'General Assumptions_Back End'!$B$97*'General Assumptions_Back End'!$B$99*SUMPRODUCT('Vehicle Type Breakdown'!$B$2:$F$2, 'Auto Loss DDF Lookup'!B10:F10)</f>
        <v>25318.072684501152</v>
      </c>
      <c r="D110" s="116"/>
    </row>
    <row r="111" spans="1:4" x14ac:dyDescent="0.25">
      <c r="D111" s="116"/>
    </row>
    <row r="112" spans="1:4" x14ac:dyDescent="0.25">
      <c r="D112" s="116"/>
    </row>
  </sheetData>
  <sheetProtection algorithmName="SHA-512" hashValue="R22lVZBjOdPnNtWMh13jNlpvt+QFoZybLbO2qujxuX9Wne6FbrAJBm+JVf+5tLa5JLcj/Q9QkKWtzJpBS8+kBQ==" saltValue="m9M1nntPxayfov5MV8zn2A==" spinCount="100000" sheet="1" objects="1" scenarios="1"/>
  <mergeCells count="1">
    <mergeCell ref="E12:F12"/>
  </mergeCells>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0CC81-BE72-47ED-9DD2-B86818CCD6EE}">
  <sheetPr codeName="Sheet23">
    <tabColor theme="1" tint="0.499984740745262"/>
  </sheetPr>
  <dimension ref="A1:BP11"/>
  <sheetViews>
    <sheetView workbookViewId="0">
      <selection activeCell="B5" sqref="B5"/>
    </sheetView>
  </sheetViews>
  <sheetFormatPr defaultRowHeight="15" x14ac:dyDescent="0.25"/>
  <cols>
    <col min="1" max="1" width="36.42578125" bestFit="1" customWidth="1"/>
    <col min="2" max="35" width="9.5703125" customWidth="1"/>
    <col min="44" max="44" width="13.28515625" customWidth="1"/>
    <col min="45" max="50" width="9" customWidth="1"/>
    <col min="51" max="52" width="12.5703125" customWidth="1"/>
    <col min="53" max="67" width="9" customWidth="1"/>
  </cols>
  <sheetData>
    <row r="1" spans="1:68" x14ac:dyDescent="0.25">
      <c r="A1" s="127" t="s">
        <v>621</v>
      </c>
      <c r="B1" s="1"/>
      <c r="C1" s="1"/>
      <c r="D1" s="1"/>
      <c r="E1" s="1"/>
      <c r="F1" s="1"/>
    </row>
    <row r="2" spans="1:68" x14ac:dyDescent="0.25">
      <c r="B2" s="513" t="s">
        <v>630</v>
      </c>
      <c r="C2" s="513"/>
      <c r="D2" s="513"/>
      <c r="E2" s="513"/>
      <c r="F2" s="513"/>
      <c r="G2" s="513"/>
      <c r="H2" s="513"/>
      <c r="I2" s="513"/>
      <c r="J2" s="513"/>
      <c r="K2" s="513"/>
      <c r="L2" s="513"/>
      <c r="M2" s="513"/>
      <c r="N2" s="513"/>
      <c r="O2" s="513"/>
      <c r="P2" s="513"/>
      <c r="Q2" s="513"/>
      <c r="R2" s="513"/>
      <c r="S2" s="513"/>
      <c r="T2" s="513"/>
      <c r="U2" s="513"/>
      <c r="V2" s="513"/>
      <c r="W2" s="513"/>
      <c r="X2" s="513"/>
      <c r="Y2" s="513"/>
      <c r="Z2" s="513"/>
      <c r="AA2" s="513"/>
      <c r="AB2" s="513"/>
      <c r="AC2" s="513"/>
      <c r="AD2" s="513"/>
      <c r="AE2" s="513"/>
      <c r="AF2" s="513"/>
      <c r="AG2" s="513"/>
      <c r="AH2" s="513"/>
      <c r="AI2" s="513"/>
      <c r="AJ2" s="513"/>
      <c r="AK2" s="513"/>
      <c r="AL2" s="513"/>
      <c r="AM2" s="513"/>
      <c r="AN2" s="513"/>
      <c r="AO2" s="513"/>
      <c r="AP2" s="513"/>
      <c r="AQ2" s="513"/>
      <c r="AR2" s="513"/>
      <c r="AS2" s="513"/>
      <c r="AT2" s="513"/>
      <c r="AU2" s="513"/>
      <c r="AV2" s="513"/>
      <c r="AW2" s="513"/>
      <c r="AX2" s="513"/>
      <c r="AY2" s="513"/>
      <c r="AZ2" s="513"/>
      <c r="BA2" s="513"/>
      <c r="BB2" s="513"/>
      <c r="BC2" s="513"/>
      <c r="BD2" s="513"/>
      <c r="BE2" s="513"/>
      <c r="BF2" s="513"/>
      <c r="BG2" s="513"/>
      <c r="BH2" s="513"/>
      <c r="BI2" s="513"/>
      <c r="BJ2" s="513"/>
      <c r="BK2" s="513"/>
      <c r="BL2" s="513"/>
      <c r="BM2" s="513"/>
      <c r="BN2" s="513"/>
      <c r="BO2" s="513"/>
      <c r="BP2" s="513"/>
    </row>
    <row r="3" spans="1:68" x14ac:dyDescent="0.25">
      <c r="A3" s="127" t="s">
        <v>631</v>
      </c>
      <c r="B3" t="s">
        <v>632</v>
      </c>
      <c r="C3" t="s">
        <v>633</v>
      </c>
      <c r="D3" t="s">
        <v>634</v>
      </c>
      <c r="E3" t="s">
        <v>635</v>
      </c>
      <c r="F3" t="s">
        <v>636</v>
      </c>
      <c r="G3" s="127" t="s">
        <v>637</v>
      </c>
      <c r="H3" t="s">
        <v>638</v>
      </c>
      <c r="I3" t="s">
        <v>639</v>
      </c>
      <c r="J3" t="s">
        <v>640</v>
      </c>
      <c r="K3" t="s">
        <v>641</v>
      </c>
      <c r="L3" t="s">
        <v>642</v>
      </c>
      <c r="M3" t="s">
        <v>643</v>
      </c>
      <c r="N3" t="s">
        <v>644</v>
      </c>
      <c r="O3" t="s">
        <v>645</v>
      </c>
      <c r="P3" t="s">
        <v>646</v>
      </c>
      <c r="Q3" t="s">
        <v>647</v>
      </c>
      <c r="R3" t="s">
        <v>648</v>
      </c>
      <c r="S3" t="s">
        <v>649</v>
      </c>
      <c r="T3" t="s">
        <v>650</v>
      </c>
      <c r="U3" t="s">
        <v>651</v>
      </c>
      <c r="V3" t="s">
        <v>652</v>
      </c>
      <c r="W3" t="s">
        <v>653</v>
      </c>
      <c r="X3" t="s">
        <v>654</v>
      </c>
      <c r="Y3" t="s">
        <v>655</v>
      </c>
      <c r="Z3" t="s">
        <v>656</v>
      </c>
      <c r="AA3" t="s">
        <v>657</v>
      </c>
      <c r="AB3" t="s">
        <v>658</v>
      </c>
      <c r="AC3" t="s">
        <v>116</v>
      </c>
      <c r="AD3" t="s">
        <v>659</v>
      </c>
      <c r="AE3" t="s">
        <v>660</v>
      </c>
      <c r="AF3" t="s">
        <v>661</v>
      </c>
      <c r="AG3" t="s">
        <v>662</v>
      </c>
      <c r="AH3" t="s">
        <v>663</v>
      </c>
      <c r="AI3" t="s">
        <v>664</v>
      </c>
      <c r="AJ3" s="127" t="s">
        <v>665</v>
      </c>
      <c r="AK3" s="127" t="s">
        <v>666</v>
      </c>
      <c r="AL3" t="s">
        <v>667</v>
      </c>
      <c r="AM3" t="s">
        <v>668</v>
      </c>
      <c r="AN3" t="s">
        <v>669</v>
      </c>
      <c r="AO3" t="s">
        <v>670</v>
      </c>
      <c r="AP3" t="s">
        <v>671</v>
      </c>
      <c r="AQ3" s="127" t="s">
        <v>672</v>
      </c>
      <c r="AR3" s="127" t="s">
        <v>673</v>
      </c>
      <c r="AS3" s="127" t="s">
        <v>674</v>
      </c>
      <c r="AT3" t="s">
        <v>675</v>
      </c>
      <c r="AU3" t="s">
        <v>676</v>
      </c>
      <c r="AV3" t="s">
        <v>677</v>
      </c>
      <c r="AW3" t="s">
        <v>678</v>
      </c>
      <c r="AX3" t="s">
        <v>679</v>
      </c>
      <c r="AY3" s="127" t="s">
        <v>680</v>
      </c>
      <c r="AZ3" t="s">
        <v>681</v>
      </c>
      <c r="BA3" s="127" t="s">
        <v>682</v>
      </c>
      <c r="BB3" t="s">
        <v>683</v>
      </c>
      <c r="BC3" t="s">
        <v>684</v>
      </c>
      <c r="BD3" t="s">
        <v>685</v>
      </c>
      <c r="BE3" t="s">
        <v>686</v>
      </c>
      <c r="BF3" t="s">
        <v>687</v>
      </c>
      <c r="BG3" t="s">
        <v>688</v>
      </c>
      <c r="BH3" t="s">
        <v>689</v>
      </c>
      <c r="BI3" t="s">
        <v>690</v>
      </c>
      <c r="BJ3" t="s">
        <v>691</v>
      </c>
      <c r="BK3" t="s">
        <v>692</v>
      </c>
      <c r="BL3" t="s">
        <v>693</v>
      </c>
      <c r="BM3" t="s">
        <v>694</v>
      </c>
      <c r="BN3" t="s">
        <v>695</v>
      </c>
      <c r="BO3" t="s">
        <v>696</v>
      </c>
      <c r="BP3" t="s">
        <v>697</v>
      </c>
    </row>
    <row r="4" spans="1:68" x14ac:dyDescent="0.25">
      <c r="A4" s="13" t="s">
        <v>124</v>
      </c>
      <c r="B4" s="131">
        <f>'Replacement Costs RSMeans '!$I$3</f>
        <v>138.93</v>
      </c>
      <c r="C4" s="131">
        <f>'Replacement Costs RSMeans '!$E$3</f>
        <v>139.28687499999998</v>
      </c>
      <c r="D4" s="131">
        <f>'Replacement Costs RSMeans '!$O$3</f>
        <v>137.19999999999999</v>
      </c>
      <c r="E4" s="131">
        <f>'Replacement Costs RSMeans '!$E$3</f>
        <v>139.28687499999998</v>
      </c>
      <c r="F4" s="131">
        <f>'Replacement Costs RSMeans '!$L$3</f>
        <v>142.78</v>
      </c>
      <c r="G4" s="131">
        <f>'Replacement Costs RSMeans '!G3</f>
        <v>138.93</v>
      </c>
      <c r="H4" s="131">
        <f>'Replacement Costs RSMeans '!$E$3</f>
        <v>139.28687499999998</v>
      </c>
      <c r="I4" s="131">
        <f>'Replacement Costs RSMeans '!$E$3</f>
        <v>139.28687499999998</v>
      </c>
      <c r="J4" s="131">
        <f>'Replacement Costs RSMeans '!$E$3</f>
        <v>139.28687499999998</v>
      </c>
      <c r="K4" s="131">
        <f>'Replacement Costs RSMeans '!$E$3</f>
        <v>139.28687499999998</v>
      </c>
      <c r="L4" s="131">
        <f>'Replacement Costs RSMeans '!$E$3</f>
        <v>139.28687499999998</v>
      </c>
      <c r="M4" s="131">
        <f>'Replacement Costs RSMeans '!$E$3</f>
        <v>139.28687499999998</v>
      </c>
      <c r="N4" s="131">
        <f>'Replacement Costs RSMeans '!$E$3</f>
        <v>139.28687499999998</v>
      </c>
      <c r="O4" s="131">
        <f>'Replacement Costs RSMeans '!$E$3</f>
        <v>139.28687499999998</v>
      </c>
      <c r="P4" s="131">
        <f>'Replacement Costs RSMeans '!$J$3</f>
        <v>140.52000000000001</v>
      </c>
      <c r="Q4" s="131">
        <f>'Replacement Costs RSMeans '!$P$3</f>
        <v>139.06</v>
      </c>
      <c r="R4" s="131">
        <f>'Replacement Costs RSMeans '!$E$3</f>
        <v>139.28687499999998</v>
      </c>
      <c r="S4" s="131">
        <f>'Replacement Costs RSMeans '!$E$3</f>
        <v>139.28687499999998</v>
      </c>
      <c r="T4" s="131">
        <f>'Replacement Costs RSMeans '!$E$3</f>
        <v>139.28687499999998</v>
      </c>
      <c r="U4" s="131">
        <f>'Replacement Costs RSMeans '!$E$3</f>
        <v>139.28687499999998</v>
      </c>
      <c r="V4" s="131">
        <f>'Replacement Costs RSMeans '!$E$3</f>
        <v>139.28687499999998</v>
      </c>
      <c r="W4" s="131">
        <f>'Replacement Costs RSMeans '!$E$3</f>
        <v>139.28687499999998</v>
      </c>
      <c r="X4" s="131">
        <f>'Replacement Costs RSMeans '!$E$3</f>
        <v>139.28687499999998</v>
      </c>
      <c r="Y4" s="131">
        <f>'Replacement Costs RSMeans '!$E$3</f>
        <v>139.28687499999998</v>
      </c>
      <c r="Z4" s="131">
        <f>'Replacement Costs RSMeans '!$E$3</f>
        <v>139.28687499999998</v>
      </c>
      <c r="AA4" s="131">
        <f>'Replacement Costs RSMeans '!$E$3</f>
        <v>139.28687499999998</v>
      </c>
      <c r="AB4" s="131">
        <f>'Replacement Costs RSMeans '!$E$3</f>
        <v>139.28687499999998</v>
      </c>
      <c r="AC4" s="131">
        <f>'Replacement Costs RSMeans '!$T$3</f>
        <v>140.19</v>
      </c>
      <c r="AD4" s="131">
        <f>'Replacement Costs RSMeans '!$E$3</f>
        <v>139.28687499999998</v>
      </c>
      <c r="AE4" s="131">
        <f>'Replacement Costs RSMeans '!$E$3</f>
        <v>139.28687499999998</v>
      </c>
      <c r="AF4" s="131">
        <f>'Replacement Costs RSMeans '!$E$3</f>
        <v>139.28687499999998</v>
      </c>
      <c r="AG4" s="131">
        <f>'Replacement Costs RSMeans '!$E$3</f>
        <v>139.28687499999998</v>
      </c>
      <c r="AH4" s="131">
        <f>'Replacement Costs RSMeans '!$E$3</f>
        <v>139.28687499999998</v>
      </c>
      <c r="AI4" s="131">
        <f>'Replacement Costs RSMeans '!$E$3</f>
        <v>139.28687499999998</v>
      </c>
      <c r="AJ4" s="131">
        <f>'Replacement Costs RSMeans '!H3</f>
        <v>137.71</v>
      </c>
      <c r="AK4" s="131">
        <f>'Replacement Costs RSMeans '!S3</f>
        <v>142.07</v>
      </c>
      <c r="AL4" s="131">
        <f>'Replacement Costs RSMeans '!$E$3</f>
        <v>139.28687499999998</v>
      </c>
      <c r="AM4" s="131">
        <f>'Replacement Costs RSMeans '!$E$3</f>
        <v>139.28687499999998</v>
      </c>
      <c r="AN4" s="131">
        <f>'Replacement Costs RSMeans '!$E$3</f>
        <v>139.28687499999998</v>
      </c>
      <c r="AO4" s="131">
        <f>'Replacement Costs RSMeans '!$E$3</f>
        <v>139.28687499999998</v>
      </c>
      <c r="AP4" s="131">
        <f>'Replacement Costs RSMeans '!$E$3</f>
        <v>139.28687499999998</v>
      </c>
      <c r="AQ4" s="430">
        <f>PricePerSF[[#This Row],[Palm Beach]]</f>
        <v>135.91999999999999</v>
      </c>
      <c r="AR4" s="131">
        <f>'Replacement Costs RSMeans '!M3</f>
        <v>140.08000000000001</v>
      </c>
      <c r="AS4" s="131">
        <f>'Replacement Costs RSMeans '!E3</f>
        <v>139.28687499999998</v>
      </c>
      <c r="AT4" s="131">
        <f>'Replacement Costs RSMeans '!$E$3</f>
        <v>139.28687499999998</v>
      </c>
      <c r="AU4" s="131">
        <f>'Replacement Costs RSMeans '!$E$3</f>
        <v>139.28687499999998</v>
      </c>
      <c r="AV4" s="131">
        <f>'Replacement Costs RSMeans '!$E$3</f>
        <v>139.28687499999998</v>
      </c>
      <c r="AW4" s="131">
        <f>'Replacement Costs RSMeans '!$N$3</f>
        <v>139.12</v>
      </c>
      <c r="AX4" s="131">
        <f>'Replacement Costs RSMeans '!$E$3</f>
        <v>139.28687499999998</v>
      </c>
      <c r="AY4" s="131">
        <f>'Replacement Costs RSMeans '!$U$3</f>
        <v>135.91999999999999</v>
      </c>
      <c r="AZ4" s="131">
        <f>'Replacement Costs RSMeans '!$E$3</f>
        <v>139.28687499999998</v>
      </c>
      <c r="BA4" s="131">
        <f>'Replacement Costs RSMeans '!R3</f>
        <v>138.53</v>
      </c>
      <c r="BB4" s="131">
        <f>'Replacement Costs RSMeans '!$K$3</f>
        <v>138.47999999999999</v>
      </c>
      <c r="BC4" s="131">
        <f>'Replacement Costs RSMeans '!$E$3</f>
        <v>139.28687499999998</v>
      </c>
      <c r="BD4" s="131">
        <f>'Replacement Costs RSMeans '!$E$3</f>
        <v>139.28687499999998</v>
      </c>
      <c r="BE4" s="131">
        <f>'Replacement Costs RSMeans '!$Q$3</f>
        <v>140.07</v>
      </c>
      <c r="BF4" s="131">
        <f>'Replacement Costs RSMeans '!$E$3</f>
        <v>139.28687499999998</v>
      </c>
      <c r="BG4" s="131">
        <f>'Replacement Costs RSMeans '!$E$3</f>
        <v>139.28687499999998</v>
      </c>
      <c r="BH4" s="131">
        <f>'Replacement Costs RSMeans '!$E$3</f>
        <v>139.28687499999998</v>
      </c>
      <c r="BI4" s="131">
        <f>'Replacement Costs RSMeans '!$E$3</f>
        <v>139.28687499999998</v>
      </c>
      <c r="BJ4" s="131">
        <f>'Replacement Costs RSMeans '!$E$3</f>
        <v>139.28687499999998</v>
      </c>
      <c r="BK4" s="131">
        <f>'Replacement Costs RSMeans '!$E$3</f>
        <v>139.28687499999998</v>
      </c>
      <c r="BL4" s="131">
        <f>'Replacement Costs RSMeans '!$E$3</f>
        <v>139.28687499999998</v>
      </c>
      <c r="BM4" s="131">
        <f>'Replacement Costs RSMeans '!$F$3</f>
        <v>139</v>
      </c>
      <c r="BN4" s="131">
        <f>'Replacement Costs RSMeans '!$E$3</f>
        <v>139.28687499999998</v>
      </c>
      <c r="BO4" s="131">
        <f>'Replacement Costs RSMeans '!$E$3</f>
        <v>139.28687499999998</v>
      </c>
      <c r="BP4" s="131">
        <f>'Replacement Costs RSMeans '!$E$3</f>
        <v>139.28687499999998</v>
      </c>
    </row>
    <row r="5" spans="1:68" x14ac:dyDescent="0.25">
      <c r="A5" s="13" t="s">
        <v>125</v>
      </c>
      <c r="B5" s="131">
        <f>'Replacement Costs RSMeans '!$I$6</f>
        <v>195.46785600847008</v>
      </c>
      <c r="C5" s="131">
        <f>'Replacement Costs RSMeans '!$E$6</f>
        <v>190.62666666666667</v>
      </c>
      <c r="D5" s="131">
        <f>'Replacement Costs RSMeans '!$O$6</f>
        <v>196.62440210638422</v>
      </c>
      <c r="E5" s="131">
        <f>'Replacement Costs RSMeans '!$E$6</f>
        <v>190.62666666666667</v>
      </c>
      <c r="F5" s="131">
        <f>'Replacement Costs RSMeans '!$L$6</f>
        <v>190.86491413474238</v>
      </c>
      <c r="G5" s="131">
        <f>'Replacement Costs RSMeans '!$G$6</f>
        <v>192.1</v>
      </c>
      <c r="H5" s="131">
        <f>'Replacement Costs RSMeans '!$E$6</f>
        <v>190.62666666666667</v>
      </c>
      <c r="I5" s="131">
        <f>'Replacement Costs RSMeans '!$E$6</f>
        <v>190.62666666666667</v>
      </c>
      <c r="J5" s="131">
        <f>'Replacement Costs RSMeans '!$E$6</f>
        <v>190.62666666666667</v>
      </c>
      <c r="K5" s="131">
        <f>'Replacement Costs RSMeans '!$E$6</f>
        <v>190.62666666666667</v>
      </c>
      <c r="L5" s="131">
        <f>'Replacement Costs RSMeans '!$E$6</f>
        <v>190.62666666666667</v>
      </c>
      <c r="M5" s="131">
        <f>'Replacement Costs RSMeans '!$E$6</f>
        <v>190.62666666666667</v>
      </c>
      <c r="N5" s="131">
        <f>'Replacement Costs RSMeans '!$E$6</f>
        <v>190.62666666666667</v>
      </c>
      <c r="O5" s="131">
        <f>'Replacement Costs RSMeans '!$E$6</f>
        <v>190.62666666666667</v>
      </c>
      <c r="P5" s="131">
        <f>'Replacement Costs RSMeans '!$J$6</f>
        <v>193.84874409379921</v>
      </c>
      <c r="Q5" s="131">
        <f>'Replacement Costs RSMeans '!$P$6</f>
        <v>194.56375995316156</v>
      </c>
      <c r="R5" s="131">
        <f>'Replacement Costs RSMeans '!$E$6</f>
        <v>190.62666666666667</v>
      </c>
      <c r="S5" s="131">
        <f>'Replacement Costs RSMeans '!$E$6</f>
        <v>190.62666666666667</v>
      </c>
      <c r="T5" s="131">
        <f>'Replacement Costs RSMeans '!$E$6</f>
        <v>190.62666666666667</v>
      </c>
      <c r="U5" s="131">
        <f>'Replacement Costs RSMeans '!$E$6</f>
        <v>190.62666666666667</v>
      </c>
      <c r="V5" s="131">
        <f>'Replacement Costs RSMeans '!$E$6</f>
        <v>190.62666666666667</v>
      </c>
      <c r="W5" s="131">
        <f>'Replacement Costs RSMeans '!$E$6</f>
        <v>190.62666666666667</v>
      </c>
      <c r="X5" s="131">
        <f>'Replacement Costs RSMeans '!$E$6</f>
        <v>190.62666666666667</v>
      </c>
      <c r="Y5" s="131">
        <f>'Replacement Costs RSMeans '!$E$6</f>
        <v>190.62666666666667</v>
      </c>
      <c r="Z5" s="131">
        <f>'Replacement Costs RSMeans '!$E$6</f>
        <v>190.62666666666667</v>
      </c>
      <c r="AA5" s="131">
        <f>'Replacement Costs RSMeans '!$E$6</f>
        <v>190.62666666666667</v>
      </c>
      <c r="AB5" s="131">
        <f>'Replacement Costs RSMeans '!$E$6</f>
        <v>190.62666666666667</v>
      </c>
      <c r="AC5" s="131">
        <f>'Replacement Costs RSMeans '!$T$6</f>
        <v>194.04116664720311</v>
      </c>
      <c r="AD5" s="131">
        <f>'Replacement Costs RSMeans '!$E$6</f>
        <v>190.62666666666667</v>
      </c>
      <c r="AE5" s="131">
        <f>'Replacement Costs RSMeans '!$E$6</f>
        <v>190.62666666666667</v>
      </c>
      <c r="AF5" s="131">
        <f>'Replacement Costs RSMeans '!$E$6</f>
        <v>190.62666666666667</v>
      </c>
      <c r="AG5" s="131">
        <f>'Replacement Costs RSMeans '!$E$6</f>
        <v>190.62666666666667</v>
      </c>
      <c r="AH5" s="131">
        <f>'Replacement Costs RSMeans '!$E$6</f>
        <v>190.62666666666667</v>
      </c>
      <c r="AI5" s="131">
        <f>'Replacement Costs RSMeans '!$E$6</f>
        <v>190.62666666666667</v>
      </c>
      <c r="AJ5" s="131">
        <f>'Replacement Costs RSMeans '!$H$6</f>
        <v>198.05405685678528</v>
      </c>
      <c r="AK5" s="131">
        <f>'Replacement Costs RSMeans '!$S$6</f>
        <v>191.76807778867794</v>
      </c>
      <c r="AL5" s="131">
        <f>'Replacement Costs RSMeans '!$E$6</f>
        <v>190.62666666666667</v>
      </c>
      <c r="AM5" s="131">
        <f>'Replacement Costs RSMeans '!$E$6</f>
        <v>190.62666666666667</v>
      </c>
      <c r="AN5" s="131">
        <f>'Replacement Costs RSMeans '!$E$6</f>
        <v>190.62666666666667</v>
      </c>
      <c r="AO5" s="131">
        <f>'Replacement Costs RSMeans '!$E$6</f>
        <v>190.62666666666667</v>
      </c>
      <c r="AP5" s="131">
        <f>'Replacement Costs RSMeans '!$E$6</f>
        <v>190.62666666666667</v>
      </c>
      <c r="AQ5" s="430">
        <f>PricePerSF[[#This Row],[Palm Beach]]</f>
        <v>186.36</v>
      </c>
      <c r="AR5" s="131">
        <f>'Replacement Costs RSMeans '!$M$6</f>
        <v>193.42</v>
      </c>
      <c r="AS5" s="131">
        <f>'Replacement Costs RSMeans '!$E$6</f>
        <v>190.62666666666667</v>
      </c>
      <c r="AT5" s="131">
        <f>'Replacement Costs RSMeans '!$E$6</f>
        <v>190.62666666666667</v>
      </c>
      <c r="AU5" s="131">
        <f>'Replacement Costs RSMeans '!$E$6</f>
        <v>190.62666666666667</v>
      </c>
      <c r="AV5" s="131">
        <f>'Replacement Costs RSMeans '!$E$6</f>
        <v>190.62666666666667</v>
      </c>
      <c r="AW5" s="131">
        <f>'Replacement Costs RSMeans '!$N$6</f>
        <v>195.3299841297831</v>
      </c>
      <c r="AX5" s="131">
        <f>'Replacement Costs RSMeans '!$E$6</f>
        <v>190.62666666666667</v>
      </c>
      <c r="AY5" s="131">
        <f>'Replacement Costs RSMeans '!$U$6</f>
        <v>186.36</v>
      </c>
      <c r="AZ5" s="131">
        <f>'Replacement Costs RSMeans '!$E$6</f>
        <v>190.62666666666667</v>
      </c>
      <c r="BA5" s="131">
        <f>'Replacement Costs RSMeans '!$R$6</f>
        <v>195.70960070671376</v>
      </c>
      <c r="BB5" s="131">
        <f>'Replacement Costs RSMeans '!$K$6</f>
        <v>196.85735560689534</v>
      </c>
      <c r="BC5" s="131">
        <f>'Replacement Costs RSMeans '!$E$6</f>
        <v>190.62666666666667</v>
      </c>
      <c r="BD5" s="131">
        <f>'Replacement Costs RSMeans '!$E$6</f>
        <v>190.62666666666667</v>
      </c>
      <c r="BE5" s="131">
        <f>'Replacement Costs RSMeans '!$Q$6</f>
        <v>193.40874287044582</v>
      </c>
      <c r="BF5" s="131">
        <f>'Replacement Costs RSMeans '!$E$6</f>
        <v>190.62666666666667</v>
      </c>
      <c r="BG5" s="131">
        <f>'Replacement Costs RSMeans '!$E$6</f>
        <v>190.62666666666667</v>
      </c>
      <c r="BH5" s="131">
        <f>'Replacement Costs RSMeans '!$E$6</f>
        <v>190.62666666666667</v>
      </c>
      <c r="BI5" s="131">
        <f>'Replacement Costs RSMeans '!$E$6</f>
        <v>190.62666666666667</v>
      </c>
      <c r="BJ5" s="131">
        <f>'Replacement Costs RSMeans '!$E$6</f>
        <v>190.62666666666667</v>
      </c>
      <c r="BK5" s="131">
        <f>'Replacement Costs RSMeans '!$E$6</f>
        <v>190.62666666666667</v>
      </c>
      <c r="BL5" s="131">
        <f>'Replacement Costs RSMeans '!$E$6</f>
        <v>190.62666666666667</v>
      </c>
      <c r="BM5" s="131">
        <f>'Replacement Costs RSMeans '!$F$6</f>
        <v>194.31347327797917</v>
      </c>
      <c r="BN5" s="131">
        <f>'Replacement Costs RSMeans '!$E$6</f>
        <v>190.62666666666667</v>
      </c>
      <c r="BO5" s="131">
        <f>'Replacement Costs RSMeans '!$E$6</f>
        <v>190.62666666666667</v>
      </c>
      <c r="BP5" s="131">
        <f>'Replacement Costs RSMeans '!$E$6</f>
        <v>190.62666666666667</v>
      </c>
    </row>
    <row r="6" spans="1:68" x14ac:dyDescent="0.25">
      <c r="A6" s="13" t="s">
        <v>126</v>
      </c>
      <c r="B6" s="131">
        <f>'Replacement Costs RSMeans '!$I$8</f>
        <v>170.01</v>
      </c>
      <c r="C6" s="131">
        <f>'Replacement Costs RSMeans '!$E$8</f>
        <v>170.58312499999997</v>
      </c>
      <c r="D6" s="131">
        <f>'Replacement Costs RSMeans '!$O$8</f>
        <v>169.01</v>
      </c>
      <c r="E6" s="131">
        <f>'Replacement Costs RSMeans '!$E$8</f>
        <v>170.58312499999997</v>
      </c>
      <c r="F6" s="131">
        <f>'Replacement Costs RSMeans '!$L$8</f>
        <v>174.11</v>
      </c>
      <c r="G6" s="131">
        <f>'Replacement Costs RSMeans '!$G$8</f>
        <v>170.93</v>
      </c>
      <c r="H6" s="131">
        <f>'Replacement Costs RSMeans '!$E$8</f>
        <v>170.58312499999997</v>
      </c>
      <c r="I6" s="131">
        <f>'Replacement Costs RSMeans '!$E$8</f>
        <v>170.58312499999997</v>
      </c>
      <c r="J6" s="131">
        <f>'Replacement Costs RSMeans '!$E$8</f>
        <v>170.58312499999997</v>
      </c>
      <c r="K6" s="131">
        <f>'Replacement Costs RSMeans '!$E$8</f>
        <v>170.58312499999997</v>
      </c>
      <c r="L6" s="131">
        <f>'Replacement Costs RSMeans '!$E$8</f>
        <v>170.58312499999997</v>
      </c>
      <c r="M6" s="131">
        <f>'Replacement Costs RSMeans '!$E$8</f>
        <v>170.58312499999997</v>
      </c>
      <c r="N6" s="131">
        <f>'Replacement Costs RSMeans '!$E$8</f>
        <v>170.58312499999997</v>
      </c>
      <c r="O6" s="131">
        <f>'Replacement Costs RSMeans '!$E$8</f>
        <v>170.58312499999997</v>
      </c>
      <c r="P6" s="131">
        <f>'Replacement Costs RSMeans '!$J$8</f>
        <v>171.43</v>
      </c>
      <c r="Q6" s="131">
        <f>'Replacement Costs RSMeans '!$P$8</f>
        <v>170.8</v>
      </c>
      <c r="R6" s="131">
        <f>'Replacement Costs RSMeans '!$E$8</f>
        <v>170.58312499999997</v>
      </c>
      <c r="S6" s="131">
        <f>'Replacement Costs RSMeans '!$E$8</f>
        <v>170.58312499999997</v>
      </c>
      <c r="T6" s="131">
        <f>'Replacement Costs RSMeans '!$E$8</f>
        <v>170.58312499999997</v>
      </c>
      <c r="U6" s="131">
        <f>'Replacement Costs RSMeans '!$E$8</f>
        <v>170.58312499999997</v>
      </c>
      <c r="V6" s="131">
        <f>'Replacement Costs RSMeans '!$E$8</f>
        <v>170.58312499999997</v>
      </c>
      <c r="W6" s="131">
        <f>'Replacement Costs RSMeans '!$E$8</f>
        <v>170.58312499999997</v>
      </c>
      <c r="X6" s="131">
        <f>'Replacement Costs RSMeans '!$E$8</f>
        <v>170.58312499999997</v>
      </c>
      <c r="Y6" s="131">
        <f>'Replacement Costs RSMeans '!$E$8</f>
        <v>170.58312499999997</v>
      </c>
      <c r="Z6" s="131">
        <f>'Replacement Costs RSMeans '!$E$8</f>
        <v>170.58312499999997</v>
      </c>
      <c r="AA6" s="131">
        <f>'Replacement Costs RSMeans '!$E$8</f>
        <v>170.58312499999997</v>
      </c>
      <c r="AB6" s="131">
        <f>'Replacement Costs RSMeans '!$E$8</f>
        <v>170.58312499999997</v>
      </c>
      <c r="AC6" s="131">
        <f>'Replacement Costs RSMeans '!$T$8</f>
        <v>171.26</v>
      </c>
      <c r="AD6" s="131">
        <f>'Replacement Costs RSMeans '!$E$8</f>
        <v>170.58312499999997</v>
      </c>
      <c r="AE6" s="131">
        <f>'Replacement Costs RSMeans '!$E$8</f>
        <v>170.58312499999997</v>
      </c>
      <c r="AF6" s="131">
        <f>'Replacement Costs RSMeans '!$E$8</f>
        <v>170.58312499999997</v>
      </c>
      <c r="AG6" s="131">
        <f>'Replacement Costs RSMeans '!$E$8</f>
        <v>170.58312499999997</v>
      </c>
      <c r="AH6" s="131">
        <f>'Replacement Costs RSMeans '!$E$8</f>
        <v>170.58312499999997</v>
      </c>
      <c r="AI6" s="131">
        <f>'Replacement Costs RSMeans '!$E$8</f>
        <v>170.58312499999997</v>
      </c>
      <c r="AJ6" s="131">
        <f>'Replacement Costs RSMeans '!H8</f>
        <v>167.79</v>
      </c>
      <c r="AK6" s="131">
        <f>'Replacement Costs RSMeans '!S8</f>
        <v>173.29</v>
      </c>
      <c r="AL6" s="131">
        <f>'Replacement Costs RSMeans '!$E$8</f>
        <v>170.58312499999997</v>
      </c>
      <c r="AM6" s="131">
        <f>'Replacement Costs RSMeans '!$E$8</f>
        <v>170.58312499999997</v>
      </c>
      <c r="AN6" s="131">
        <f>'Replacement Costs RSMeans '!$E$8</f>
        <v>170.58312499999997</v>
      </c>
      <c r="AO6" s="131">
        <f>'Replacement Costs RSMeans '!$E$8</f>
        <v>170.58312499999997</v>
      </c>
      <c r="AP6" s="131">
        <f>'Replacement Costs RSMeans '!$E$8</f>
        <v>170.58312499999997</v>
      </c>
      <c r="AQ6" s="430">
        <f>PricePerSF[[#This Row],[Palm Beach]]</f>
        <v>167.31</v>
      </c>
      <c r="AR6" s="131">
        <f>'Replacement Costs RSMeans '!$M$8</f>
        <v>171.81</v>
      </c>
      <c r="AS6" s="131">
        <f>'Replacement Costs RSMeans '!$E$8</f>
        <v>170.58312499999997</v>
      </c>
      <c r="AT6" s="131">
        <f>'Replacement Costs RSMeans '!$E$8</f>
        <v>170.58312499999997</v>
      </c>
      <c r="AU6" s="131">
        <f>'Replacement Costs RSMeans '!$E$8</f>
        <v>170.58312499999997</v>
      </c>
      <c r="AV6" s="131">
        <f>'Replacement Costs RSMeans '!$E$8</f>
        <v>170.58312499999997</v>
      </c>
      <c r="AW6" s="131">
        <f>'Replacement Costs RSMeans '!$N$8</f>
        <v>170.13</v>
      </c>
      <c r="AX6" s="131">
        <f>'Replacement Costs RSMeans '!$E$8</f>
        <v>170.58312499999997</v>
      </c>
      <c r="AY6" s="131">
        <f>'Replacement Costs RSMeans '!$U$8</f>
        <v>167.31</v>
      </c>
      <c r="AZ6" s="131">
        <f>'Replacement Costs RSMeans '!$E$8</f>
        <v>170.58312499999997</v>
      </c>
      <c r="BA6" s="131">
        <f>'Replacement Costs RSMeans '!R8</f>
        <v>169.8</v>
      </c>
      <c r="BB6" s="131">
        <f>'Replacement Costs RSMeans '!$K$8</f>
        <v>168.81</v>
      </c>
      <c r="BC6" s="131">
        <f>'Replacement Costs RSMeans '!$E$8</f>
        <v>170.58312499999997</v>
      </c>
      <c r="BD6" s="131">
        <f>'Replacement Costs RSMeans '!$E$8</f>
        <v>170.58312499999997</v>
      </c>
      <c r="BE6" s="131">
        <f>'Replacement Costs RSMeans '!$Q$8</f>
        <v>171.82</v>
      </c>
      <c r="BF6" s="131">
        <f>'Replacement Costs RSMeans '!$E$8</f>
        <v>170.58312499999997</v>
      </c>
      <c r="BG6" s="131">
        <f>'Replacement Costs RSMeans '!$E$8</f>
        <v>170.58312499999997</v>
      </c>
      <c r="BH6" s="131">
        <f>'Replacement Costs RSMeans '!$E$8</f>
        <v>170.58312499999997</v>
      </c>
      <c r="BI6" s="131">
        <f>'Replacement Costs RSMeans '!$E$8</f>
        <v>170.58312499999997</v>
      </c>
      <c r="BJ6" s="131">
        <f>'Replacement Costs RSMeans '!$E$8</f>
        <v>170.58312499999997</v>
      </c>
      <c r="BK6" s="131">
        <f>'Replacement Costs RSMeans '!$E$8</f>
        <v>170.58312499999997</v>
      </c>
      <c r="BL6" s="131">
        <f>'Replacement Costs RSMeans '!$E$8</f>
        <v>170.58312499999997</v>
      </c>
      <c r="BM6" s="131">
        <f>'Replacement Costs RSMeans '!$F$8</f>
        <v>171.02</v>
      </c>
      <c r="BN6" s="131">
        <f>'Replacement Costs RSMeans '!$E$8</f>
        <v>170.58312499999997</v>
      </c>
      <c r="BO6" s="131">
        <f>'Replacement Costs RSMeans '!$E$8</f>
        <v>170.58312499999997</v>
      </c>
      <c r="BP6" s="131">
        <f>'Replacement Costs RSMeans '!$E$8</f>
        <v>170.58312499999997</v>
      </c>
    </row>
    <row r="7" spans="1:68" x14ac:dyDescent="0.25">
      <c r="A7" s="13" t="s">
        <v>127</v>
      </c>
      <c r="B7" s="131">
        <f>'Replacement Costs RSMeans '!$I$15</f>
        <v>164.64493382742191</v>
      </c>
      <c r="C7" s="131">
        <f>'Replacement Costs RSMeans '!$E$15</f>
        <v>160.16666666666666</v>
      </c>
      <c r="D7" s="131">
        <f>'Replacement Costs RSMeans '!$O$15</f>
        <v>165.61910656174189</v>
      </c>
      <c r="E7" s="131">
        <f>'Replacement Costs RSMeans '!$E$15</f>
        <v>160.16666666666666</v>
      </c>
      <c r="F7" s="131">
        <f>'Replacement Costs RSMeans '!$L$15</f>
        <v>160.76782034346101</v>
      </c>
      <c r="G7" s="131">
        <f>'Replacement Costs RSMeans '!$G$15</f>
        <v>161.63</v>
      </c>
      <c r="H7" s="131">
        <f>'Replacement Costs RSMeans '!$E$15</f>
        <v>160.16666666666666</v>
      </c>
      <c r="I7" s="131">
        <f>'Replacement Costs RSMeans '!$E$15</f>
        <v>160.16666666666666</v>
      </c>
      <c r="J7" s="131">
        <f>'Replacement Costs RSMeans '!$E$15</f>
        <v>160.16666666666666</v>
      </c>
      <c r="K7" s="131">
        <f>'Replacement Costs RSMeans '!$E$15</f>
        <v>160.16666666666666</v>
      </c>
      <c r="L7" s="131">
        <f>'Replacement Costs RSMeans '!$E$15</f>
        <v>160.16666666666666</v>
      </c>
      <c r="M7" s="131">
        <f>'Replacement Costs RSMeans '!$E$15</f>
        <v>160.16666666666666</v>
      </c>
      <c r="N7" s="131">
        <f>'Replacement Costs RSMeans '!$E$15</f>
        <v>160.16666666666666</v>
      </c>
      <c r="O7" s="131">
        <f>'Replacement Costs RSMeans '!$E$15</f>
        <v>160.16666666666666</v>
      </c>
      <c r="P7" s="131">
        <f>'Replacement Costs RSMeans '!$J$15</f>
        <v>163.28113632386396</v>
      </c>
      <c r="Q7" s="131">
        <f>'Replacement Costs RSMeans '!$P$15</f>
        <v>163.88340281030443</v>
      </c>
      <c r="R7" s="131">
        <f>'Replacement Costs RSMeans '!$E$15</f>
        <v>160.16666666666666</v>
      </c>
      <c r="S7" s="131">
        <f>'Replacement Costs RSMeans '!$E$15</f>
        <v>160.16666666666666</v>
      </c>
      <c r="T7" s="131">
        <f>'Replacement Costs RSMeans '!$E$15</f>
        <v>160.16666666666666</v>
      </c>
      <c r="U7" s="131">
        <f>'Replacement Costs RSMeans '!$E$15</f>
        <v>160.16666666666666</v>
      </c>
      <c r="V7" s="131">
        <f>'Replacement Costs RSMeans '!$E$15</f>
        <v>160.16666666666666</v>
      </c>
      <c r="W7" s="131">
        <f>'Replacement Costs RSMeans '!$E$15</f>
        <v>160.16666666666666</v>
      </c>
      <c r="X7" s="131">
        <f>'Replacement Costs RSMeans '!$E$15</f>
        <v>160.16666666666666</v>
      </c>
      <c r="Y7" s="131">
        <f>'Replacement Costs RSMeans '!$E$15</f>
        <v>160.16666666666666</v>
      </c>
      <c r="Z7" s="131">
        <f>'Replacement Costs RSMeans '!$E$15</f>
        <v>160.16666666666666</v>
      </c>
      <c r="AA7" s="131">
        <f>'Replacement Costs RSMeans '!$E$15</f>
        <v>160.16666666666666</v>
      </c>
      <c r="AB7" s="131">
        <f>'Replacement Costs RSMeans '!$E$15</f>
        <v>160.16666666666666</v>
      </c>
      <c r="AC7" s="131">
        <f>'Replacement Costs RSMeans '!$T$15</f>
        <v>163.44321616255985</v>
      </c>
      <c r="AD7" s="131">
        <f>'Replacement Costs RSMeans '!$E$15</f>
        <v>160.16666666666666</v>
      </c>
      <c r="AE7" s="131">
        <f>'Replacement Costs RSMeans '!$E$15</f>
        <v>160.16666666666666</v>
      </c>
      <c r="AF7" s="131">
        <f>'Replacement Costs RSMeans '!$E$15</f>
        <v>160.16666666666666</v>
      </c>
      <c r="AG7" s="131">
        <f>'Replacement Costs RSMeans '!$E$15</f>
        <v>160.16666666666666</v>
      </c>
      <c r="AH7" s="131">
        <f>'Replacement Costs RSMeans '!$E$15</f>
        <v>160.16666666666666</v>
      </c>
      <c r="AI7" s="131">
        <f>'Replacement Costs RSMeans '!$E$15</f>
        <v>160.16666666666666</v>
      </c>
      <c r="AJ7" s="131">
        <f>'Replacement Costs RSMeans '!$H$15</f>
        <v>166.82332200965493</v>
      </c>
      <c r="AK7" s="131">
        <f>'Replacement Costs RSMeans '!$S$15</f>
        <v>161.52856598765075</v>
      </c>
      <c r="AL7" s="131">
        <f>'Replacement Costs RSMeans '!$E$15</f>
        <v>160.16666666666666</v>
      </c>
      <c r="AM7" s="131">
        <f>'Replacement Costs RSMeans '!$E$15</f>
        <v>160.16666666666666</v>
      </c>
      <c r="AN7" s="131">
        <f>'Replacement Costs RSMeans '!$E$15</f>
        <v>160.16666666666666</v>
      </c>
      <c r="AO7" s="131">
        <f>'Replacement Costs RSMeans '!$E$15</f>
        <v>160.16666666666666</v>
      </c>
      <c r="AP7" s="131">
        <f>'Replacement Costs RSMeans '!$E$15</f>
        <v>160.16666666666666</v>
      </c>
      <c r="AQ7" s="430">
        <f>PricePerSF[[#This Row],[Palm Beach]]</f>
        <v>155.94999999999999</v>
      </c>
      <c r="AR7" s="131">
        <f>'Replacement Costs RSMeans '!$M$15</f>
        <v>162.91999999999999</v>
      </c>
      <c r="AS7" s="131">
        <f>'Replacement Costs RSMeans '!$E$15</f>
        <v>160.16666666666666</v>
      </c>
      <c r="AT7" s="131">
        <f>'Replacement Costs RSMeans '!$E$15</f>
        <v>160.16666666666666</v>
      </c>
      <c r="AU7" s="131">
        <f>'Replacement Costs RSMeans '!$E$15</f>
        <v>160.16666666666666</v>
      </c>
      <c r="AV7" s="131">
        <f>'Replacement Costs RSMeans '!$E$15</f>
        <v>160.16666666666666</v>
      </c>
      <c r="AW7" s="131">
        <f>'Replacement Costs RSMeans '!$N$15</f>
        <v>164.5288026803033</v>
      </c>
      <c r="AX7" s="131">
        <f>'Replacement Costs RSMeans '!$E$15</f>
        <v>160.16666666666666</v>
      </c>
      <c r="AY7" s="131">
        <f>'Replacement Costs RSMeans '!$U$15</f>
        <v>155.94999999999999</v>
      </c>
      <c r="AZ7" s="131">
        <f>'Replacement Costs RSMeans '!$E$15</f>
        <v>160.16666666666666</v>
      </c>
      <c r="BA7" s="131">
        <f>'Replacement Costs RSMeans '!$R$15</f>
        <v>164.8485583038869</v>
      </c>
      <c r="BB7" s="131">
        <f>'Replacement Costs RSMeans '!$K$15</f>
        <v>165.81532610627332</v>
      </c>
      <c r="BC7" s="131">
        <f>'Replacement Costs RSMeans '!$E$15</f>
        <v>160.16666666666666</v>
      </c>
      <c r="BD7" s="131">
        <f>'Replacement Costs RSMeans '!$E$15</f>
        <v>160.16666666666666</v>
      </c>
      <c r="BE7" s="131">
        <f>'Replacement Costs RSMeans '!$Q$15</f>
        <v>162.91051798393667</v>
      </c>
      <c r="BF7" s="131">
        <f>'Replacement Costs RSMeans '!$E$15</f>
        <v>160.16666666666666</v>
      </c>
      <c r="BG7" s="131">
        <f>'Replacement Costs RSMeans '!$E$15</f>
        <v>160.16666666666666</v>
      </c>
      <c r="BH7" s="131">
        <f>'Replacement Costs RSMeans '!$E$15</f>
        <v>160.16666666666666</v>
      </c>
      <c r="BI7" s="131">
        <f>'Replacement Costs RSMeans '!$E$15</f>
        <v>160.16666666666666</v>
      </c>
      <c r="BJ7" s="131">
        <f>'Replacement Costs RSMeans '!$E$15</f>
        <v>160.16666666666666</v>
      </c>
      <c r="BK7" s="131">
        <f>'Replacement Costs RSMeans '!$E$15</f>
        <v>160.16666666666666</v>
      </c>
      <c r="BL7" s="131">
        <f>'Replacement Costs RSMeans '!$E$15</f>
        <v>160.16666666666666</v>
      </c>
      <c r="BM7" s="131">
        <f>'Replacement Costs RSMeans '!$F$15</f>
        <v>163.67258332358787</v>
      </c>
      <c r="BN7" s="131">
        <f>'Replacement Costs RSMeans '!$E$15</f>
        <v>160.16666666666666</v>
      </c>
      <c r="BO7" s="131">
        <f>'Replacement Costs RSMeans '!$E$15</f>
        <v>160.16666666666666</v>
      </c>
      <c r="BP7" s="131">
        <f>'Replacement Costs RSMeans '!$E$15</f>
        <v>160.16666666666666</v>
      </c>
    </row>
    <row r="8" spans="1:68" x14ac:dyDescent="0.25">
      <c r="A8" s="13" t="s">
        <v>128</v>
      </c>
      <c r="B8" s="131">
        <f>'Replacement Costs RSMeans '!$I$30</f>
        <v>163.38</v>
      </c>
      <c r="C8" s="131">
        <f>'Replacement Costs RSMeans '!$E$30</f>
        <v>163.50687500000004</v>
      </c>
      <c r="D8" s="131">
        <f>'Replacement Costs RSMeans '!$O$30</f>
        <v>160.99</v>
      </c>
      <c r="E8" s="131">
        <f>'Replacement Costs RSMeans '!$E$30</f>
        <v>163.50687500000004</v>
      </c>
      <c r="F8" s="131">
        <f>'Replacement Costs RSMeans '!$L$30</f>
        <v>167.17</v>
      </c>
      <c r="G8" s="131">
        <f>'Replacement Costs RSMeans '!G30</f>
        <v>162.78</v>
      </c>
      <c r="H8" s="131">
        <f>'Replacement Costs RSMeans '!$E$30</f>
        <v>163.50687500000004</v>
      </c>
      <c r="I8" s="131">
        <f>'Replacement Costs RSMeans '!$E$30</f>
        <v>163.50687500000004</v>
      </c>
      <c r="J8" s="131">
        <f>'Replacement Costs RSMeans '!$E$30</f>
        <v>163.50687500000004</v>
      </c>
      <c r="K8" s="131">
        <f>'Replacement Costs RSMeans '!$E$30</f>
        <v>163.50687500000004</v>
      </c>
      <c r="L8" s="131">
        <f>'Replacement Costs RSMeans '!$E$30</f>
        <v>163.50687500000004</v>
      </c>
      <c r="M8" s="131">
        <f>'Replacement Costs RSMeans '!$E$30</f>
        <v>163.50687500000004</v>
      </c>
      <c r="N8" s="131">
        <f>'Replacement Costs RSMeans '!$E$30</f>
        <v>163.50687500000004</v>
      </c>
      <c r="O8" s="131">
        <f>'Replacement Costs RSMeans '!$E$30</f>
        <v>163.50687500000004</v>
      </c>
      <c r="P8" s="131">
        <f>'Replacement Costs RSMeans '!$J$30</f>
        <v>164.82</v>
      </c>
      <c r="Q8" s="131">
        <f>'Replacement Costs RSMeans '!$P$30</f>
        <v>163.62</v>
      </c>
      <c r="R8" s="131">
        <f>'Replacement Costs RSMeans '!$E$30</f>
        <v>163.50687500000004</v>
      </c>
      <c r="S8" s="131">
        <f>'Replacement Costs RSMeans '!$E$30</f>
        <v>163.50687500000004</v>
      </c>
      <c r="T8" s="131">
        <f>'Replacement Costs RSMeans '!$E$30</f>
        <v>163.50687500000004</v>
      </c>
      <c r="U8" s="131">
        <f>'Replacement Costs RSMeans '!$E$30</f>
        <v>163.50687500000004</v>
      </c>
      <c r="V8" s="131">
        <f>'Replacement Costs RSMeans '!$E$30</f>
        <v>163.50687500000004</v>
      </c>
      <c r="W8" s="131">
        <f>'Replacement Costs RSMeans '!$E$30</f>
        <v>163.50687500000004</v>
      </c>
      <c r="X8" s="131">
        <f>'Replacement Costs RSMeans '!$E$30</f>
        <v>163.50687500000004</v>
      </c>
      <c r="Y8" s="131">
        <f>'Replacement Costs RSMeans '!$E$30</f>
        <v>163.50687500000004</v>
      </c>
      <c r="Z8" s="131">
        <f>'Replacement Costs RSMeans '!$E$30</f>
        <v>163.50687500000004</v>
      </c>
      <c r="AA8" s="131">
        <f>'Replacement Costs RSMeans '!$E$30</f>
        <v>163.50687500000004</v>
      </c>
      <c r="AB8" s="131">
        <f>'Replacement Costs RSMeans '!$E$30</f>
        <v>163.50687500000004</v>
      </c>
      <c r="AC8" s="131">
        <f>'Replacement Costs RSMeans '!$T$30</f>
        <v>164.88</v>
      </c>
      <c r="AD8" s="131">
        <f>'Replacement Costs RSMeans '!$E$30</f>
        <v>163.50687500000004</v>
      </c>
      <c r="AE8" s="131">
        <f>'Replacement Costs RSMeans '!$E$30</f>
        <v>163.50687500000004</v>
      </c>
      <c r="AF8" s="131">
        <f>'Replacement Costs RSMeans '!$E$30</f>
        <v>163.50687500000004</v>
      </c>
      <c r="AG8" s="131">
        <f>'Replacement Costs RSMeans '!$E$30</f>
        <v>163.50687500000004</v>
      </c>
      <c r="AH8" s="131">
        <f>'Replacement Costs RSMeans '!$E$30</f>
        <v>163.50687500000004</v>
      </c>
      <c r="AI8" s="131">
        <f>'Replacement Costs RSMeans '!$E$30</f>
        <v>163.50687500000004</v>
      </c>
      <c r="AJ8" s="131">
        <f>'Replacement Costs RSMeans '!H30</f>
        <v>160.74</v>
      </c>
      <c r="AK8" s="131">
        <f>'Replacement Costs RSMeans '!S30</f>
        <v>167.03</v>
      </c>
      <c r="AL8" s="131">
        <f>'Replacement Costs RSMeans '!$E$30</f>
        <v>163.50687500000004</v>
      </c>
      <c r="AM8" s="131">
        <f>'Replacement Costs RSMeans '!$E$30</f>
        <v>163.50687500000004</v>
      </c>
      <c r="AN8" s="131">
        <f>'Replacement Costs RSMeans '!$E$30</f>
        <v>163.50687500000004</v>
      </c>
      <c r="AO8" s="131">
        <f>'Replacement Costs RSMeans '!$E$30</f>
        <v>163.50687500000004</v>
      </c>
      <c r="AP8" s="131">
        <f>'Replacement Costs RSMeans '!$E$30</f>
        <v>163.50687500000004</v>
      </c>
      <c r="AQ8" s="430">
        <f>PricePerSF[[#This Row],[Palm Beach]]</f>
        <v>159.28</v>
      </c>
      <c r="AR8" s="131">
        <f>'Replacement Costs RSMeans '!M30</f>
        <v>164.86</v>
      </c>
      <c r="AS8" s="131">
        <f>'Replacement Costs RSMeans '!E30</f>
        <v>163.50687500000004</v>
      </c>
      <c r="AT8" s="131">
        <f>'Replacement Costs RSMeans '!$E$30</f>
        <v>163.50687500000004</v>
      </c>
      <c r="AU8" s="131">
        <f>'Replacement Costs RSMeans '!$E$30</f>
        <v>163.50687500000004</v>
      </c>
      <c r="AV8" s="131">
        <f>'Replacement Costs RSMeans '!$E$30</f>
        <v>163.50687500000004</v>
      </c>
      <c r="AW8" s="131">
        <f>'Replacement Costs RSMeans '!$N$30</f>
        <v>164.19</v>
      </c>
      <c r="AX8" s="131">
        <f>'Replacement Costs RSMeans '!$E$30</f>
        <v>163.50687500000004</v>
      </c>
      <c r="AY8" s="131">
        <f>'Replacement Costs RSMeans '!$U$30</f>
        <v>159.28</v>
      </c>
      <c r="AZ8" s="131">
        <f>'Replacement Costs RSMeans '!$E$30</f>
        <v>163.50687500000004</v>
      </c>
      <c r="BA8" s="131">
        <f>'Replacement Costs RSMeans '!R30</f>
        <v>162.58000000000001</v>
      </c>
      <c r="BB8" s="131">
        <f>'Replacement Costs RSMeans '!$K$30</f>
        <v>161.93</v>
      </c>
      <c r="BC8" s="131">
        <f>'Replacement Costs RSMeans '!$E$30</f>
        <v>163.50687500000004</v>
      </c>
      <c r="BD8" s="131">
        <f>'Replacement Costs RSMeans '!$E$30</f>
        <v>163.50687500000004</v>
      </c>
      <c r="BE8" s="131">
        <f>'Replacement Costs RSMeans '!$Q$30</f>
        <v>164.87</v>
      </c>
      <c r="BF8" s="131">
        <f>'Replacement Costs RSMeans '!$E$30</f>
        <v>163.50687500000004</v>
      </c>
      <c r="BG8" s="131">
        <f>'Replacement Costs RSMeans '!$E$30</f>
        <v>163.50687500000004</v>
      </c>
      <c r="BH8" s="131">
        <f>'Replacement Costs RSMeans '!$E$30</f>
        <v>163.50687500000004</v>
      </c>
      <c r="BI8" s="131">
        <f>'Replacement Costs RSMeans '!$E$30</f>
        <v>163.50687500000004</v>
      </c>
      <c r="BJ8" s="131">
        <f>'Replacement Costs RSMeans '!$E$30</f>
        <v>163.50687500000004</v>
      </c>
      <c r="BK8" s="131">
        <f>'Replacement Costs RSMeans '!$E$30</f>
        <v>163.50687500000004</v>
      </c>
      <c r="BL8" s="131">
        <f>'Replacement Costs RSMeans '!$E$30</f>
        <v>163.50687500000004</v>
      </c>
      <c r="BM8" s="131">
        <f>'Replacement Costs RSMeans '!$F$30</f>
        <v>162.99</v>
      </c>
      <c r="BN8" s="131">
        <f>'Replacement Costs RSMeans '!$E$30</f>
        <v>163.50687500000004</v>
      </c>
      <c r="BO8" s="131">
        <f>'Replacement Costs RSMeans '!$E$30</f>
        <v>163.50687500000004</v>
      </c>
      <c r="BP8" s="131">
        <f>'Replacement Costs RSMeans '!$E$30</f>
        <v>163.50687500000004</v>
      </c>
    </row>
    <row r="9" spans="1:68" x14ac:dyDescent="0.25">
      <c r="A9" s="13" t="s">
        <v>129</v>
      </c>
      <c r="B9" s="131">
        <f>'Replacement Costs RSMeans '!$I$31</f>
        <v>252.33</v>
      </c>
      <c r="C9" s="131">
        <f>'Replacement Costs RSMeans '!$E$31</f>
        <v>252.3125</v>
      </c>
      <c r="D9" s="131">
        <f>'Replacement Costs RSMeans '!$O$31</f>
        <v>249.29</v>
      </c>
      <c r="E9" s="131">
        <f>'Replacement Costs RSMeans '!$E$31</f>
        <v>252.3125</v>
      </c>
      <c r="F9" s="131">
        <f>'Replacement Costs RSMeans '!$L$31</f>
        <v>257.63</v>
      </c>
      <c r="G9" s="131">
        <f>'Replacement Costs RSMeans '!G31</f>
        <v>253.7</v>
      </c>
      <c r="H9" s="131">
        <f>'Replacement Costs RSMeans '!$E$31</f>
        <v>252.3125</v>
      </c>
      <c r="I9" s="131">
        <f>'Replacement Costs RSMeans '!$E$31</f>
        <v>252.3125</v>
      </c>
      <c r="J9" s="131">
        <f>'Replacement Costs RSMeans '!$E$31</f>
        <v>252.3125</v>
      </c>
      <c r="K9" s="131">
        <f>'Replacement Costs RSMeans '!$E$31</f>
        <v>252.3125</v>
      </c>
      <c r="L9" s="131">
        <f>'Replacement Costs RSMeans '!$E$31</f>
        <v>252.3125</v>
      </c>
      <c r="M9" s="131">
        <f>'Replacement Costs RSMeans '!$E$31</f>
        <v>252.3125</v>
      </c>
      <c r="N9" s="131">
        <f>'Replacement Costs RSMeans '!$E$31</f>
        <v>252.3125</v>
      </c>
      <c r="O9" s="131">
        <f>'Replacement Costs RSMeans '!$E$31</f>
        <v>252.3125</v>
      </c>
      <c r="P9" s="131">
        <f>'Replacement Costs RSMeans '!$J$31</f>
        <v>253.79</v>
      </c>
      <c r="Q9" s="131">
        <f>'Replacement Costs RSMeans '!$P$31</f>
        <v>252.24</v>
      </c>
      <c r="R9" s="131">
        <f>'Replacement Costs RSMeans '!$E$31</f>
        <v>252.3125</v>
      </c>
      <c r="S9" s="131">
        <f>'Replacement Costs RSMeans '!$E$31</f>
        <v>252.3125</v>
      </c>
      <c r="T9" s="131">
        <f>'Replacement Costs RSMeans '!$E$31</f>
        <v>252.3125</v>
      </c>
      <c r="U9" s="131">
        <f>'Replacement Costs RSMeans '!$E$31</f>
        <v>252.3125</v>
      </c>
      <c r="V9" s="131">
        <f>'Replacement Costs RSMeans '!$E$31</f>
        <v>252.3125</v>
      </c>
      <c r="W9" s="131">
        <f>'Replacement Costs RSMeans '!$E$31</f>
        <v>252.3125</v>
      </c>
      <c r="X9" s="131">
        <f>'Replacement Costs RSMeans '!$E$31</f>
        <v>252.3125</v>
      </c>
      <c r="Y9" s="131">
        <f>'Replacement Costs RSMeans '!$E$31</f>
        <v>252.3125</v>
      </c>
      <c r="Z9" s="131">
        <f>'Replacement Costs RSMeans '!$E$31</f>
        <v>252.3125</v>
      </c>
      <c r="AA9" s="131">
        <f>'Replacement Costs RSMeans '!$E$31</f>
        <v>252.3125</v>
      </c>
      <c r="AB9" s="131">
        <f>'Replacement Costs RSMeans '!$E$31</f>
        <v>252.3125</v>
      </c>
      <c r="AC9" s="131">
        <f>'Replacement Costs RSMeans '!$T$31</f>
        <v>254.2</v>
      </c>
      <c r="AD9" s="131">
        <f>'Replacement Costs RSMeans '!$E$31</f>
        <v>252.3125</v>
      </c>
      <c r="AE9" s="131">
        <f>'Replacement Costs RSMeans '!$E$31</f>
        <v>252.3125</v>
      </c>
      <c r="AF9" s="131">
        <f>'Replacement Costs RSMeans '!$E$31</f>
        <v>252.3125</v>
      </c>
      <c r="AG9" s="131">
        <f>'Replacement Costs RSMeans '!$E$31</f>
        <v>252.3125</v>
      </c>
      <c r="AH9" s="131">
        <f>'Replacement Costs RSMeans '!$E$31</f>
        <v>252.3125</v>
      </c>
      <c r="AI9" s="131">
        <f>'Replacement Costs RSMeans '!$E$31</f>
        <v>252.3125</v>
      </c>
      <c r="AJ9" s="131">
        <f>'Replacement Costs RSMeans '!H31</f>
        <v>246.15</v>
      </c>
      <c r="AK9" s="131">
        <f>'Replacement Costs RSMeans '!S31</f>
        <v>257.27999999999997</v>
      </c>
      <c r="AL9" s="131">
        <f>'Replacement Costs RSMeans '!$E$31</f>
        <v>252.3125</v>
      </c>
      <c r="AM9" s="131">
        <f>'Replacement Costs RSMeans '!$E$31</f>
        <v>252.3125</v>
      </c>
      <c r="AN9" s="131">
        <f>'Replacement Costs RSMeans '!$E$31</f>
        <v>252.3125</v>
      </c>
      <c r="AO9" s="131">
        <f>'Replacement Costs RSMeans '!$E$31</f>
        <v>252.3125</v>
      </c>
      <c r="AP9" s="131">
        <f>'Replacement Costs RSMeans '!$E$31</f>
        <v>252.3125</v>
      </c>
      <c r="AQ9" s="430">
        <f>PricePerSF[[#This Row],[Palm Beach]]</f>
        <v>246.67</v>
      </c>
      <c r="AR9" s="131">
        <f>'Replacement Costs RSMeans '!M31</f>
        <v>255.71</v>
      </c>
      <c r="AS9" s="131">
        <f>'Replacement Costs RSMeans '!E31</f>
        <v>252.3125</v>
      </c>
      <c r="AT9" s="131">
        <f>'Replacement Costs RSMeans '!$E$31</f>
        <v>252.3125</v>
      </c>
      <c r="AU9" s="131">
        <f>'Replacement Costs RSMeans '!$E$31</f>
        <v>252.3125</v>
      </c>
      <c r="AV9" s="131">
        <f>'Replacement Costs RSMeans '!$E$31</f>
        <v>252.3125</v>
      </c>
      <c r="AW9" s="131">
        <f>'Replacement Costs RSMeans '!$N$31</f>
        <v>253.06</v>
      </c>
      <c r="AX9" s="131">
        <f>'Replacement Costs RSMeans '!$E$31</f>
        <v>252.3125</v>
      </c>
      <c r="AY9" s="131">
        <f>'Replacement Costs RSMeans '!$U$31</f>
        <v>246.67</v>
      </c>
      <c r="AZ9" s="131">
        <f>'Replacement Costs RSMeans '!$E$31</f>
        <v>252.3125</v>
      </c>
      <c r="BA9" s="131">
        <f>'Replacement Costs RSMeans '!R31</f>
        <v>251.22</v>
      </c>
      <c r="BB9" s="131">
        <f>'Replacement Costs RSMeans '!$K$31</f>
        <v>249.75</v>
      </c>
      <c r="BC9" s="131">
        <f>'Replacement Costs RSMeans '!$E$31</f>
        <v>252.3125</v>
      </c>
      <c r="BD9" s="131">
        <f>'Replacement Costs RSMeans '!$E$31</f>
        <v>252.3125</v>
      </c>
      <c r="BE9" s="131">
        <f>'Replacement Costs RSMeans '!$Q$31</f>
        <v>251.87</v>
      </c>
      <c r="BF9" s="131">
        <f>'Replacement Costs RSMeans '!$E$31</f>
        <v>252.3125</v>
      </c>
      <c r="BG9" s="131">
        <f>'Replacement Costs RSMeans '!$E$31</f>
        <v>252.3125</v>
      </c>
      <c r="BH9" s="131">
        <f>'Replacement Costs RSMeans '!$E$31</f>
        <v>252.3125</v>
      </c>
      <c r="BI9" s="131">
        <f>'Replacement Costs RSMeans '!$E$31</f>
        <v>252.3125</v>
      </c>
      <c r="BJ9" s="131">
        <f>'Replacement Costs RSMeans '!$E$31</f>
        <v>252.3125</v>
      </c>
      <c r="BK9" s="131">
        <f>'Replacement Costs RSMeans '!$E$31</f>
        <v>252.3125</v>
      </c>
      <c r="BL9" s="131">
        <f>'Replacement Costs RSMeans '!$E$31</f>
        <v>252.3125</v>
      </c>
      <c r="BM9" s="131">
        <f>'Replacement Costs RSMeans '!$F$31</f>
        <v>252.11</v>
      </c>
      <c r="BN9" s="131">
        <f>'Replacement Costs RSMeans '!$E$31</f>
        <v>252.3125</v>
      </c>
      <c r="BO9" s="131">
        <f>'Replacement Costs RSMeans '!$E$31</f>
        <v>252.3125</v>
      </c>
      <c r="BP9" s="131">
        <f>'Replacement Costs RSMeans '!$E$31</f>
        <v>252.3125</v>
      </c>
    </row>
    <row r="10" spans="1:68" x14ac:dyDescent="0.25">
      <c r="A10" s="13" t="s">
        <v>130</v>
      </c>
      <c r="B10" s="131">
        <f>AVERAGE('Replacement Costs RSMeans '!$I$32, 'Replacement Costs RSMeans '!$I$33)</f>
        <v>193.69248094892498</v>
      </c>
      <c r="C10" s="131">
        <f>AVERAGE('Replacement Costs RSMeans '!$E$32, 'Replacement Costs RSMeans '!$E$33)</f>
        <v>191.80604166666666</v>
      </c>
      <c r="D10" s="131">
        <f>AVERAGE('Replacement Costs RSMeans '!$O$32, 'Replacement Costs RSMeans '!$O$33)</f>
        <v>193.44971863553113</v>
      </c>
      <c r="E10" s="131">
        <f>AVERAGE('Replacement Costs RSMeans '!$E$32, 'Replacement Costs RSMeans '!$E$33)</f>
        <v>191.80604166666666</v>
      </c>
      <c r="F10" s="131">
        <f>AVERAGE('Replacement Costs RSMeans '!$L$32, 'Replacement Costs RSMeans '!$L$33)</f>
        <v>194.21998040700004</v>
      </c>
      <c r="G10" s="131">
        <f>AVERAGE('Replacement Costs RSMeans '!G32, 'Replacement Costs RSMeans '!G33)</f>
        <v>192.85000000000002</v>
      </c>
      <c r="H10" s="131">
        <f>AVERAGE('Replacement Costs RSMeans '!$E$32, 'Replacement Costs RSMeans '!$E$33)</f>
        <v>191.80604166666666</v>
      </c>
      <c r="I10" s="131">
        <f>AVERAGE('Replacement Costs RSMeans '!$E$32, 'Replacement Costs RSMeans '!$E$33)</f>
        <v>191.80604166666666</v>
      </c>
      <c r="J10" s="131">
        <f>AVERAGE('Replacement Costs RSMeans '!$E$32, 'Replacement Costs RSMeans '!$E$33)</f>
        <v>191.80604166666666</v>
      </c>
      <c r="K10" s="131">
        <f>AVERAGE('Replacement Costs RSMeans '!$E$32, 'Replacement Costs RSMeans '!$E$33)</f>
        <v>191.80604166666666</v>
      </c>
      <c r="L10" s="131">
        <f>AVERAGE('Replacement Costs RSMeans '!$E$32, 'Replacement Costs RSMeans '!$E$33)</f>
        <v>191.80604166666666</v>
      </c>
      <c r="M10" s="131">
        <f>AVERAGE('Replacement Costs RSMeans '!$E$32, 'Replacement Costs RSMeans '!$E$33)</f>
        <v>191.80604166666666</v>
      </c>
      <c r="N10" s="131">
        <f>AVERAGE('Replacement Costs RSMeans '!$E$32, 'Replacement Costs RSMeans '!$E$33)</f>
        <v>191.80604166666666</v>
      </c>
      <c r="O10" s="131">
        <f>AVERAGE('Replacement Costs RSMeans '!$E$32, 'Replacement Costs RSMeans '!$E$33)</f>
        <v>191.80604166666666</v>
      </c>
      <c r="P10" s="131">
        <f>AVERAGE('Replacement Costs RSMeans '!$J$32, 'Replacement Costs RSMeans '!$J$33)</f>
        <v>193.8156071073783</v>
      </c>
      <c r="Q10" s="131">
        <f>AVERAGE('Replacement Costs RSMeans '!$P$32, 'Replacement Costs RSMeans '!$P$33)</f>
        <v>193.67551629448076</v>
      </c>
      <c r="R10" s="131">
        <f>AVERAGE('Replacement Costs RSMeans '!$E$32, 'Replacement Costs RSMeans '!$E$33)</f>
        <v>191.80604166666666</v>
      </c>
      <c r="S10" s="131">
        <f>AVERAGE('Replacement Costs RSMeans '!$E$32, 'Replacement Costs RSMeans '!$E$33)</f>
        <v>191.80604166666666</v>
      </c>
      <c r="T10" s="131">
        <f>AVERAGE('Replacement Costs RSMeans '!$E$32, 'Replacement Costs RSMeans '!$E$33)</f>
        <v>191.80604166666666</v>
      </c>
      <c r="U10" s="131">
        <f>AVERAGE('Replacement Costs RSMeans '!$E$32, 'Replacement Costs RSMeans '!$E$33)</f>
        <v>191.80604166666666</v>
      </c>
      <c r="V10" s="131">
        <f>AVERAGE('Replacement Costs RSMeans '!$E$32, 'Replacement Costs RSMeans '!$E$33)</f>
        <v>191.80604166666666</v>
      </c>
      <c r="W10" s="131">
        <f>AVERAGE('Replacement Costs RSMeans '!$E$32, 'Replacement Costs RSMeans '!$E$33)</f>
        <v>191.80604166666666</v>
      </c>
      <c r="X10" s="131">
        <f>AVERAGE('Replacement Costs RSMeans '!$E$32, 'Replacement Costs RSMeans '!$E$33)</f>
        <v>191.80604166666666</v>
      </c>
      <c r="Y10" s="131">
        <f>AVERAGE('Replacement Costs RSMeans '!$E$32, 'Replacement Costs RSMeans '!$E$33)</f>
        <v>191.80604166666666</v>
      </c>
      <c r="Z10" s="131">
        <f>AVERAGE('Replacement Costs RSMeans '!$E$32, 'Replacement Costs RSMeans '!$E$33)</f>
        <v>191.80604166666666</v>
      </c>
      <c r="AA10" s="131">
        <f>AVERAGE('Replacement Costs RSMeans '!$E$32, 'Replacement Costs RSMeans '!$E$33)</f>
        <v>191.80604166666666</v>
      </c>
      <c r="AB10" s="131">
        <f>AVERAGE('Replacement Costs RSMeans '!$E$32, 'Replacement Costs RSMeans '!$E$33)</f>
        <v>191.80604166666666</v>
      </c>
      <c r="AC10" s="131">
        <f>AVERAGE('Replacement Costs RSMeans '!$T$32, 'Replacement Costs RSMeans '!$T$33)</f>
        <v>193.83813097816278</v>
      </c>
      <c r="AD10" s="131">
        <f>AVERAGE('Replacement Costs RSMeans '!$E$32, 'Replacement Costs RSMeans '!$E$33)</f>
        <v>191.80604166666666</v>
      </c>
      <c r="AE10" s="131">
        <f>AVERAGE('Replacement Costs RSMeans '!$E$32, 'Replacement Costs RSMeans '!$E$33)</f>
        <v>191.80604166666666</v>
      </c>
      <c r="AF10" s="131">
        <f>AVERAGE('Replacement Costs RSMeans '!$E$32, 'Replacement Costs RSMeans '!$E$33)</f>
        <v>191.80604166666666</v>
      </c>
      <c r="AG10" s="131">
        <f>AVERAGE('Replacement Costs RSMeans '!$E$32, 'Replacement Costs RSMeans '!$E$33)</f>
        <v>191.80604166666666</v>
      </c>
      <c r="AH10" s="131">
        <f>AVERAGE('Replacement Costs RSMeans '!$E$32, 'Replacement Costs RSMeans '!$E$33)</f>
        <v>191.80604166666666</v>
      </c>
      <c r="AI10" s="131">
        <f>AVERAGE('Replacement Costs RSMeans '!$E$32, 'Replacement Costs RSMeans '!$E$33)</f>
        <v>191.80604166666666</v>
      </c>
      <c r="AJ10" s="131">
        <f>AVERAGE('Replacement Costs RSMeans '!H32, 'Replacement Costs RSMeans '!H33)</f>
        <v>193.23801838422099</v>
      </c>
      <c r="AK10" s="131">
        <f>AVERAGE('Replacement Costs RSMeans '!S32, 'Replacement Costs RSMeans '!S33)</f>
        <v>194.17019870651205</v>
      </c>
      <c r="AL10" s="131">
        <f>AVERAGE('Replacement Costs RSMeans '!$E$32, 'Replacement Costs RSMeans '!$E$33)</f>
        <v>191.80604166666666</v>
      </c>
      <c r="AM10" s="131">
        <f>AVERAGE('Replacement Costs RSMeans '!$E$32, 'Replacement Costs RSMeans '!$E$33)</f>
        <v>191.80604166666666</v>
      </c>
      <c r="AN10" s="131">
        <f>AVERAGE('Replacement Costs RSMeans '!$E$32, 'Replacement Costs RSMeans '!$E$33)</f>
        <v>191.80604166666666</v>
      </c>
      <c r="AO10" s="131">
        <f>AVERAGE('Replacement Costs RSMeans '!$E$32, 'Replacement Costs RSMeans '!$E$33)</f>
        <v>191.80604166666666</v>
      </c>
      <c r="AP10" s="131">
        <f>AVERAGE('Replacement Costs RSMeans '!$E$32, 'Replacement Costs RSMeans '!$E$33)</f>
        <v>191.80604166666666</v>
      </c>
      <c r="AQ10" s="430">
        <f>PricePerSF[[#This Row],[Palm Beach]]</f>
        <v>187.44</v>
      </c>
      <c r="AR10" s="131">
        <f>AVERAGE('Replacement Costs RSMeans '!M32, 'Replacement Costs RSMeans '!M33)</f>
        <v>193.89999999999998</v>
      </c>
      <c r="AS10" s="131">
        <f>AVERAGE('Replacement Costs RSMeans '!E32, 'Replacement Costs RSMeans '!E33)</f>
        <v>191.80604166666666</v>
      </c>
      <c r="AT10" s="131">
        <f>AVERAGE('Replacement Costs RSMeans '!$E$32, 'Replacement Costs RSMeans '!$E$33)</f>
        <v>191.80604166666666</v>
      </c>
      <c r="AU10" s="131">
        <f>AVERAGE('Replacement Costs RSMeans '!$E$32, 'Replacement Costs RSMeans '!$E$33)</f>
        <v>191.80604166666666</v>
      </c>
      <c r="AV10" s="131">
        <f>AVERAGE('Replacement Costs RSMeans '!$E$32, 'Replacement Costs RSMeans '!$E$33)</f>
        <v>191.80604166666666</v>
      </c>
      <c r="AW10" s="131">
        <f>AVERAGE('Replacement Costs RSMeans '!$N$32, 'Replacement Costs RSMeans '!$N$33)</f>
        <v>193.65380371581719</v>
      </c>
      <c r="AX10" s="131">
        <f>AVERAGE('Replacement Costs RSMeans '!$E$32, 'Replacement Costs RSMeans '!$E$33)</f>
        <v>191.80604166666666</v>
      </c>
      <c r="AY10" s="131">
        <f>AVERAGE('Replacement Costs RSMeans '!$U$32, 'Replacement Costs RSMeans '!$U$33)</f>
        <v>187.44</v>
      </c>
      <c r="AZ10" s="131">
        <f>AVERAGE('Replacement Costs RSMeans '!$E$32, 'Replacement Costs RSMeans '!$E$33)</f>
        <v>191.80604166666666</v>
      </c>
      <c r="BA10" s="131">
        <f>AVERAGE('Replacement Costs RSMeans '!R32, 'Replacement Costs RSMeans '!R33)</f>
        <v>193.54809486887115</v>
      </c>
      <c r="BB10" s="131">
        <f>AVERAGE('Replacement Costs RSMeans '!$K$32, 'Replacement Costs RSMeans '!$K$33)</f>
        <v>193.46345300201352</v>
      </c>
      <c r="BC10" s="131">
        <f>AVERAGE('Replacement Costs RSMeans '!$E$32, 'Replacement Costs RSMeans '!$E$33)</f>
        <v>191.80604166666666</v>
      </c>
      <c r="BD10" s="131">
        <f>AVERAGE('Replacement Costs RSMeans '!$E$32, 'Replacement Costs RSMeans '!$E$33)</f>
        <v>191.80604166666666</v>
      </c>
      <c r="BE10" s="131">
        <f>AVERAGE('Replacement Costs RSMeans '!$Q$32, 'Replacement Costs RSMeans '!$Q$33)</f>
        <v>193.81186379442713</v>
      </c>
      <c r="BF10" s="131">
        <f>AVERAGE('Replacement Costs RSMeans '!$E$32, 'Replacement Costs RSMeans '!$E$33)</f>
        <v>191.80604166666666</v>
      </c>
      <c r="BG10" s="131">
        <f>AVERAGE('Replacement Costs RSMeans '!$E$32, 'Replacement Costs RSMeans '!$E$33)</f>
        <v>191.80604166666666</v>
      </c>
      <c r="BH10" s="131">
        <f>AVERAGE('Replacement Costs RSMeans '!$E$32, 'Replacement Costs RSMeans '!$E$33)</f>
        <v>191.80604166666666</v>
      </c>
      <c r="BI10" s="131">
        <f>AVERAGE('Replacement Costs RSMeans '!$E$32, 'Replacement Costs RSMeans '!$E$33)</f>
        <v>191.80604166666666</v>
      </c>
      <c r="BJ10" s="131">
        <f>AVERAGE('Replacement Costs RSMeans '!$E$32, 'Replacement Costs RSMeans '!$E$33)</f>
        <v>191.80604166666666</v>
      </c>
      <c r="BK10" s="131">
        <f>AVERAGE('Replacement Costs RSMeans '!$E$32, 'Replacement Costs RSMeans '!$E$33)</f>
        <v>191.80604166666666</v>
      </c>
      <c r="BL10" s="131">
        <f>AVERAGE('Replacement Costs RSMeans '!$E$32, 'Replacement Costs RSMeans '!$E$33)</f>
        <v>191.80604166666666</v>
      </c>
      <c r="BM10" s="131">
        <f>AVERAGE('Replacement Costs RSMeans '!$F$32, 'Replacement Costs RSMeans '!$F$33)</f>
        <v>193.68156736397873</v>
      </c>
      <c r="BN10" s="131">
        <f>AVERAGE('Replacement Costs RSMeans '!$E$32, 'Replacement Costs RSMeans '!$E$33)</f>
        <v>191.80604166666666</v>
      </c>
      <c r="BO10" s="131">
        <f>AVERAGE('Replacement Costs RSMeans '!$E$32, 'Replacement Costs RSMeans '!$E$33)</f>
        <v>191.80604166666666</v>
      </c>
      <c r="BP10" s="131">
        <f>AVERAGE('Replacement Costs RSMeans '!$E$32, 'Replacement Costs RSMeans '!$E$33)</f>
        <v>191.80604166666666</v>
      </c>
    </row>
    <row r="11" spans="1:68" x14ac:dyDescent="0.25">
      <c r="AQ11" t="s">
        <v>698</v>
      </c>
    </row>
  </sheetData>
  <sheetProtection algorithmName="SHA-512" hashValue="oYWcl1DmhrvZibSSoGDmcCBKpknV3RI2DNkgE4iDIIT9Bp7BbcYy62j0rR7M6jq92fwsErXbj+Y1a0k6qzwdvQ==" saltValue="7JOVUQhYcmZapEpSLM3ewg==" spinCount="100000" sheet="1" objects="1" scenarios="1"/>
  <mergeCells count="1">
    <mergeCell ref="B2:BP2"/>
  </mergeCells>
  <phoneticPr fontId="44" type="noConversion"/>
  <hyperlinks>
    <hyperlink ref="BP3" r:id="rId1" display="http://www.washcomall.com/" xr:uid="{7427634A-405F-4D03-AC04-3CE5D7E1AEF2}"/>
    <hyperlink ref="AU3" r:id="rId2" display="http://www.co.okaloosa.fl.us/" xr:uid="{1489E36E-7655-4C9A-A900-9096BB225A8B}"/>
  </hyperlinks>
  <pageMargins left="0.7" right="0.7" top="0.75" bottom="0.75" header="0.3" footer="0.3"/>
  <drawing r:id="rId3"/>
  <tableParts count="1">
    <tablePart r:id="rId4"/>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8EEF9-6183-4C37-9C60-E8195DBF0CF6}">
  <sheetPr codeName="Sheet24">
    <tabColor theme="1" tint="0.499984740745262"/>
  </sheetPr>
  <dimension ref="A2:U49"/>
  <sheetViews>
    <sheetView zoomScale="85" zoomScaleNormal="85" workbookViewId="0"/>
  </sheetViews>
  <sheetFormatPr defaultRowHeight="15" x14ac:dyDescent="0.25"/>
  <cols>
    <col min="1" max="1" width="11.42578125" customWidth="1"/>
    <col min="2" max="2" width="35.5703125" bestFit="1" customWidth="1"/>
    <col min="3" max="5" width="13.42578125" customWidth="1"/>
    <col min="7" max="7" width="14.7109375" bestFit="1" customWidth="1"/>
    <col min="8" max="8" width="12.42578125" customWidth="1"/>
    <col min="9" max="9" width="11.28515625" bestFit="1" customWidth="1"/>
    <col min="10" max="10" width="11.5703125" bestFit="1" customWidth="1"/>
    <col min="12" max="12" width="10.42578125" bestFit="1" customWidth="1"/>
    <col min="13" max="13" width="13.42578125" customWidth="1"/>
    <col min="15" max="15" width="12" bestFit="1" customWidth="1"/>
    <col min="16" max="16" width="10.42578125" bestFit="1" customWidth="1"/>
    <col min="17" max="17" width="8.7109375" bestFit="1" customWidth="1"/>
    <col min="18" max="18" width="14.5703125" customWidth="1"/>
    <col min="19" max="19" width="11.5703125" bestFit="1" customWidth="1"/>
    <col min="20" max="20" width="8.42578125" bestFit="1" customWidth="1"/>
    <col min="21" max="21" width="16.42578125" bestFit="1" customWidth="1"/>
  </cols>
  <sheetData>
    <row r="2" spans="1:21" ht="45" x14ac:dyDescent="0.25">
      <c r="A2" s="48" t="s">
        <v>699</v>
      </c>
      <c r="B2" s="48" t="s">
        <v>700</v>
      </c>
      <c r="C2" s="48" t="s">
        <v>701</v>
      </c>
      <c r="D2" s="48" t="s">
        <v>702</v>
      </c>
      <c r="E2" s="48" t="s">
        <v>703</v>
      </c>
      <c r="F2" s="48" t="s">
        <v>704</v>
      </c>
      <c r="G2" s="48" t="s">
        <v>705</v>
      </c>
      <c r="H2" s="48" t="s">
        <v>706</v>
      </c>
      <c r="I2" s="48" t="s">
        <v>707</v>
      </c>
      <c r="J2" s="48" t="s">
        <v>708</v>
      </c>
      <c r="K2" s="48" t="s">
        <v>709</v>
      </c>
      <c r="L2" s="48" t="s">
        <v>710</v>
      </c>
      <c r="M2" s="48" t="s">
        <v>673</v>
      </c>
      <c r="N2" s="48" t="s">
        <v>711</v>
      </c>
      <c r="O2" s="48" t="s">
        <v>712</v>
      </c>
      <c r="P2" s="48" t="s">
        <v>713</v>
      </c>
      <c r="Q2" s="48" t="s">
        <v>686</v>
      </c>
      <c r="R2" s="48" t="s">
        <v>714</v>
      </c>
      <c r="S2" s="48" t="s">
        <v>715</v>
      </c>
      <c r="T2" s="48" t="s">
        <v>716</v>
      </c>
      <c r="U2" s="48" t="s">
        <v>717</v>
      </c>
    </row>
    <row r="3" spans="1:21" x14ac:dyDescent="0.25">
      <c r="A3" t="s">
        <v>718</v>
      </c>
      <c r="B3" t="s">
        <v>719</v>
      </c>
      <c r="C3" t="s">
        <v>720</v>
      </c>
      <c r="D3" s="10">
        <v>2200</v>
      </c>
      <c r="E3" s="46">
        <f t="shared" ref="E3:E32" si="0">AVERAGE(F3:U3)</f>
        <v>139.28687499999998</v>
      </c>
      <c r="F3" s="46">
        <v>139</v>
      </c>
      <c r="G3" s="46">
        <v>138.93</v>
      </c>
      <c r="H3" s="46">
        <v>137.71</v>
      </c>
      <c r="I3" s="46">
        <v>138.93</v>
      </c>
      <c r="J3" s="46">
        <v>140.52000000000001</v>
      </c>
      <c r="K3" s="46">
        <v>138.47999999999999</v>
      </c>
      <c r="L3" s="46">
        <v>142.78</v>
      </c>
      <c r="M3" s="46">
        <v>140.08000000000001</v>
      </c>
      <c r="N3" s="46">
        <v>139.12</v>
      </c>
      <c r="O3" s="46">
        <v>137.19999999999999</v>
      </c>
      <c r="P3" s="46">
        <v>139.06</v>
      </c>
      <c r="Q3" s="46">
        <v>140.07</v>
      </c>
      <c r="R3" s="46">
        <v>138.53</v>
      </c>
      <c r="S3" s="46">
        <v>142.07</v>
      </c>
      <c r="T3" s="46">
        <v>140.19</v>
      </c>
      <c r="U3" s="46">
        <v>135.91999999999999</v>
      </c>
    </row>
    <row r="4" spans="1:21" x14ac:dyDescent="0.25">
      <c r="A4" t="s">
        <v>721</v>
      </c>
      <c r="B4" t="s">
        <v>722</v>
      </c>
      <c r="C4" t="s">
        <v>720</v>
      </c>
      <c r="D4" s="10">
        <v>4400</v>
      </c>
      <c r="E4" s="46">
        <f>AVERAGE(G4, M4, U4)</f>
        <v>117.03333333333335</v>
      </c>
      <c r="F4" s="46"/>
      <c r="G4" s="46">
        <v>117.87</v>
      </c>
      <c r="H4" s="46"/>
      <c r="I4" s="46"/>
      <c r="J4" s="46"/>
      <c r="K4" s="46"/>
      <c r="L4" s="46"/>
      <c r="M4" s="46">
        <v>118.91</v>
      </c>
      <c r="N4" s="46"/>
      <c r="O4" s="46"/>
      <c r="P4" s="46"/>
      <c r="Q4" s="46"/>
      <c r="R4" s="46"/>
      <c r="S4" s="46"/>
      <c r="T4" s="46"/>
      <c r="U4" s="46">
        <v>114.32</v>
      </c>
    </row>
    <row r="5" spans="1:21" x14ac:dyDescent="0.25">
      <c r="A5" t="s">
        <v>723</v>
      </c>
      <c r="B5" t="s">
        <v>724</v>
      </c>
      <c r="C5" t="s">
        <v>720</v>
      </c>
      <c r="D5" s="10">
        <v>8000</v>
      </c>
      <c r="E5" s="46">
        <f t="shared" ref="E5:E6" si="1">AVERAGE(G5, M5, U5)</f>
        <v>238.14666666666668</v>
      </c>
      <c r="F5" s="46"/>
      <c r="G5" s="46">
        <v>239.99</v>
      </c>
      <c r="H5" s="46"/>
      <c r="I5" s="46"/>
      <c r="J5" s="46"/>
      <c r="K5" s="46"/>
      <c r="L5" s="46"/>
      <c r="M5" s="46">
        <v>242.44</v>
      </c>
      <c r="N5" s="46"/>
      <c r="O5" s="46"/>
      <c r="P5" s="46"/>
      <c r="Q5" s="46"/>
      <c r="R5" s="46"/>
      <c r="S5" s="46"/>
      <c r="T5" s="46"/>
      <c r="U5" s="46">
        <v>232.01</v>
      </c>
    </row>
    <row r="6" spans="1:21" x14ac:dyDescent="0.25">
      <c r="A6" t="s">
        <v>725</v>
      </c>
      <c r="B6" t="s">
        <v>726</v>
      </c>
      <c r="C6" t="s">
        <v>720</v>
      </c>
      <c r="D6" s="10">
        <v>15000</v>
      </c>
      <c r="E6" s="46">
        <f t="shared" si="1"/>
        <v>190.62666666666667</v>
      </c>
      <c r="F6" s="436">
        <f>$M6*F$36</f>
        <v>194.31347327797917</v>
      </c>
      <c r="G6" s="46">
        <v>192.1</v>
      </c>
      <c r="H6" s="436">
        <f>$M6*H$36</f>
        <v>198.05405685678528</v>
      </c>
      <c r="I6" s="436">
        <f t="shared" ref="I6:T6" si="2">$M6*I$36</f>
        <v>195.46785600847008</v>
      </c>
      <c r="J6" s="436">
        <f t="shared" si="2"/>
        <v>193.84874409379921</v>
      </c>
      <c r="K6" s="436">
        <f t="shared" si="2"/>
        <v>196.85735560689534</v>
      </c>
      <c r="L6" s="436">
        <f t="shared" si="2"/>
        <v>190.86491413474238</v>
      </c>
      <c r="M6" s="46">
        <v>193.42</v>
      </c>
      <c r="N6" s="436">
        <f t="shared" si="2"/>
        <v>195.3299841297831</v>
      </c>
      <c r="O6" s="436">
        <f t="shared" si="2"/>
        <v>196.62440210638422</v>
      </c>
      <c r="P6" s="436">
        <f t="shared" si="2"/>
        <v>194.56375995316156</v>
      </c>
      <c r="Q6" s="436">
        <f t="shared" si="2"/>
        <v>193.40874287044582</v>
      </c>
      <c r="R6" s="436">
        <f t="shared" si="2"/>
        <v>195.70960070671376</v>
      </c>
      <c r="S6" s="436">
        <f t="shared" si="2"/>
        <v>191.76807778867794</v>
      </c>
      <c r="T6" s="436">
        <f t="shared" si="2"/>
        <v>194.04116664720311</v>
      </c>
      <c r="U6" s="46">
        <v>186.36</v>
      </c>
    </row>
    <row r="7" spans="1:21" x14ac:dyDescent="0.25">
      <c r="A7" t="s">
        <v>727</v>
      </c>
      <c r="B7" t="s">
        <v>728</v>
      </c>
      <c r="C7" t="s">
        <v>720</v>
      </c>
      <c r="D7" s="10">
        <v>40000</v>
      </c>
      <c r="E7" s="46">
        <f t="shared" ref="E7" si="3">AVERAGE(G7, M7, U6)</f>
        <v>185.64000000000001</v>
      </c>
      <c r="F7" s="46"/>
      <c r="G7" s="46">
        <v>184.69</v>
      </c>
      <c r="H7" s="46"/>
      <c r="I7" s="46"/>
      <c r="J7" s="46"/>
      <c r="K7" s="46"/>
      <c r="L7" s="46"/>
      <c r="M7" s="46">
        <v>185.87</v>
      </c>
      <c r="N7" s="46"/>
      <c r="O7" s="46"/>
      <c r="P7" s="46"/>
      <c r="Q7" s="46"/>
      <c r="R7" s="46"/>
      <c r="S7" s="46"/>
      <c r="T7" s="46"/>
      <c r="U7" s="46">
        <v>179.14</v>
      </c>
    </row>
    <row r="8" spans="1:21" x14ac:dyDescent="0.25">
      <c r="A8" t="s">
        <v>729</v>
      </c>
      <c r="B8" t="s">
        <v>730</v>
      </c>
      <c r="C8" t="s">
        <v>720</v>
      </c>
      <c r="D8" s="10">
        <v>80000</v>
      </c>
      <c r="E8" s="46">
        <f t="shared" si="0"/>
        <v>170.58312499999997</v>
      </c>
      <c r="F8" s="46">
        <v>171.02</v>
      </c>
      <c r="G8" s="46">
        <v>170.93</v>
      </c>
      <c r="H8" s="46">
        <v>167.79</v>
      </c>
      <c r="I8" s="46">
        <v>170.01</v>
      </c>
      <c r="J8" s="46">
        <v>171.43</v>
      </c>
      <c r="K8" s="46">
        <v>168.81</v>
      </c>
      <c r="L8" s="46">
        <v>174.11</v>
      </c>
      <c r="M8" s="46">
        <v>171.81</v>
      </c>
      <c r="N8" s="46">
        <v>170.13</v>
      </c>
      <c r="O8" s="46">
        <v>169.01</v>
      </c>
      <c r="P8" s="46">
        <v>170.8</v>
      </c>
      <c r="Q8" s="46">
        <v>171.82</v>
      </c>
      <c r="R8" s="46">
        <v>169.8</v>
      </c>
      <c r="S8" s="46">
        <v>173.29</v>
      </c>
      <c r="T8" s="46">
        <v>171.26</v>
      </c>
      <c r="U8" s="46">
        <v>167.31</v>
      </c>
    </row>
    <row r="9" spans="1:21" x14ac:dyDescent="0.25">
      <c r="A9" t="s">
        <v>731</v>
      </c>
      <c r="B9" t="s">
        <v>732</v>
      </c>
      <c r="C9" t="s">
        <v>720</v>
      </c>
      <c r="D9" s="10">
        <v>135000</v>
      </c>
      <c r="E9" s="46">
        <f t="shared" ref="E9:E12" si="4">AVERAGE(G9, M9, U9)</f>
        <v>178.73000000000002</v>
      </c>
      <c r="F9" s="46"/>
      <c r="G9" s="46">
        <v>180.82</v>
      </c>
      <c r="H9" s="46"/>
      <c r="I9" s="46"/>
      <c r="J9" s="46"/>
      <c r="K9" s="46"/>
      <c r="L9" s="46"/>
      <c r="M9" s="46">
        <v>181.3</v>
      </c>
      <c r="N9" s="46"/>
      <c r="O9" s="46"/>
      <c r="P9" s="46"/>
      <c r="Q9" s="46"/>
      <c r="R9" s="46"/>
      <c r="S9" s="46"/>
      <c r="T9" s="46"/>
      <c r="U9" s="46">
        <v>174.07</v>
      </c>
    </row>
    <row r="10" spans="1:21" x14ac:dyDescent="0.25">
      <c r="A10" t="s">
        <v>733</v>
      </c>
      <c r="B10" t="s">
        <v>734</v>
      </c>
      <c r="C10" t="s">
        <v>720</v>
      </c>
      <c r="D10" s="10">
        <v>25000</v>
      </c>
      <c r="E10" s="46">
        <f t="shared" si="4"/>
        <v>192.99333333333334</v>
      </c>
      <c r="F10" s="46"/>
      <c r="G10" s="46">
        <v>196.62</v>
      </c>
      <c r="H10" s="46"/>
      <c r="I10" s="46"/>
      <c r="J10" s="46"/>
      <c r="K10" s="46"/>
      <c r="L10" s="46"/>
      <c r="M10" s="46">
        <v>197.74</v>
      </c>
      <c r="N10" s="46"/>
      <c r="O10" s="46"/>
      <c r="P10" s="46"/>
      <c r="Q10" s="46"/>
      <c r="R10" s="46"/>
      <c r="S10" s="46"/>
      <c r="T10" s="46"/>
      <c r="U10" s="46">
        <v>184.62</v>
      </c>
    </row>
    <row r="11" spans="1:21" x14ac:dyDescent="0.25">
      <c r="A11" t="s">
        <v>735</v>
      </c>
      <c r="B11" t="s">
        <v>736</v>
      </c>
      <c r="C11" t="s">
        <v>720</v>
      </c>
      <c r="D11" s="10">
        <v>25000</v>
      </c>
      <c r="E11" s="46">
        <f t="shared" si="4"/>
        <v>193.53666666666666</v>
      </c>
      <c r="F11" s="46"/>
      <c r="G11" s="46">
        <v>195.72</v>
      </c>
      <c r="H11" s="46"/>
      <c r="I11" s="46"/>
      <c r="J11" s="46"/>
      <c r="K11" s="46"/>
      <c r="L11" s="46"/>
      <c r="M11" s="46">
        <v>195.51</v>
      </c>
      <c r="N11" s="46"/>
      <c r="O11" s="46"/>
      <c r="P11" s="46"/>
      <c r="Q11" s="46"/>
      <c r="R11" s="46"/>
      <c r="S11" s="46"/>
      <c r="T11" s="46"/>
      <c r="U11" s="46">
        <v>189.38</v>
      </c>
    </row>
    <row r="12" spans="1:21" x14ac:dyDescent="0.25">
      <c r="A12" t="s">
        <v>737</v>
      </c>
      <c r="B12" t="s">
        <v>738</v>
      </c>
      <c r="C12" t="s">
        <v>720</v>
      </c>
      <c r="D12" s="10">
        <v>110000</v>
      </c>
      <c r="E12" s="46">
        <f t="shared" si="4"/>
        <v>126.08333333333333</v>
      </c>
      <c r="F12" s="46"/>
      <c r="G12" s="46">
        <v>126.99</v>
      </c>
      <c r="H12" s="46"/>
      <c r="I12" s="46"/>
      <c r="J12" s="46"/>
      <c r="K12" s="46"/>
      <c r="L12" s="46"/>
      <c r="M12" s="46">
        <v>127.66</v>
      </c>
      <c r="N12" s="46"/>
      <c r="O12" s="46"/>
      <c r="P12" s="46"/>
      <c r="Q12" s="46"/>
      <c r="R12" s="46"/>
      <c r="S12" s="46"/>
      <c r="T12" s="46"/>
      <c r="U12" s="46">
        <v>123.6</v>
      </c>
    </row>
    <row r="13" spans="1:21" x14ac:dyDescent="0.25">
      <c r="A13" t="s">
        <v>739</v>
      </c>
      <c r="B13" t="s">
        <v>740</v>
      </c>
      <c r="C13" t="s">
        <v>720</v>
      </c>
      <c r="D13" s="10">
        <v>30000</v>
      </c>
      <c r="E13" s="46">
        <f t="shared" si="0"/>
        <v>138.47062500000001</v>
      </c>
      <c r="F13" s="46">
        <v>138.04</v>
      </c>
      <c r="G13" s="46">
        <v>136.97999999999999</v>
      </c>
      <c r="H13" s="46">
        <v>135.44</v>
      </c>
      <c r="I13" s="46">
        <v>139.22999999999999</v>
      </c>
      <c r="J13" s="46">
        <v>139.22</v>
      </c>
      <c r="K13" s="46">
        <v>137.30000000000001</v>
      </c>
      <c r="L13" s="46">
        <v>141.49</v>
      </c>
      <c r="M13" s="46">
        <v>138.22</v>
      </c>
      <c r="N13" s="46">
        <v>139.44999999999999</v>
      </c>
      <c r="O13" s="46">
        <v>137.79</v>
      </c>
      <c r="P13" s="46">
        <v>140.13999999999999</v>
      </c>
      <c r="Q13" s="46">
        <v>140.97</v>
      </c>
      <c r="R13" s="46">
        <v>137.34</v>
      </c>
      <c r="S13" s="46">
        <v>141.66999999999999</v>
      </c>
      <c r="T13" s="46">
        <v>138.66</v>
      </c>
      <c r="U13" s="46">
        <v>133.59</v>
      </c>
    </row>
    <row r="14" spans="1:21" x14ac:dyDescent="0.25">
      <c r="A14" t="s">
        <v>741</v>
      </c>
      <c r="B14" t="s">
        <v>742</v>
      </c>
      <c r="C14" t="s">
        <v>720</v>
      </c>
      <c r="D14" s="10">
        <v>10000</v>
      </c>
      <c r="E14" s="46">
        <f t="shared" ref="E14:E29" si="5">AVERAGE(G14, M14, U14)</f>
        <v>128.54</v>
      </c>
      <c r="F14" s="46"/>
      <c r="G14" s="46">
        <v>129.76</v>
      </c>
      <c r="H14" s="46"/>
      <c r="I14" s="46"/>
      <c r="J14" s="46"/>
      <c r="K14" s="46"/>
      <c r="L14" s="46"/>
      <c r="M14" s="46">
        <v>130.41999999999999</v>
      </c>
      <c r="N14" s="46"/>
      <c r="O14" s="46"/>
      <c r="P14" s="46"/>
      <c r="Q14" s="46"/>
      <c r="R14" s="46"/>
      <c r="S14" s="46"/>
      <c r="T14" s="46"/>
      <c r="U14" s="46">
        <v>125.44</v>
      </c>
    </row>
    <row r="15" spans="1:21" x14ac:dyDescent="0.25">
      <c r="A15" t="s">
        <v>743</v>
      </c>
      <c r="B15" t="s">
        <v>744</v>
      </c>
      <c r="C15" t="s">
        <v>720</v>
      </c>
      <c r="D15" s="10">
        <v>80000</v>
      </c>
      <c r="E15" s="46">
        <f t="shared" si="5"/>
        <v>160.16666666666666</v>
      </c>
      <c r="F15" s="436">
        <f>$M15*F$36</f>
        <v>163.67258332358787</v>
      </c>
      <c r="G15" s="46">
        <v>161.63</v>
      </c>
      <c r="H15" s="436">
        <f>$M15*H$36</f>
        <v>166.82332200965493</v>
      </c>
      <c r="I15" s="436">
        <f t="shared" ref="I15:T15" si="6">$M15*I$36</f>
        <v>164.64493382742191</v>
      </c>
      <c r="J15" s="436">
        <f t="shared" si="6"/>
        <v>163.28113632386396</v>
      </c>
      <c r="K15" s="436">
        <f t="shared" si="6"/>
        <v>165.81532610627332</v>
      </c>
      <c r="L15" s="436">
        <f t="shared" si="6"/>
        <v>160.76782034346101</v>
      </c>
      <c r="M15" s="46">
        <v>162.91999999999999</v>
      </c>
      <c r="N15" s="436">
        <f t="shared" si="6"/>
        <v>164.5288026803033</v>
      </c>
      <c r="O15" s="436">
        <f t="shared" si="6"/>
        <v>165.61910656174189</v>
      </c>
      <c r="P15" s="436">
        <f t="shared" si="6"/>
        <v>163.88340281030443</v>
      </c>
      <c r="Q15" s="436">
        <f t="shared" si="6"/>
        <v>162.91051798393667</v>
      </c>
      <c r="R15" s="436">
        <f t="shared" si="6"/>
        <v>164.8485583038869</v>
      </c>
      <c r="S15" s="436">
        <f t="shared" si="6"/>
        <v>161.52856598765075</v>
      </c>
      <c r="T15" s="436">
        <f t="shared" si="6"/>
        <v>163.44321616255985</v>
      </c>
      <c r="U15" s="46">
        <v>155.94999999999999</v>
      </c>
    </row>
    <row r="16" spans="1:21" x14ac:dyDescent="0.25">
      <c r="A16" t="s">
        <v>745</v>
      </c>
      <c r="B16" t="s">
        <v>746</v>
      </c>
      <c r="C16" t="s">
        <v>720</v>
      </c>
      <c r="D16" s="10">
        <v>4100</v>
      </c>
      <c r="E16" s="46">
        <f t="shared" si="5"/>
        <v>251.62666666666667</v>
      </c>
      <c r="F16" s="46"/>
      <c r="G16" s="46">
        <v>253.59</v>
      </c>
      <c r="H16" s="46"/>
      <c r="I16" s="46"/>
      <c r="J16" s="46"/>
      <c r="K16" s="46"/>
      <c r="L16" s="46"/>
      <c r="M16" s="46">
        <v>256.06</v>
      </c>
      <c r="N16" s="46"/>
      <c r="O16" s="46"/>
      <c r="P16" s="46"/>
      <c r="Q16" s="46"/>
      <c r="R16" s="46"/>
      <c r="S16" s="46"/>
      <c r="T16" s="46"/>
      <c r="U16" s="46">
        <v>245.23</v>
      </c>
    </row>
    <row r="17" spans="1:21" x14ac:dyDescent="0.25">
      <c r="A17" t="s">
        <v>747</v>
      </c>
      <c r="B17" t="s">
        <v>748</v>
      </c>
      <c r="C17" t="s">
        <v>720</v>
      </c>
      <c r="D17" s="10">
        <v>55000</v>
      </c>
      <c r="E17" s="46">
        <f t="shared" si="5"/>
        <v>335.59666666666669</v>
      </c>
      <c r="F17" s="46"/>
      <c r="G17" s="46">
        <v>338.91</v>
      </c>
      <c r="H17" s="46"/>
      <c r="I17" s="46"/>
      <c r="J17" s="46"/>
      <c r="K17" s="46"/>
      <c r="L17" s="46"/>
      <c r="M17" s="46">
        <v>339.03</v>
      </c>
      <c r="N17" s="46"/>
      <c r="O17" s="46"/>
      <c r="P17" s="46"/>
      <c r="Q17" s="46"/>
      <c r="R17" s="46"/>
      <c r="S17" s="46"/>
      <c r="T17" s="46"/>
      <c r="U17" s="46">
        <v>328.85</v>
      </c>
    </row>
    <row r="18" spans="1:21" x14ac:dyDescent="0.25">
      <c r="A18" t="s">
        <v>749</v>
      </c>
      <c r="B18" t="s">
        <v>750</v>
      </c>
      <c r="C18" t="s">
        <v>720</v>
      </c>
      <c r="D18" s="10">
        <v>7000</v>
      </c>
      <c r="E18" s="46">
        <f t="shared" si="5"/>
        <v>236.40666666666667</v>
      </c>
      <c r="F18" s="46"/>
      <c r="G18" s="46">
        <v>237.97</v>
      </c>
      <c r="H18" s="46"/>
      <c r="I18" s="46"/>
      <c r="J18" s="46"/>
      <c r="K18" s="46"/>
      <c r="L18" s="46"/>
      <c r="M18" s="46">
        <v>242.31</v>
      </c>
      <c r="N18" s="46"/>
      <c r="O18" s="46"/>
      <c r="P18" s="46"/>
      <c r="Q18" s="46"/>
      <c r="R18" s="46"/>
      <c r="S18" s="46"/>
      <c r="T18" s="46"/>
      <c r="U18" s="46">
        <v>228.94</v>
      </c>
    </row>
    <row r="19" spans="1:21" x14ac:dyDescent="0.25">
      <c r="A19" t="s">
        <v>751</v>
      </c>
      <c r="B19" t="s">
        <v>752</v>
      </c>
      <c r="C19" t="s">
        <v>720</v>
      </c>
      <c r="D19" s="10">
        <v>5000</v>
      </c>
      <c r="E19" s="46">
        <f t="shared" si="5"/>
        <v>237.64000000000001</v>
      </c>
      <c r="F19" s="46"/>
      <c r="G19" s="46">
        <v>239.92</v>
      </c>
      <c r="H19" s="46"/>
      <c r="I19" s="46"/>
      <c r="J19" s="46"/>
      <c r="K19" s="46"/>
      <c r="L19" s="46"/>
      <c r="M19" s="46">
        <v>241.2</v>
      </c>
      <c r="N19" s="46"/>
      <c r="O19" s="46"/>
      <c r="P19" s="46"/>
      <c r="Q19" s="46"/>
      <c r="R19" s="46"/>
      <c r="S19" s="46"/>
      <c r="T19" s="46"/>
      <c r="U19" s="46">
        <v>231.8</v>
      </c>
    </row>
    <row r="20" spans="1:21" x14ac:dyDescent="0.25">
      <c r="A20" t="s">
        <v>753</v>
      </c>
      <c r="B20" t="s">
        <v>754</v>
      </c>
      <c r="C20" t="s">
        <v>720</v>
      </c>
      <c r="D20" s="10">
        <v>12000</v>
      </c>
      <c r="E20" s="46">
        <f t="shared" si="5"/>
        <v>186.76999999999998</v>
      </c>
      <c r="F20" s="46"/>
      <c r="G20" s="46">
        <v>187.93</v>
      </c>
      <c r="H20" s="46"/>
      <c r="I20" s="46"/>
      <c r="J20" s="46"/>
      <c r="K20" s="46"/>
      <c r="L20" s="46"/>
      <c r="M20" s="46">
        <v>189.26</v>
      </c>
      <c r="N20" s="46"/>
      <c r="O20" s="46"/>
      <c r="P20" s="46"/>
      <c r="Q20" s="46"/>
      <c r="R20" s="46"/>
      <c r="S20" s="46"/>
      <c r="T20" s="46"/>
      <c r="U20" s="46">
        <v>183.12</v>
      </c>
    </row>
    <row r="21" spans="1:21" x14ac:dyDescent="0.25">
      <c r="A21" t="s">
        <v>755</v>
      </c>
      <c r="B21" t="s">
        <v>756</v>
      </c>
      <c r="C21" t="s">
        <v>720</v>
      </c>
      <c r="D21" s="10">
        <v>145000</v>
      </c>
      <c r="E21" s="46">
        <f t="shared" si="5"/>
        <v>69.556666666666672</v>
      </c>
      <c r="F21" s="46"/>
      <c r="G21" s="46">
        <v>69.930000000000007</v>
      </c>
      <c r="H21" s="46"/>
      <c r="I21" s="46"/>
      <c r="J21" s="46"/>
      <c r="K21" s="46"/>
      <c r="L21" s="46"/>
      <c r="M21" s="46">
        <v>70.069999999999993</v>
      </c>
      <c r="N21" s="46"/>
      <c r="O21" s="46"/>
      <c r="P21" s="46"/>
      <c r="Q21" s="46"/>
      <c r="R21" s="46"/>
      <c r="S21" s="46"/>
      <c r="T21" s="46"/>
      <c r="U21" s="46">
        <v>68.67</v>
      </c>
    </row>
    <row r="22" spans="1:21" x14ac:dyDescent="0.25">
      <c r="A22" t="s">
        <v>757</v>
      </c>
      <c r="B22" t="s">
        <v>758</v>
      </c>
      <c r="C22" t="s">
        <v>720</v>
      </c>
      <c r="D22" s="10">
        <v>30000</v>
      </c>
      <c r="E22" s="46">
        <f t="shared" si="5"/>
        <v>123.95333333333333</v>
      </c>
      <c r="F22" s="46"/>
      <c r="G22" s="46">
        <v>125.57</v>
      </c>
      <c r="H22" s="46"/>
      <c r="I22" s="46"/>
      <c r="J22" s="46"/>
      <c r="K22" s="46"/>
      <c r="L22" s="46"/>
      <c r="M22" s="46">
        <v>125.82</v>
      </c>
      <c r="N22" s="46"/>
      <c r="O22" s="46"/>
      <c r="P22" s="46"/>
      <c r="Q22" s="46"/>
      <c r="R22" s="46"/>
      <c r="S22" s="46"/>
      <c r="T22" s="46"/>
      <c r="U22" s="46">
        <v>120.47</v>
      </c>
    </row>
    <row r="23" spans="1:21" x14ac:dyDescent="0.25">
      <c r="A23" t="s">
        <v>759</v>
      </c>
      <c r="B23" t="s">
        <v>740</v>
      </c>
      <c r="C23" t="s">
        <v>720</v>
      </c>
      <c r="D23" s="10">
        <v>30000</v>
      </c>
      <c r="E23" s="46">
        <f t="shared" si="5"/>
        <v>126.02</v>
      </c>
      <c r="F23" s="46"/>
      <c r="G23" s="46">
        <v>127.06</v>
      </c>
      <c r="H23" s="46"/>
      <c r="I23" s="46"/>
      <c r="J23" s="46"/>
      <c r="K23" s="46"/>
      <c r="L23" s="46"/>
      <c r="M23" s="46">
        <v>127.98</v>
      </c>
      <c r="N23" s="46"/>
      <c r="O23" s="46"/>
      <c r="P23" s="46"/>
      <c r="Q23" s="46"/>
      <c r="R23" s="46"/>
      <c r="S23" s="46"/>
      <c r="T23" s="46"/>
      <c r="U23" s="46">
        <v>123.02</v>
      </c>
    </row>
    <row r="24" spans="1:21" x14ac:dyDescent="0.25">
      <c r="A24" t="s">
        <v>760</v>
      </c>
      <c r="B24" t="s">
        <v>761</v>
      </c>
      <c r="C24" t="s">
        <v>720</v>
      </c>
      <c r="D24" s="10">
        <v>45000</v>
      </c>
      <c r="E24" s="46">
        <f t="shared" si="5"/>
        <v>201.44999999999996</v>
      </c>
      <c r="F24" s="46"/>
      <c r="G24" s="46">
        <v>203.13</v>
      </c>
      <c r="H24" s="46"/>
      <c r="I24" s="46"/>
      <c r="J24" s="46"/>
      <c r="K24" s="46"/>
      <c r="L24" s="46"/>
      <c r="M24" s="46">
        <v>203.92</v>
      </c>
      <c r="N24" s="46"/>
      <c r="O24" s="46"/>
      <c r="P24" s="46"/>
      <c r="Q24" s="46"/>
      <c r="R24" s="46"/>
      <c r="S24" s="46"/>
      <c r="T24" s="46"/>
      <c r="U24" s="46">
        <v>197.3</v>
      </c>
    </row>
    <row r="25" spans="1:21" x14ac:dyDescent="0.25">
      <c r="A25" t="s">
        <v>762</v>
      </c>
      <c r="B25" t="s">
        <v>761</v>
      </c>
      <c r="C25" t="s">
        <v>720</v>
      </c>
      <c r="D25" s="10">
        <v>45000</v>
      </c>
      <c r="E25" s="46">
        <f t="shared" si="5"/>
        <v>201.44999999999996</v>
      </c>
      <c r="F25" s="46"/>
      <c r="G25" s="46">
        <v>203.13</v>
      </c>
      <c r="H25" s="46"/>
      <c r="I25" s="46"/>
      <c r="J25" s="46"/>
      <c r="K25" s="46"/>
      <c r="L25" s="46"/>
      <c r="M25" s="46">
        <v>203.92</v>
      </c>
      <c r="N25" s="46"/>
      <c r="O25" s="46"/>
      <c r="P25" s="46"/>
      <c r="Q25" s="46"/>
      <c r="R25" s="46"/>
      <c r="S25" s="46"/>
      <c r="T25" s="46"/>
      <c r="U25" s="46">
        <v>197.3</v>
      </c>
    </row>
    <row r="26" spans="1:21" x14ac:dyDescent="0.25">
      <c r="A26" t="s">
        <v>763</v>
      </c>
      <c r="B26" t="s">
        <v>761</v>
      </c>
      <c r="C26" t="s">
        <v>720</v>
      </c>
      <c r="D26" s="10">
        <v>45000</v>
      </c>
      <c r="E26" s="46">
        <f t="shared" si="5"/>
        <v>201.44999999999996</v>
      </c>
      <c r="F26" s="46"/>
      <c r="G26" s="46">
        <v>203.13</v>
      </c>
      <c r="H26" s="46"/>
      <c r="I26" s="46"/>
      <c r="J26" s="46"/>
      <c r="K26" s="46"/>
      <c r="L26" s="46"/>
      <c r="M26" s="46">
        <v>203.92</v>
      </c>
      <c r="N26" s="46"/>
      <c r="O26" s="46"/>
      <c r="P26" s="46"/>
      <c r="Q26" s="46"/>
      <c r="R26" s="46"/>
      <c r="S26" s="46"/>
      <c r="T26" s="46"/>
      <c r="U26" s="46">
        <v>197.3</v>
      </c>
    </row>
    <row r="27" spans="1:21" x14ac:dyDescent="0.25">
      <c r="A27" t="s">
        <v>764</v>
      </c>
      <c r="B27" t="s">
        <v>740</v>
      </c>
      <c r="C27" t="s">
        <v>720</v>
      </c>
      <c r="D27" s="10">
        <v>30000</v>
      </c>
      <c r="E27" s="46">
        <f t="shared" si="5"/>
        <v>126.02</v>
      </c>
      <c r="F27" s="46"/>
      <c r="G27" s="46">
        <v>127.06</v>
      </c>
      <c r="H27" s="46"/>
      <c r="I27" s="46"/>
      <c r="J27" s="46"/>
      <c r="K27" s="46"/>
      <c r="L27" s="46"/>
      <c r="M27" s="46">
        <v>127.98</v>
      </c>
      <c r="N27" s="46"/>
      <c r="O27" s="46"/>
      <c r="P27" s="46"/>
      <c r="Q27" s="46"/>
      <c r="R27" s="46"/>
      <c r="S27" s="46"/>
      <c r="T27" s="46"/>
      <c r="U27" s="46">
        <v>123.02</v>
      </c>
    </row>
    <row r="28" spans="1:21" x14ac:dyDescent="0.25">
      <c r="A28" t="s">
        <v>765</v>
      </c>
      <c r="B28" t="s">
        <v>740</v>
      </c>
      <c r="C28" t="s">
        <v>720</v>
      </c>
      <c r="D28" s="10">
        <v>30000</v>
      </c>
      <c r="E28" s="46">
        <f t="shared" si="5"/>
        <v>126.02</v>
      </c>
      <c r="F28" s="46"/>
      <c r="G28" s="46">
        <v>127.06</v>
      </c>
      <c r="H28" s="46"/>
      <c r="I28" s="46"/>
      <c r="J28" s="46"/>
      <c r="K28" s="46"/>
      <c r="L28" s="46"/>
      <c r="M28" s="46">
        <v>127.98</v>
      </c>
      <c r="N28" s="46"/>
      <c r="O28" s="46"/>
      <c r="P28" s="46"/>
      <c r="Q28" s="46"/>
      <c r="R28" s="46"/>
      <c r="S28" s="46"/>
      <c r="T28" s="46"/>
      <c r="U28" s="46">
        <v>123.02</v>
      </c>
    </row>
    <row r="29" spans="1:21" x14ac:dyDescent="0.25">
      <c r="A29" t="s">
        <v>766</v>
      </c>
      <c r="B29" t="s">
        <v>767</v>
      </c>
      <c r="C29" t="s">
        <v>720</v>
      </c>
      <c r="D29" s="10">
        <v>17000</v>
      </c>
      <c r="E29" s="46">
        <f t="shared" si="5"/>
        <v>164.77666666666667</v>
      </c>
      <c r="F29" s="46"/>
      <c r="G29" s="46">
        <v>166.34</v>
      </c>
      <c r="H29" s="46"/>
      <c r="I29" s="46"/>
      <c r="J29" s="46"/>
      <c r="K29" s="46"/>
      <c r="L29" s="46"/>
      <c r="M29" s="46">
        <v>167.31</v>
      </c>
      <c r="N29" s="46"/>
      <c r="O29" s="46"/>
      <c r="P29" s="46"/>
      <c r="Q29" s="46"/>
      <c r="R29" s="46"/>
      <c r="S29" s="46"/>
      <c r="T29" s="46"/>
      <c r="U29" s="46">
        <v>160.68</v>
      </c>
    </row>
    <row r="30" spans="1:21" x14ac:dyDescent="0.25">
      <c r="A30" t="s">
        <v>768</v>
      </c>
      <c r="B30" t="s">
        <v>769</v>
      </c>
      <c r="C30" t="s">
        <v>720</v>
      </c>
      <c r="D30" s="10">
        <v>11000</v>
      </c>
      <c r="E30" s="46">
        <f t="shared" si="0"/>
        <v>163.50687500000004</v>
      </c>
      <c r="F30" s="46">
        <v>162.99</v>
      </c>
      <c r="G30" s="46">
        <v>162.78</v>
      </c>
      <c r="H30" s="46">
        <v>160.74</v>
      </c>
      <c r="I30" s="46">
        <v>163.38</v>
      </c>
      <c r="J30" s="46">
        <v>164.82</v>
      </c>
      <c r="K30" s="46">
        <v>161.93</v>
      </c>
      <c r="L30" s="46">
        <v>167.17</v>
      </c>
      <c r="M30" s="46">
        <v>164.86</v>
      </c>
      <c r="N30" s="46">
        <v>164.19</v>
      </c>
      <c r="O30" s="46">
        <v>160.99</v>
      </c>
      <c r="P30" s="46">
        <v>163.62</v>
      </c>
      <c r="Q30" s="46">
        <v>164.87</v>
      </c>
      <c r="R30" s="46">
        <v>162.58000000000001</v>
      </c>
      <c r="S30" s="46">
        <v>167.03</v>
      </c>
      <c r="T30" s="46">
        <v>164.88</v>
      </c>
      <c r="U30" s="46">
        <v>159.28</v>
      </c>
    </row>
    <row r="31" spans="1:21" x14ac:dyDescent="0.25">
      <c r="A31" t="s">
        <v>770</v>
      </c>
      <c r="B31" t="s">
        <v>771</v>
      </c>
      <c r="C31" t="s">
        <v>720</v>
      </c>
      <c r="D31" s="10">
        <v>11000</v>
      </c>
      <c r="E31" s="46">
        <f t="shared" si="0"/>
        <v>252.3125</v>
      </c>
      <c r="F31" s="46">
        <v>252.11</v>
      </c>
      <c r="G31" s="46">
        <v>253.7</v>
      </c>
      <c r="H31" s="46">
        <v>246.15</v>
      </c>
      <c r="I31" s="46">
        <v>252.33</v>
      </c>
      <c r="J31" s="46">
        <v>253.79</v>
      </c>
      <c r="K31" s="46">
        <v>249.75</v>
      </c>
      <c r="L31" s="46">
        <v>257.63</v>
      </c>
      <c r="M31" s="46">
        <v>255.71</v>
      </c>
      <c r="N31" s="46">
        <v>253.06</v>
      </c>
      <c r="O31" s="46">
        <v>249.29</v>
      </c>
      <c r="P31" s="46">
        <v>252.24</v>
      </c>
      <c r="Q31" s="46">
        <v>251.87</v>
      </c>
      <c r="R31" s="46">
        <v>251.22</v>
      </c>
      <c r="S31" s="46">
        <v>257.27999999999997</v>
      </c>
      <c r="T31" s="46">
        <v>254.2</v>
      </c>
      <c r="U31" s="46">
        <v>246.67</v>
      </c>
    </row>
    <row r="32" spans="1:21" x14ac:dyDescent="0.25">
      <c r="A32" t="s">
        <v>772</v>
      </c>
      <c r="B32" t="s">
        <v>773</v>
      </c>
      <c r="C32" t="s">
        <v>720</v>
      </c>
      <c r="D32" s="10">
        <v>130000</v>
      </c>
      <c r="E32" s="46">
        <f t="shared" si="0"/>
        <v>220.36874999999998</v>
      </c>
      <c r="F32" s="46">
        <v>220.37</v>
      </c>
      <c r="G32" s="46">
        <v>220.65</v>
      </c>
      <c r="H32" s="46">
        <v>216.49</v>
      </c>
      <c r="I32" s="46">
        <v>220.46</v>
      </c>
      <c r="J32" s="46">
        <v>221.46</v>
      </c>
      <c r="K32" s="46">
        <v>218.52</v>
      </c>
      <c r="L32" s="46">
        <v>224.57</v>
      </c>
      <c r="M32" s="46">
        <v>222.13</v>
      </c>
      <c r="N32" s="46">
        <v>220.14</v>
      </c>
      <c r="O32" s="46">
        <v>218.4</v>
      </c>
      <c r="P32" s="46">
        <v>220.32</v>
      </c>
      <c r="Q32" s="46">
        <v>221.43</v>
      </c>
      <c r="R32" s="46">
        <v>219.25</v>
      </c>
      <c r="S32" s="46">
        <v>224.2</v>
      </c>
      <c r="T32" s="46">
        <v>221.64</v>
      </c>
      <c r="U32" s="46">
        <v>215.87</v>
      </c>
    </row>
    <row r="33" spans="1:21" x14ac:dyDescent="0.25">
      <c r="A33" t="s">
        <v>774</v>
      </c>
      <c r="B33" t="s">
        <v>775</v>
      </c>
      <c r="C33" t="s">
        <v>720</v>
      </c>
      <c r="D33" s="10">
        <v>50000</v>
      </c>
      <c r="E33" s="46">
        <f t="shared" ref="E33" si="7">AVERAGE(G33, M33, U33)</f>
        <v>163.24333333333334</v>
      </c>
      <c r="F33" s="436">
        <f>$M33*F$38</f>
        <v>166.99313472795748</v>
      </c>
      <c r="G33" s="46">
        <v>165.05</v>
      </c>
      <c r="H33" s="436">
        <f>$M33*H$38</f>
        <v>169.98603676844195</v>
      </c>
      <c r="I33" s="436">
        <f t="shared" ref="I33:T33" si="8">$M33*I$38</f>
        <v>166.92496189784993</v>
      </c>
      <c r="J33" s="436">
        <f t="shared" si="8"/>
        <v>166.17121421475659</v>
      </c>
      <c r="K33" s="436">
        <f t="shared" si="8"/>
        <v>168.40690600402706</v>
      </c>
      <c r="L33" s="436">
        <f t="shared" si="8"/>
        <v>163.86996081400008</v>
      </c>
      <c r="M33" s="46">
        <v>165.67</v>
      </c>
      <c r="N33" s="436">
        <f t="shared" si="8"/>
        <v>167.16760743163439</v>
      </c>
      <c r="O33" s="436">
        <f t="shared" si="8"/>
        <v>168.49943727106225</v>
      </c>
      <c r="P33" s="436">
        <f t="shared" si="8"/>
        <v>167.03103258896149</v>
      </c>
      <c r="Q33" s="436">
        <f t="shared" si="8"/>
        <v>166.19372758885424</v>
      </c>
      <c r="R33" s="436">
        <f t="shared" si="8"/>
        <v>167.84618973774229</v>
      </c>
      <c r="S33" s="436">
        <f t="shared" si="8"/>
        <v>164.14039741302409</v>
      </c>
      <c r="T33" s="436">
        <f t="shared" si="8"/>
        <v>166.03626195632557</v>
      </c>
      <c r="U33" s="46">
        <v>159.01</v>
      </c>
    </row>
    <row r="34" spans="1:21" x14ac:dyDescent="0.25">
      <c r="A34" t="s">
        <v>776</v>
      </c>
      <c r="E34" s="46">
        <f>AVERAGE(E3, E8, E13, E30:E32)</f>
        <v>180.75479166666665</v>
      </c>
      <c r="F34" s="46"/>
      <c r="H34" s="46"/>
      <c r="I34" s="46"/>
      <c r="J34" s="46"/>
      <c r="K34" s="46"/>
      <c r="L34" s="46"/>
      <c r="N34" s="46"/>
      <c r="O34" s="46"/>
      <c r="P34" s="46"/>
      <c r="Q34" s="46"/>
      <c r="R34" s="46"/>
      <c r="S34" s="46"/>
      <c r="T34" s="46"/>
    </row>
    <row r="35" spans="1:21" x14ac:dyDescent="0.25">
      <c r="A35" s="462" t="s">
        <v>777</v>
      </c>
      <c r="F35" s="461">
        <f>$M3/F$3</f>
        <v>1.0077697841726621</v>
      </c>
      <c r="G35" s="461"/>
      <c r="H35" s="461">
        <f>$M3/H$3</f>
        <v>1.0172100791518408</v>
      </c>
      <c r="I35" s="461">
        <f t="shared" ref="I35:L35" si="9">$M3/I$3</f>
        <v>1.0082775498452459</v>
      </c>
      <c r="J35" s="461">
        <f t="shared" si="9"/>
        <v>0.99686877312838029</v>
      </c>
      <c r="K35" s="461">
        <f t="shared" si="9"/>
        <v>1.0115540150202198</v>
      </c>
      <c r="L35" s="461">
        <f t="shared" si="9"/>
        <v>0.98108978848578243</v>
      </c>
      <c r="M35" s="461"/>
      <c r="N35" s="461">
        <f t="shared" ref="N35:T35" si="10">$M3/N$3</f>
        <v>1.0069005175388155</v>
      </c>
      <c r="O35" s="461">
        <f t="shared" si="10"/>
        <v>1.0209912536443151</v>
      </c>
      <c r="P35" s="461">
        <f t="shared" si="10"/>
        <v>1.0073349633251834</v>
      </c>
      <c r="Q35" s="461">
        <f t="shared" si="10"/>
        <v>1.0000713928749911</v>
      </c>
      <c r="R35" s="461">
        <f t="shared" si="10"/>
        <v>1.011188912148993</v>
      </c>
      <c r="S35" s="461">
        <f t="shared" si="10"/>
        <v>0.98599282044062797</v>
      </c>
      <c r="T35" s="461">
        <f t="shared" si="10"/>
        <v>0.99921535059562039</v>
      </c>
      <c r="U35" s="460"/>
    </row>
    <row r="36" spans="1:21" x14ac:dyDescent="0.25">
      <c r="A36" t="s">
        <v>778</v>
      </c>
      <c r="F36" s="460">
        <f>$M8/F$8</f>
        <v>1.0046193427669279</v>
      </c>
      <c r="G36" s="460"/>
      <c r="H36" s="460">
        <f>$M8/H$8</f>
        <v>1.0239585195780441</v>
      </c>
      <c r="I36" s="460">
        <f t="shared" ref="I36:L36" si="11">$M8/I$8</f>
        <v>1.0105876124933828</v>
      </c>
      <c r="J36" s="460">
        <f t="shared" si="11"/>
        <v>1.0022166481945984</v>
      </c>
      <c r="K36" s="460">
        <f t="shared" si="11"/>
        <v>1.017771459036787</v>
      </c>
      <c r="L36" s="460">
        <f t="shared" si="11"/>
        <v>0.98678996036988109</v>
      </c>
      <c r="M36" s="460"/>
      <c r="N36" s="460">
        <f t="shared" ref="N36:T36" si="12">$M8/N$8</f>
        <v>1.0098748016222889</v>
      </c>
      <c r="O36" s="460">
        <f t="shared" si="12"/>
        <v>1.0165670670374534</v>
      </c>
      <c r="P36" s="460">
        <f t="shared" si="12"/>
        <v>1.0059133489461358</v>
      </c>
      <c r="Q36" s="460">
        <f t="shared" si="12"/>
        <v>0.9999417995576767</v>
      </c>
      <c r="R36" s="460">
        <f t="shared" si="12"/>
        <v>1.0118374558303886</v>
      </c>
      <c r="S36" s="460">
        <f t="shared" si="12"/>
        <v>0.99145940331236659</v>
      </c>
      <c r="T36" s="460">
        <f t="shared" si="12"/>
        <v>1.0032114912997783</v>
      </c>
      <c r="U36" s="460"/>
    </row>
    <row r="37" spans="1:21" x14ac:dyDescent="0.25">
      <c r="A37" s="462" t="s">
        <v>779</v>
      </c>
      <c r="F37" s="461">
        <f>$M13/F$13</f>
        <v>1.0013039698638075</v>
      </c>
      <c r="G37" s="461"/>
      <c r="H37" s="461">
        <f>$M13/H$13</f>
        <v>1.0205256940342586</v>
      </c>
      <c r="I37" s="461">
        <f t="shared" ref="I37:L37" si="13">$M13/I$13</f>
        <v>0.99274581627522807</v>
      </c>
      <c r="J37" s="461">
        <f t="shared" si="13"/>
        <v>0.99281712397644017</v>
      </c>
      <c r="K37" s="461">
        <f t="shared" si="13"/>
        <v>1.0067006554989073</v>
      </c>
      <c r="L37" s="461">
        <f t="shared" si="13"/>
        <v>0.97688882606544625</v>
      </c>
      <c r="M37" s="461"/>
      <c r="N37" s="461">
        <f t="shared" ref="N37:T37" si="14">$M13/N$13</f>
        <v>0.99117963427751887</v>
      </c>
      <c r="O37" s="461">
        <f t="shared" si="14"/>
        <v>1.0031206909064518</v>
      </c>
      <c r="P37" s="461">
        <f t="shared" si="14"/>
        <v>0.98629941487084349</v>
      </c>
      <c r="Q37" s="461">
        <f t="shared" si="14"/>
        <v>0.98049230332694903</v>
      </c>
      <c r="R37" s="461">
        <f t="shared" si="14"/>
        <v>1.0064074559487404</v>
      </c>
      <c r="S37" s="461">
        <f t="shared" si="14"/>
        <v>0.9756476318204278</v>
      </c>
      <c r="T37" s="461">
        <f t="shared" si="14"/>
        <v>0.99682677051781332</v>
      </c>
      <c r="U37" s="460"/>
    </row>
    <row r="38" spans="1:21" x14ac:dyDescent="0.25">
      <c r="A38" t="s">
        <v>780</v>
      </c>
      <c r="F38" s="460">
        <f>$M32/F$32</f>
        <v>1.007986568044652</v>
      </c>
      <c r="G38" s="460"/>
      <c r="H38" s="460">
        <f>$M32/H$32</f>
        <v>1.0260520116402605</v>
      </c>
      <c r="I38" s="460">
        <f t="shared" ref="I38:L38" si="15">$M32/I$32</f>
        <v>1.0075750703075388</v>
      </c>
      <c r="J38" s="460">
        <f t="shared" si="15"/>
        <v>1.0030253770432582</v>
      </c>
      <c r="K38" s="460">
        <f t="shared" si="15"/>
        <v>1.0165202269815119</v>
      </c>
      <c r="L38" s="460">
        <f t="shared" si="15"/>
        <v>0.98913479093378454</v>
      </c>
      <c r="M38" s="460"/>
      <c r="N38" s="460">
        <f t="shared" ref="N38:T38" si="16">$M32/N$32</f>
        <v>1.0090397020078132</v>
      </c>
      <c r="O38" s="460">
        <f t="shared" si="16"/>
        <v>1.0170787545787545</v>
      </c>
      <c r="P38" s="460">
        <f t="shared" si="16"/>
        <v>1.0082153231663036</v>
      </c>
      <c r="Q38" s="460">
        <f t="shared" si="16"/>
        <v>1.0031612699272907</v>
      </c>
      <c r="R38" s="460">
        <f t="shared" si="16"/>
        <v>1.0131356898517674</v>
      </c>
      <c r="S38" s="460">
        <f t="shared" si="16"/>
        <v>0.99076717216770749</v>
      </c>
      <c r="T38" s="460">
        <f t="shared" si="16"/>
        <v>1.0022107922757626</v>
      </c>
      <c r="U38" s="460"/>
    </row>
    <row r="39" spans="1:21" x14ac:dyDescent="0.25">
      <c r="F39" s="460"/>
      <c r="G39" s="460"/>
      <c r="H39" s="460"/>
      <c r="I39" s="460"/>
      <c r="J39" s="460"/>
      <c r="K39" s="460"/>
      <c r="L39" s="460"/>
      <c r="M39" s="460"/>
      <c r="N39" s="460"/>
      <c r="O39" s="460"/>
      <c r="P39" s="460"/>
      <c r="Q39" s="460"/>
      <c r="R39" s="460"/>
      <c r="S39" s="460"/>
      <c r="T39" s="460"/>
      <c r="U39" s="460"/>
    </row>
    <row r="40" spans="1:21" x14ac:dyDescent="0.25">
      <c r="F40" s="460"/>
      <c r="G40" s="460"/>
      <c r="H40" s="460"/>
      <c r="I40" s="460"/>
      <c r="J40" s="460"/>
      <c r="K40" s="460"/>
      <c r="L40" s="460"/>
      <c r="M40" s="460"/>
      <c r="N40" s="460"/>
      <c r="O40" s="460"/>
      <c r="P40" s="460"/>
      <c r="Q40" s="460"/>
      <c r="R40" s="460"/>
      <c r="S40" s="460"/>
      <c r="T40" s="460"/>
      <c r="U40" s="460"/>
    </row>
    <row r="41" spans="1:21" x14ac:dyDescent="0.25">
      <c r="A41" s="1" t="s">
        <v>781</v>
      </c>
      <c r="B41" s="31" t="s">
        <v>720</v>
      </c>
      <c r="F41" s="460"/>
      <c r="G41" s="460"/>
      <c r="H41" s="460"/>
      <c r="I41" s="460"/>
      <c r="J41" s="460"/>
      <c r="K41" s="460"/>
      <c r="L41" s="460"/>
      <c r="M41" s="460"/>
      <c r="N41" s="460"/>
      <c r="O41" s="460"/>
      <c r="P41" s="460"/>
      <c r="Q41" s="460"/>
      <c r="R41" s="460"/>
      <c r="S41" s="460"/>
      <c r="T41" s="460"/>
      <c r="U41" s="460"/>
    </row>
    <row r="42" spans="1:21" x14ac:dyDescent="0.25">
      <c r="A42" s="1" t="s">
        <v>782</v>
      </c>
      <c r="B42" s="13">
        <v>2024</v>
      </c>
    </row>
    <row r="47" spans="1:21" x14ac:dyDescent="0.25">
      <c r="A47" s="6"/>
    </row>
    <row r="49" spans="1:1" x14ac:dyDescent="0.25">
      <c r="A49" s="6"/>
    </row>
  </sheetData>
  <sheetProtection algorithmName="SHA-512" hashValue="q2psaFiD8BukesHhJ2gjSMA1njblzJh8uWnB8QiwptHXN36G+u9IWX7ijs0LCEZMgeH1F1Z7ZkaUVJKJZthQNA==" saltValue="XIslFRAmYfYlxV8aiqb2kQ==" spinCount="100000" sheet="1" objects="1" scenarios="1"/>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28469-C260-4610-B950-2912355F7506}">
  <sheetPr codeName="Sheet26">
    <tabColor theme="1" tint="0.499984740745262"/>
  </sheetPr>
  <dimension ref="A1:H184"/>
  <sheetViews>
    <sheetView topLeftCell="A107" workbookViewId="0">
      <selection activeCell="D110" sqref="D110:D132"/>
    </sheetView>
  </sheetViews>
  <sheetFormatPr defaultRowHeight="15" x14ac:dyDescent="0.25"/>
  <cols>
    <col min="1" max="1" width="32.42578125" style="13" customWidth="1"/>
    <col min="2" max="2" width="46.42578125" style="13" bestFit="1" customWidth="1"/>
    <col min="3" max="3" width="11.42578125" style="6" customWidth="1"/>
    <col min="4" max="4" width="9.5703125" style="111" bestFit="1" customWidth="1"/>
    <col min="5" max="6" width="11.42578125" style="111" customWidth="1"/>
    <col min="7" max="7" width="11.42578125" customWidth="1"/>
  </cols>
  <sheetData>
    <row r="1" spans="1:6" x14ac:dyDescent="0.25">
      <c r="A1" s="13" t="s">
        <v>783</v>
      </c>
      <c r="B1" s="37" t="s">
        <v>784</v>
      </c>
      <c r="D1" s="429" t="s">
        <v>785</v>
      </c>
    </row>
    <row r="2" spans="1:6" x14ac:dyDescent="0.25">
      <c r="D2" s="114" t="s">
        <v>786</v>
      </c>
      <c r="E2" s="115"/>
      <c r="F2" s="115"/>
    </row>
    <row r="3" spans="1:6" x14ac:dyDescent="0.25">
      <c r="A3" s="35" t="s">
        <v>787</v>
      </c>
      <c r="D3" s="161" t="s">
        <v>788</v>
      </c>
      <c r="E3" s="115"/>
      <c r="F3" s="115"/>
    </row>
    <row r="4" spans="1:6" ht="30" x14ac:dyDescent="0.25">
      <c r="A4" s="14" t="s">
        <v>789</v>
      </c>
      <c r="B4" s="14" t="s">
        <v>790</v>
      </c>
      <c r="C4" s="16" t="s">
        <v>791</v>
      </c>
      <c r="D4" s="112" t="s">
        <v>792</v>
      </c>
      <c r="E4" s="112" t="s">
        <v>793</v>
      </c>
      <c r="F4" s="112" t="s">
        <v>794</v>
      </c>
    </row>
    <row r="5" spans="1:6" x14ac:dyDescent="0.25">
      <c r="A5" s="405"/>
      <c r="B5" s="405"/>
      <c r="C5" s="407" t="s">
        <v>795</v>
      </c>
      <c r="D5" s="406"/>
      <c r="E5" s="406"/>
      <c r="F5" s="406"/>
    </row>
    <row r="6" spans="1:6" x14ac:dyDescent="0.25">
      <c r="A6" s="13" t="s">
        <v>125</v>
      </c>
      <c r="B6" s="13" t="s">
        <v>796</v>
      </c>
      <c r="C6" s="157">
        <v>-1</v>
      </c>
      <c r="D6" s="158">
        <v>0</v>
      </c>
      <c r="E6" s="158">
        <v>0</v>
      </c>
      <c r="F6" s="158">
        <v>0</v>
      </c>
    </row>
    <row r="7" spans="1:6" x14ac:dyDescent="0.25">
      <c r="A7" s="13" t="s">
        <v>125</v>
      </c>
      <c r="B7" s="13" t="s">
        <v>796</v>
      </c>
      <c r="C7" s="157">
        <v>-0.5</v>
      </c>
      <c r="D7" s="158">
        <v>0</v>
      </c>
      <c r="E7" s="158">
        <v>0</v>
      </c>
      <c r="F7" s="158">
        <v>0</v>
      </c>
    </row>
    <row r="8" spans="1:6" x14ac:dyDescent="0.25">
      <c r="A8" s="13" t="s">
        <v>125</v>
      </c>
      <c r="B8" s="13" t="s">
        <v>796</v>
      </c>
      <c r="C8" s="157">
        <v>0</v>
      </c>
      <c r="D8" s="158">
        <v>0</v>
      </c>
      <c r="E8" s="158">
        <v>5</v>
      </c>
      <c r="F8" s="158">
        <v>8</v>
      </c>
    </row>
    <row r="9" spans="1:6" x14ac:dyDescent="0.25">
      <c r="A9" s="13" t="s">
        <v>125</v>
      </c>
      <c r="B9" s="13" t="s">
        <v>796</v>
      </c>
      <c r="C9" s="157">
        <v>0.5</v>
      </c>
      <c r="D9" s="158">
        <v>5</v>
      </c>
      <c r="E9" s="158">
        <v>8</v>
      </c>
      <c r="F9" s="158">
        <v>12</v>
      </c>
    </row>
    <row r="10" spans="1:6" x14ac:dyDescent="0.25">
      <c r="A10" s="13" t="s">
        <v>125</v>
      </c>
      <c r="B10" s="13" t="s">
        <v>796</v>
      </c>
      <c r="C10" s="157">
        <v>1</v>
      </c>
      <c r="D10" s="158">
        <v>7</v>
      </c>
      <c r="E10" s="158">
        <v>20</v>
      </c>
      <c r="F10" s="158">
        <v>25</v>
      </c>
    </row>
    <row r="11" spans="1:6" x14ac:dyDescent="0.25">
      <c r="A11" s="13" t="s">
        <v>125</v>
      </c>
      <c r="B11" s="13" t="s">
        <v>796</v>
      </c>
      <c r="C11" s="156">
        <f>C10+0.5</f>
        <v>1.5</v>
      </c>
      <c r="D11" s="160">
        <f>AVERAGE(D10,D12)</f>
        <v>8.5</v>
      </c>
      <c r="E11" s="160">
        <f t="shared" ref="E11" si="0">AVERAGE(E10,E12)</f>
        <v>24</v>
      </c>
      <c r="F11" s="160">
        <f t="shared" ref="F11" si="1">AVERAGE(F10,F12)</f>
        <v>27</v>
      </c>
    </row>
    <row r="12" spans="1:6" x14ac:dyDescent="0.25">
      <c r="A12" s="13" t="s">
        <v>125</v>
      </c>
      <c r="B12" s="13" t="s">
        <v>796</v>
      </c>
      <c r="C12" s="157">
        <v>2</v>
      </c>
      <c r="D12" s="158">
        <v>10</v>
      </c>
      <c r="E12" s="158">
        <v>28</v>
      </c>
      <c r="F12" s="158">
        <v>29</v>
      </c>
    </row>
    <row r="13" spans="1:6" x14ac:dyDescent="0.25">
      <c r="A13" s="13" t="s">
        <v>125</v>
      </c>
      <c r="B13" s="13" t="s">
        <v>796</v>
      </c>
      <c r="C13" s="156">
        <f>C12+0.5</f>
        <v>2.5</v>
      </c>
      <c r="D13" s="160">
        <f>AVERAGE(D12,D14)</f>
        <v>14</v>
      </c>
      <c r="E13" s="160">
        <f t="shared" ref="E13:F13" si="2">AVERAGE(E12,E14)</f>
        <v>28</v>
      </c>
      <c r="F13" s="160">
        <f t="shared" si="2"/>
        <v>29.5</v>
      </c>
    </row>
    <row r="14" spans="1:6" x14ac:dyDescent="0.25">
      <c r="A14" s="13" t="s">
        <v>125</v>
      </c>
      <c r="B14" s="13" t="s">
        <v>796</v>
      </c>
      <c r="C14" s="157">
        <v>3</v>
      </c>
      <c r="D14" s="158">
        <v>18</v>
      </c>
      <c r="E14" s="158">
        <v>28</v>
      </c>
      <c r="F14" s="158">
        <v>30</v>
      </c>
    </row>
    <row r="15" spans="1:6" x14ac:dyDescent="0.25">
      <c r="A15" s="13" t="s">
        <v>125</v>
      </c>
      <c r="B15" s="13" t="s">
        <v>796</v>
      </c>
      <c r="C15" s="156">
        <f>C14+0.5</f>
        <v>3.5</v>
      </c>
      <c r="D15" s="160">
        <f>D14+(D18-D14)/4</f>
        <v>18.5</v>
      </c>
      <c r="E15" s="160">
        <f t="shared" ref="E15" si="3">E14+(E18-E14)/4</f>
        <v>30.5</v>
      </c>
      <c r="F15" s="160">
        <f t="shared" ref="F15" si="4">F14+(F18-F14)/4</f>
        <v>33.5</v>
      </c>
    </row>
    <row r="16" spans="1:6" x14ac:dyDescent="0.25">
      <c r="A16" s="13" t="s">
        <v>125</v>
      </c>
      <c r="B16" s="13" t="s">
        <v>796</v>
      </c>
      <c r="C16" s="156">
        <f>C15+0.5</f>
        <v>4</v>
      </c>
      <c r="D16" s="160">
        <f>D15+(D18-D14)/4</f>
        <v>19</v>
      </c>
      <c r="E16" s="160">
        <f t="shared" ref="E16" si="5">E15+(E18-E14)/4</f>
        <v>33</v>
      </c>
      <c r="F16" s="160">
        <f t="shared" ref="F16" si="6">F15+(F18-F14)/4</f>
        <v>37</v>
      </c>
    </row>
    <row r="17" spans="1:6" x14ac:dyDescent="0.25">
      <c r="A17" s="13" t="s">
        <v>125</v>
      </c>
      <c r="B17" s="13" t="s">
        <v>796</v>
      </c>
      <c r="C17" s="156">
        <f>C16+0.5</f>
        <v>4.5</v>
      </c>
      <c r="D17" s="160">
        <f>D16+(D18-D14)/4</f>
        <v>19.5</v>
      </c>
      <c r="E17" s="160">
        <f t="shared" ref="E17" si="7">E16+(E18-E14)/4</f>
        <v>35.5</v>
      </c>
      <c r="F17" s="160">
        <f t="shared" ref="F17" si="8">F16+(F18-F14)/4</f>
        <v>40.5</v>
      </c>
    </row>
    <row r="18" spans="1:6" x14ac:dyDescent="0.25">
      <c r="A18" s="13" t="s">
        <v>125</v>
      </c>
      <c r="B18" s="13" t="s">
        <v>796</v>
      </c>
      <c r="C18" s="157">
        <v>5</v>
      </c>
      <c r="D18" s="158">
        <v>20</v>
      </c>
      <c r="E18" s="158">
        <v>38</v>
      </c>
      <c r="F18" s="158">
        <v>44</v>
      </c>
    </row>
    <row r="19" spans="1:6" x14ac:dyDescent="0.25">
      <c r="A19" s="13" t="s">
        <v>125</v>
      </c>
      <c r="B19" s="13" t="s">
        <v>796</v>
      </c>
      <c r="C19" s="156">
        <f>C18+0.5</f>
        <v>5.5</v>
      </c>
      <c r="D19" s="160">
        <f>D18+(D22-D18)/4</f>
        <v>23.75</v>
      </c>
      <c r="E19" s="160">
        <f t="shared" ref="E19:F19" si="9">E18+(E22-E18)/4</f>
        <v>40</v>
      </c>
      <c r="F19" s="160">
        <f t="shared" si="9"/>
        <v>45.5</v>
      </c>
    </row>
    <row r="20" spans="1:6" x14ac:dyDescent="0.25">
      <c r="A20" s="13" t="s">
        <v>125</v>
      </c>
      <c r="B20" s="13" t="s">
        <v>796</v>
      </c>
      <c r="C20" s="156">
        <f>C19+0.5</f>
        <v>6</v>
      </c>
      <c r="D20" s="160">
        <f>D19+(D22-D18)/4</f>
        <v>27.5</v>
      </c>
      <c r="E20" s="160">
        <f t="shared" ref="E20:F20" si="10">E19+(E22-E18)/4</f>
        <v>42</v>
      </c>
      <c r="F20" s="160">
        <f t="shared" si="10"/>
        <v>47</v>
      </c>
    </row>
    <row r="21" spans="1:6" x14ac:dyDescent="0.25">
      <c r="A21" s="13" t="s">
        <v>125</v>
      </c>
      <c r="B21" s="13" t="s">
        <v>796</v>
      </c>
      <c r="C21" s="156">
        <f>C20+0.5</f>
        <v>6.5</v>
      </c>
      <c r="D21" s="160">
        <f>D20+(D22-D18)/4</f>
        <v>31.25</v>
      </c>
      <c r="E21" s="160">
        <f t="shared" ref="E21:F21" si="11">E20+(E22-E18)/4</f>
        <v>44</v>
      </c>
      <c r="F21" s="160">
        <f t="shared" si="11"/>
        <v>48.5</v>
      </c>
    </row>
    <row r="22" spans="1:6" x14ac:dyDescent="0.25">
      <c r="A22" s="13" t="s">
        <v>125</v>
      </c>
      <c r="B22" s="13" t="s">
        <v>796</v>
      </c>
      <c r="C22" s="157">
        <v>7</v>
      </c>
      <c r="D22" s="158">
        <v>35</v>
      </c>
      <c r="E22" s="158">
        <v>46</v>
      </c>
      <c r="F22" s="158">
        <v>50</v>
      </c>
    </row>
    <row r="23" spans="1:6" x14ac:dyDescent="0.25">
      <c r="A23" s="13" t="s">
        <v>125</v>
      </c>
      <c r="B23" s="13" t="s">
        <v>796</v>
      </c>
      <c r="C23" s="156">
        <f>C22+0.5</f>
        <v>7.5</v>
      </c>
      <c r="D23" s="160">
        <f>D22+(D28-D22)/6</f>
        <v>35</v>
      </c>
      <c r="E23" s="160">
        <f t="shared" ref="E23:F23" si="12">E22+(E28-E22)/6</f>
        <v>46.666666666666664</v>
      </c>
      <c r="F23" s="160">
        <f t="shared" si="12"/>
        <v>51.666666666666664</v>
      </c>
    </row>
    <row r="24" spans="1:6" x14ac:dyDescent="0.25">
      <c r="A24" s="13" t="s">
        <v>125</v>
      </c>
      <c r="B24" s="13" t="s">
        <v>796</v>
      </c>
      <c r="C24" s="156">
        <f>C23+0.5</f>
        <v>8</v>
      </c>
      <c r="D24" s="160">
        <f>D23+(D28-D22)/6</f>
        <v>35</v>
      </c>
      <c r="E24" s="160">
        <f t="shared" ref="E24:F24" si="13">E23+(E28-E22)/6</f>
        <v>47.333333333333329</v>
      </c>
      <c r="F24" s="160">
        <f t="shared" si="13"/>
        <v>53.333333333333329</v>
      </c>
    </row>
    <row r="25" spans="1:6" x14ac:dyDescent="0.25">
      <c r="A25" s="13" t="s">
        <v>125</v>
      </c>
      <c r="B25" s="13" t="s">
        <v>796</v>
      </c>
      <c r="C25" s="156">
        <f>C24+0.5</f>
        <v>8.5</v>
      </c>
      <c r="D25" s="160">
        <f>D24+(D28-D22)/6</f>
        <v>35</v>
      </c>
      <c r="E25" s="160">
        <f t="shared" ref="E25:F25" si="14">E24+(E28-E22)/6</f>
        <v>47.999999999999993</v>
      </c>
      <c r="F25" s="160">
        <f t="shared" si="14"/>
        <v>54.999999999999993</v>
      </c>
    </row>
    <row r="26" spans="1:6" x14ac:dyDescent="0.25">
      <c r="A26" s="13" t="s">
        <v>125</v>
      </c>
      <c r="B26" s="13" t="s">
        <v>796</v>
      </c>
      <c r="C26" s="156">
        <f t="shared" ref="C26:C27" si="15">C25+0.5</f>
        <v>9</v>
      </c>
      <c r="D26" s="160">
        <f>D25+(D28-D22)/6</f>
        <v>35</v>
      </c>
      <c r="E26" s="160">
        <f t="shared" ref="E26:F26" si="16">E25+(E28-E22)/6</f>
        <v>48.666666666666657</v>
      </c>
      <c r="F26" s="160">
        <f t="shared" si="16"/>
        <v>56.666666666666657</v>
      </c>
    </row>
    <row r="27" spans="1:6" x14ac:dyDescent="0.25">
      <c r="A27" s="13" t="s">
        <v>125</v>
      </c>
      <c r="B27" s="13" t="s">
        <v>796</v>
      </c>
      <c r="C27" s="156">
        <f t="shared" si="15"/>
        <v>9.5</v>
      </c>
      <c r="D27" s="160">
        <f>D26+(D28-D22)/6</f>
        <v>35</v>
      </c>
      <c r="E27" s="160">
        <f t="shared" ref="E27:F27" si="17">E26+(E28-E22)/6</f>
        <v>49.333333333333321</v>
      </c>
      <c r="F27" s="160">
        <f t="shared" si="17"/>
        <v>58.333333333333321</v>
      </c>
    </row>
    <row r="28" spans="1:6" x14ac:dyDescent="0.25">
      <c r="A28" s="13" t="s">
        <v>125</v>
      </c>
      <c r="B28" s="13" t="s">
        <v>796</v>
      </c>
      <c r="C28" s="157">
        <v>10</v>
      </c>
      <c r="D28" s="158">
        <v>35</v>
      </c>
      <c r="E28" s="158">
        <v>50</v>
      </c>
      <c r="F28" s="158">
        <v>60</v>
      </c>
    </row>
    <row r="30" spans="1:6" x14ac:dyDescent="0.25">
      <c r="A30" s="35" t="s">
        <v>797</v>
      </c>
    </row>
    <row r="31" spans="1:6" ht="30" x14ac:dyDescent="0.25">
      <c r="A31" s="14" t="s">
        <v>789</v>
      </c>
      <c r="B31" s="14" t="s">
        <v>790</v>
      </c>
      <c r="C31" s="16" t="s">
        <v>791</v>
      </c>
      <c r="D31" s="112" t="s">
        <v>792</v>
      </c>
      <c r="E31" s="112" t="s">
        <v>793</v>
      </c>
      <c r="F31" s="112" t="s">
        <v>794</v>
      </c>
    </row>
    <row r="32" spans="1:6" x14ac:dyDescent="0.25">
      <c r="A32" s="13" t="s">
        <v>127</v>
      </c>
      <c r="B32" s="13" t="s">
        <v>798</v>
      </c>
      <c r="C32" s="157">
        <v>-1</v>
      </c>
      <c r="D32" s="158">
        <v>0</v>
      </c>
      <c r="E32" s="158">
        <v>0</v>
      </c>
      <c r="F32" s="158">
        <v>0</v>
      </c>
    </row>
    <row r="33" spans="1:6" x14ac:dyDescent="0.25">
      <c r="A33" s="13" t="s">
        <v>127</v>
      </c>
      <c r="B33" s="13" t="s">
        <v>798</v>
      </c>
      <c r="C33" s="157">
        <v>-0.5</v>
      </c>
      <c r="D33" s="158">
        <v>0</v>
      </c>
      <c r="E33" s="158">
        <v>0</v>
      </c>
      <c r="F33" s="158">
        <v>0</v>
      </c>
    </row>
    <row r="34" spans="1:6" x14ac:dyDescent="0.25">
      <c r="A34" s="13" t="s">
        <v>127</v>
      </c>
      <c r="B34" s="13" t="s">
        <v>798</v>
      </c>
      <c r="C34" s="157">
        <v>0</v>
      </c>
      <c r="D34" s="158">
        <v>0</v>
      </c>
      <c r="E34" s="158">
        <v>5</v>
      </c>
      <c r="F34" s="158">
        <v>9</v>
      </c>
    </row>
    <row r="35" spans="1:6" x14ac:dyDescent="0.25">
      <c r="A35" s="13" t="s">
        <v>127</v>
      </c>
      <c r="B35" s="13" t="s">
        <v>798</v>
      </c>
      <c r="C35" s="157">
        <v>0.5</v>
      </c>
      <c r="D35" s="158">
        <v>5</v>
      </c>
      <c r="E35" s="158">
        <v>10</v>
      </c>
      <c r="F35" s="158">
        <v>17</v>
      </c>
    </row>
    <row r="36" spans="1:6" x14ac:dyDescent="0.25">
      <c r="A36" s="13" t="s">
        <v>127</v>
      </c>
      <c r="B36" s="13" t="s">
        <v>798</v>
      </c>
      <c r="C36" s="157">
        <v>1</v>
      </c>
      <c r="D36" s="158">
        <v>12</v>
      </c>
      <c r="E36" s="158">
        <v>20</v>
      </c>
      <c r="F36" s="158">
        <v>27</v>
      </c>
    </row>
    <row r="37" spans="1:6" x14ac:dyDescent="0.25">
      <c r="A37" s="13" t="s">
        <v>127</v>
      </c>
      <c r="B37" s="13" t="s">
        <v>798</v>
      </c>
      <c r="C37" s="156">
        <f>C36+0.5</f>
        <v>1.5</v>
      </c>
      <c r="D37" s="160">
        <f>AVERAGE(D36,D38)</f>
        <v>15</v>
      </c>
      <c r="E37" s="160">
        <f t="shared" ref="E37" si="18">AVERAGE(E36,E38)</f>
        <v>25</v>
      </c>
      <c r="F37" s="160">
        <f t="shared" ref="F37" si="19">AVERAGE(F36,F38)</f>
        <v>31.5</v>
      </c>
    </row>
    <row r="38" spans="1:6" x14ac:dyDescent="0.25">
      <c r="A38" s="13" t="s">
        <v>127</v>
      </c>
      <c r="B38" s="13" t="s">
        <v>798</v>
      </c>
      <c r="C38" s="157">
        <v>2</v>
      </c>
      <c r="D38" s="158">
        <v>18</v>
      </c>
      <c r="E38" s="158">
        <v>30</v>
      </c>
      <c r="F38" s="158">
        <v>36</v>
      </c>
    </row>
    <row r="39" spans="1:6" x14ac:dyDescent="0.25">
      <c r="A39" s="13" t="s">
        <v>127</v>
      </c>
      <c r="B39" s="13" t="s">
        <v>798</v>
      </c>
      <c r="C39" s="156">
        <f>C38+0.5</f>
        <v>2.5</v>
      </c>
      <c r="D39" s="160">
        <f>AVERAGE(D38,D40)</f>
        <v>23</v>
      </c>
      <c r="E39" s="160">
        <f t="shared" ref="E39" si="20">AVERAGE(E38,E40)</f>
        <v>32.5</v>
      </c>
      <c r="F39" s="160">
        <f t="shared" ref="F39" si="21">AVERAGE(F38,F40)</f>
        <v>39.5</v>
      </c>
    </row>
    <row r="40" spans="1:6" x14ac:dyDescent="0.25">
      <c r="A40" s="13" t="s">
        <v>127</v>
      </c>
      <c r="B40" s="13" t="s">
        <v>798</v>
      </c>
      <c r="C40" s="157">
        <v>3</v>
      </c>
      <c r="D40" s="158">
        <v>28</v>
      </c>
      <c r="E40" s="158">
        <v>35</v>
      </c>
      <c r="F40" s="158">
        <v>43</v>
      </c>
    </row>
    <row r="41" spans="1:6" x14ac:dyDescent="0.25">
      <c r="A41" s="13" t="s">
        <v>127</v>
      </c>
      <c r="B41" s="13" t="s">
        <v>798</v>
      </c>
      <c r="C41" s="156">
        <f>C40+0.5</f>
        <v>3.5</v>
      </c>
      <c r="D41" s="160">
        <f>D40+(D44-D40)/4</f>
        <v>29.25</v>
      </c>
      <c r="E41" s="160">
        <f t="shared" ref="E41" si="22">E40+(E44-E40)/4</f>
        <v>36.25</v>
      </c>
      <c r="F41" s="160">
        <f t="shared" ref="F41" si="23">F40+(F44-F40)/4</f>
        <v>44.25</v>
      </c>
    </row>
    <row r="42" spans="1:6" x14ac:dyDescent="0.25">
      <c r="A42" s="13" t="s">
        <v>127</v>
      </c>
      <c r="B42" s="13" t="s">
        <v>798</v>
      </c>
      <c r="C42" s="156">
        <f>C41+0.5</f>
        <v>4</v>
      </c>
      <c r="D42" s="160">
        <f>D41+(D44-D40)/4</f>
        <v>30.5</v>
      </c>
      <c r="E42" s="160">
        <f t="shared" ref="E42" si="24">E41+(E44-E40)/4</f>
        <v>37.5</v>
      </c>
      <c r="F42" s="160">
        <f t="shared" ref="F42" si="25">F41+(F44-F40)/4</f>
        <v>45.5</v>
      </c>
    </row>
    <row r="43" spans="1:6" x14ac:dyDescent="0.25">
      <c r="A43" s="13" t="s">
        <v>127</v>
      </c>
      <c r="B43" s="13" t="s">
        <v>798</v>
      </c>
      <c r="C43" s="156">
        <f>C42+0.5</f>
        <v>4.5</v>
      </c>
      <c r="D43" s="160">
        <f>D42+(D44-D40)/4</f>
        <v>31.75</v>
      </c>
      <c r="E43" s="160">
        <f t="shared" ref="E43" si="26">E42+(E44-E40)/4</f>
        <v>38.75</v>
      </c>
      <c r="F43" s="160">
        <f t="shared" ref="F43" si="27">F42+(F44-F40)/4</f>
        <v>46.75</v>
      </c>
    </row>
    <row r="44" spans="1:6" x14ac:dyDescent="0.25">
      <c r="A44" s="13" t="s">
        <v>127</v>
      </c>
      <c r="B44" s="13" t="s">
        <v>798</v>
      </c>
      <c r="C44" s="157">
        <v>5</v>
      </c>
      <c r="D44" s="158">
        <v>33</v>
      </c>
      <c r="E44" s="158">
        <v>40</v>
      </c>
      <c r="F44" s="158">
        <v>48</v>
      </c>
    </row>
    <row r="45" spans="1:6" x14ac:dyDescent="0.25">
      <c r="A45" s="13" t="s">
        <v>127</v>
      </c>
      <c r="B45" s="13" t="s">
        <v>798</v>
      </c>
      <c r="C45" s="156">
        <f>C44+0.5</f>
        <v>5.5</v>
      </c>
      <c r="D45" s="160">
        <f>D44+(D48-D44)/4</f>
        <v>35.5</v>
      </c>
      <c r="E45" s="160">
        <f t="shared" ref="E45" si="28">E44+(E48-E44)/4</f>
        <v>43.25</v>
      </c>
      <c r="F45" s="160">
        <f t="shared" ref="F45" si="29">F44+(F48-F44)/4</f>
        <v>51</v>
      </c>
    </row>
    <row r="46" spans="1:6" x14ac:dyDescent="0.25">
      <c r="A46" s="13" t="s">
        <v>127</v>
      </c>
      <c r="B46" s="13" t="s">
        <v>798</v>
      </c>
      <c r="C46" s="156">
        <f>C45+0.5</f>
        <v>6</v>
      </c>
      <c r="D46" s="160">
        <f>D45+(D48-D44)/4</f>
        <v>38</v>
      </c>
      <c r="E46" s="160">
        <f t="shared" ref="E46" si="30">E45+(E48-E44)/4</f>
        <v>46.5</v>
      </c>
      <c r="F46" s="160">
        <f t="shared" ref="F46" si="31">F45+(F48-F44)/4</f>
        <v>54</v>
      </c>
    </row>
    <row r="47" spans="1:6" x14ac:dyDescent="0.25">
      <c r="A47" s="13" t="s">
        <v>127</v>
      </c>
      <c r="B47" s="13" t="s">
        <v>798</v>
      </c>
      <c r="C47" s="156">
        <f>C46+0.5</f>
        <v>6.5</v>
      </c>
      <c r="D47" s="160">
        <f>D46+(D48-D44)/4</f>
        <v>40.5</v>
      </c>
      <c r="E47" s="160">
        <f t="shared" ref="E47" si="32">E46+(E48-E44)/4</f>
        <v>49.75</v>
      </c>
      <c r="F47" s="160">
        <f t="shared" ref="F47" si="33">F46+(F48-F44)/4</f>
        <v>57</v>
      </c>
    </row>
    <row r="48" spans="1:6" x14ac:dyDescent="0.25">
      <c r="A48" s="13" t="s">
        <v>127</v>
      </c>
      <c r="B48" s="13" t="s">
        <v>798</v>
      </c>
      <c r="C48" s="157">
        <v>7</v>
      </c>
      <c r="D48" s="158">
        <v>43</v>
      </c>
      <c r="E48" s="158">
        <v>53</v>
      </c>
      <c r="F48" s="158">
        <v>60</v>
      </c>
    </row>
    <row r="49" spans="1:6" x14ac:dyDescent="0.25">
      <c r="A49" s="13" t="s">
        <v>127</v>
      </c>
      <c r="B49" s="13" t="s">
        <v>798</v>
      </c>
      <c r="C49" s="156">
        <f>C48+0.5</f>
        <v>7.5</v>
      </c>
      <c r="D49" s="160">
        <f>D48+(D54-D48)/6</f>
        <v>43.833333333333336</v>
      </c>
      <c r="E49" s="160">
        <f t="shared" ref="E49" si="34">E48+(E54-E48)/6</f>
        <v>53.833333333333336</v>
      </c>
      <c r="F49" s="160">
        <f t="shared" ref="F49" si="35">F48+(F54-F48)/6</f>
        <v>61.5</v>
      </c>
    </row>
    <row r="50" spans="1:6" x14ac:dyDescent="0.25">
      <c r="A50" s="13" t="s">
        <v>127</v>
      </c>
      <c r="B50" s="13" t="s">
        <v>798</v>
      </c>
      <c r="C50" s="156">
        <f>C49+0.5</f>
        <v>8</v>
      </c>
      <c r="D50" s="160">
        <f>D49+(D54-D48)/6</f>
        <v>44.666666666666671</v>
      </c>
      <c r="E50" s="160">
        <f t="shared" ref="E50" si="36">E49+(E54-E48)/6</f>
        <v>54.666666666666671</v>
      </c>
      <c r="F50" s="160">
        <f t="shared" ref="F50" si="37">F49+(F54-F48)/6</f>
        <v>63</v>
      </c>
    </row>
    <row r="51" spans="1:6" x14ac:dyDescent="0.25">
      <c r="A51" s="13" t="s">
        <v>127</v>
      </c>
      <c r="B51" s="13" t="s">
        <v>798</v>
      </c>
      <c r="C51" s="156">
        <f>C50+0.5</f>
        <v>8.5</v>
      </c>
      <c r="D51" s="160">
        <f>D50+(D54-D48)/6</f>
        <v>45.500000000000007</v>
      </c>
      <c r="E51" s="160">
        <f t="shared" ref="E51" si="38">E50+(E54-E48)/6</f>
        <v>55.500000000000007</v>
      </c>
      <c r="F51" s="160">
        <f t="shared" ref="F51" si="39">F50+(F54-F48)/6</f>
        <v>64.5</v>
      </c>
    </row>
    <row r="52" spans="1:6" x14ac:dyDescent="0.25">
      <c r="A52" s="13" t="s">
        <v>127</v>
      </c>
      <c r="B52" s="13" t="s">
        <v>798</v>
      </c>
      <c r="C52" s="156">
        <f t="shared" ref="C52:C53" si="40">C51+0.5</f>
        <v>9</v>
      </c>
      <c r="D52" s="160">
        <f>D51+(D54-D48)/6</f>
        <v>46.333333333333343</v>
      </c>
      <c r="E52" s="160">
        <f t="shared" ref="E52" si="41">E51+(E54-E48)/6</f>
        <v>56.333333333333343</v>
      </c>
      <c r="F52" s="160">
        <f t="shared" ref="F52" si="42">F51+(F54-F48)/6</f>
        <v>66</v>
      </c>
    </row>
    <row r="53" spans="1:6" x14ac:dyDescent="0.25">
      <c r="A53" s="13" t="s">
        <v>127</v>
      </c>
      <c r="B53" s="13" t="s">
        <v>798</v>
      </c>
      <c r="C53" s="156">
        <f t="shared" si="40"/>
        <v>9.5</v>
      </c>
      <c r="D53" s="160">
        <f>D52+(D54-D48)/6</f>
        <v>47.166666666666679</v>
      </c>
      <c r="E53" s="160">
        <f t="shared" ref="E53" si="43">E52+(E54-E48)/6</f>
        <v>57.166666666666679</v>
      </c>
      <c r="F53" s="160">
        <f t="shared" ref="F53" si="44">F52+(F54-F48)/6</f>
        <v>67.5</v>
      </c>
    </row>
    <row r="54" spans="1:6" x14ac:dyDescent="0.25">
      <c r="A54" s="13" t="s">
        <v>127</v>
      </c>
      <c r="B54" s="13" t="s">
        <v>798</v>
      </c>
      <c r="C54" s="157">
        <v>10</v>
      </c>
      <c r="D54" s="158">
        <v>48</v>
      </c>
      <c r="E54" s="158">
        <v>58</v>
      </c>
      <c r="F54" s="158">
        <v>69</v>
      </c>
    </row>
    <row r="56" spans="1:6" x14ac:dyDescent="0.25">
      <c r="A56" s="35" t="s">
        <v>799</v>
      </c>
    </row>
    <row r="57" spans="1:6" ht="30" x14ac:dyDescent="0.25">
      <c r="A57" s="14" t="s">
        <v>789</v>
      </c>
      <c r="B57" s="14" t="s">
        <v>790</v>
      </c>
      <c r="C57" s="16" t="s">
        <v>791</v>
      </c>
      <c r="D57" s="112" t="s">
        <v>792</v>
      </c>
      <c r="E57" s="112" t="s">
        <v>793</v>
      </c>
      <c r="F57" s="112" t="s">
        <v>794</v>
      </c>
    </row>
    <row r="58" spans="1:6" x14ac:dyDescent="0.25">
      <c r="A58" s="13" t="s">
        <v>126</v>
      </c>
      <c r="B58" s="13" t="s">
        <v>800</v>
      </c>
      <c r="C58" s="157">
        <v>-1</v>
      </c>
      <c r="D58" s="158">
        <v>0</v>
      </c>
      <c r="E58" s="158">
        <v>0</v>
      </c>
      <c r="F58" s="158">
        <v>0</v>
      </c>
    </row>
    <row r="59" spans="1:6" x14ac:dyDescent="0.25">
      <c r="A59" s="13" t="s">
        <v>126</v>
      </c>
      <c r="B59" s="13" t="s">
        <v>800</v>
      </c>
      <c r="C59" s="157">
        <v>-0.5</v>
      </c>
      <c r="D59" s="158">
        <v>0</v>
      </c>
      <c r="E59" s="158">
        <v>0</v>
      </c>
      <c r="F59" s="158">
        <v>0</v>
      </c>
    </row>
    <row r="60" spans="1:6" x14ac:dyDescent="0.25">
      <c r="A60" s="13" t="s">
        <v>126</v>
      </c>
      <c r="B60" s="13" t="s">
        <v>800</v>
      </c>
      <c r="C60" s="157">
        <v>0</v>
      </c>
      <c r="D60" s="158">
        <v>0</v>
      </c>
      <c r="E60" s="158">
        <v>0</v>
      </c>
      <c r="F60" s="158">
        <v>0</v>
      </c>
    </row>
    <row r="61" spans="1:6" x14ac:dyDescent="0.25">
      <c r="A61" s="13" t="s">
        <v>126</v>
      </c>
      <c r="B61" s="13" t="s">
        <v>800</v>
      </c>
      <c r="C61" s="157">
        <v>0.5</v>
      </c>
      <c r="D61" s="158">
        <v>0.75</v>
      </c>
      <c r="E61" s="158">
        <v>2.25</v>
      </c>
      <c r="F61" s="158">
        <v>4.25</v>
      </c>
    </row>
    <row r="62" spans="1:6" x14ac:dyDescent="0.25">
      <c r="A62" s="13" t="s">
        <v>126</v>
      </c>
      <c r="B62" s="13" t="s">
        <v>800</v>
      </c>
      <c r="C62" s="157">
        <v>1</v>
      </c>
      <c r="D62" s="158">
        <v>2</v>
      </c>
      <c r="E62" s="158">
        <v>4.5</v>
      </c>
      <c r="F62" s="158">
        <v>7.5</v>
      </c>
    </row>
    <row r="63" spans="1:6" x14ac:dyDescent="0.25">
      <c r="A63" s="13" t="s">
        <v>126</v>
      </c>
      <c r="B63" s="13" t="s">
        <v>800</v>
      </c>
      <c r="C63" s="156">
        <f t="shared" ref="C63" si="45">C62+0.5</f>
        <v>1.5</v>
      </c>
      <c r="D63" s="160">
        <f>AVERAGE(D62,D64)</f>
        <v>2.75</v>
      </c>
      <c r="E63" s="160">
        <f t="shared" ref="E63" si="46">AVERAGE(E62,E64)</f>
        <v>5.75</v>
      </c>
      <c r="F63" s="160">
        <f t="shared" ref="F63" si="47">AVERAGE(F62,F64)</f>
        <v>9.75</v>
      </c>
    </row>
    <row r="64" spans="1:6" x14ac:dyDescent="0.25">
      <c r="A64" s="13" t="s">
        <v>126</v>
      </c>
      <c r="B64" s="13" t="s">
        <v>800</v>
      </c>
      <c r="C64" s="157">
        <v>2</v>
      </c>
      <c r="D64" s="158">
        <v>3.5</v>
      </c>
      <c r="E64" s="158">
        <v>7</v>
      </c>
      <c r="F64" s="158">
        <v>12</v>
      </c>
    </row>
    <row r="65" spans="1:6" x14ac:dyDescent="0.25">
      <c r="A65" s="13" t="s">
        <v>126</v>
      </c>
      <c r="B65" s="13" t="s">
        <v>800</v>
      </c>
      <c r="C65" s="156">
        <f t="shared" ref="C65" si="48">C64+0.5</f>
        <v>2.5</v>
      </c>
      <c r="D65" s="160">
        <f>AVERAGE(D64,D66)</f>
        <v>4</v>
      </c>
      <c r="E65" s="160">
        <f t="shared" ref="E65" si="49">AVERAGE(E64,E66)</f>
        <v>7.375</v>
      </c>
      <c r="F65" s="160">
        <f t="shared" ref="F65" si="50">AVERAGE(F64,F66)</f>
        <v>13</v>
      </c>
    </row>
    <row r="66" spans="1:6" x14ac:dyDescent="0.25">
      <c r="A66" s="13" t="s">
        <v>126</v>
      </c>
      <c r="B66" s="13" t="s">
        <v>800</v>
      </c>
      <c r="C66" s="157">
        <v>3</v>
      </c>
      <c r="D66" s="158">
        <v>4.5</v>
      </c>
      <c r="E66" s="158">
        <v>7.75</v>
      </c>
      <c r="F66" s="158">
        <v>14</v>
      </c>
    </row>
    <row r="67" spans="1:6" x14ac:dyDescent="0.25">
      <c r="A67" s="13" t="s">
        <v>126</v>
      </c>
      <c r="B67" s="13" t="s">
        <v>800</v>
      </c>
      <c r="C67" s="156">
        <f t="shared" ref="C67:C69" si="51">C66+0.5</f>
        <v>3.5</v>
      </c>
      <c r="D67" s="160">
        <f>D66+(D70-D66)/4</f>
        <v>4.75</v>
      </c>
      <c r="E67" s="160">
        <f t="shared" ref="E67" si="52">E66+(E70-E66)/4</f>
        <v>8.6875</v>
      </c>
      <c r="F67" s="160">
        <f t="shared" ref="F67" si="53">F66+(F70-F66)/4</f>
        <v>14.25</v>
      </c>
    </row>
    <row r="68" spans="1:6" x14ac:dyDescent="0.25">
      <c r="A68" s="13" t="s">
        <v>126</v>
      </c>
      <c r="B68" s="13" t="s">
        <v>800</v>
      </c>
      <c r="C68" s="156">
        <f t="shared" si="51"/>
        <v>4</v>
      </c>
      <c r="D68" s="160">
        <f>D67+(D70-D66)/4</f>
        <v>5</v>
      </c>
      <c r="E68" s="160">
        <f t="shared" ref="E68" si="54">E67+(E70-E66)/4</f>
        <v>9.625</v>
      </c>
      <c r="F68" s="160">
        <f t="shared" ref="F68" si="55">F67+(F70-F66)/4</f>
        <v>14.5</v>
      </c>
    </row>
    <row r="69" spans="1:6" x14ac:dyDescent="0.25">
      <c r="A69" s="13" t="s">
        <v>126</v>
      </c>
      <c r="B69" s="13" t="s">
        <v>800</v>
      </c>
      <c r="C69" s="156">
        <f t="shared" si="51"/>
        <v>4.5</v>
      </c>
      <c r="D69" s="160">
        <f>D68+(D70-D66)/4</f>
        <v>5.25</v>
      </c>
      <c r="E69" s="160">
        <f t="shared" ref="E69" si="56">E68+(E70-E66)/4</f>
        <v>10.5625</v>
      </c>
      <c r="F69" s="160">
        <f t="shared" ref="F69" si="57">F68+(F70-F66)/4</f>
        <v>14.75</v>
      </c>
    </row>
    <row r="70" spans="1:6" x14ac:dyDescent="0.25">
      <c r="A70" s="13" t="s">
        <v>126</v>
      </c>
      <c r="B70" s="13" t="s">
        <v>800</v>
      </c>
      <c r="C70" s="157">
        <v>5</v>
      </c>
      <c r="D70" s="158">
        <v>5.5</v>
      </c>
      <c r="E70" s="158">
        <v>11.5</v>
      </c>
      <c r="F70" s="158">
        <v>15</v>
      </c>
    </row>
    <row r="71" spans="1:6" x14ac:dyDescent="0.25">
      <c r="A71" s="13" t="s">
        <v>126</v>
      </c>
      <c r="B71" s="13" t="s">
        <v>800</v>
      </c>
      <c r="C71" s="156">
        <f t="shared" ref="C71:C73" si="58">C70+0.5</f>
        <v>5.5</v>
      </c>
      <c r="D71" s="160">
        <f>D70+(D74-D70)/4</f>
        <v>5.75</v>
      </c>
      <c r="E71" s="160">
        <f t="shared" ref="E71" si="59">E70+(E74-E70)/4</f>
        <v>11.8125</v>
      </c>
      <c r="F71" s="160">
        <f t="shared" ref="F71" si="60">F70+(F74-F70)/4</f>
        <v>15.5625</v>
      </c>
    </row>
    <row r="72" spans="1:6" x14ac:dyDescent="0.25">
      <c r="A72" s="13" t="s">
        <v>126</v>
      </c>
      <c r="B72" s="13" t="s">
        <v>800</v>
      </c>
      <c r="C72" s="156">
        <f t="shared" si="58"/>
        <v>6</v>
      </c>
      <c r="D72" s="160">
        <f>D71+(D74-D70)/4</f>
        <v>6</v>
      </c>
      <c r="E72" s="160">
        <f t="shared" ref="E72" si="61">E71+(E74-E70)/4</f>
        <v>12.125</v>
      </c>
      <c r="F72" s="160">
        <f t="shared" ref="F72" si="62">F71+(F74-F70)/4</f>
        <v>16.125</v>
      </c>
    </row>
    <row r="73" spans="1:6" x14ac:dyDescent="0.25">
      <c r="A73" s="13" t="s">
        <v>126</v>
      </c>
      <c r="B73" s="13" t="s">
        <v>800</v>
      </c>
      <c r="C73" s="156">
        <f t="shared" si="58"/>
        <v>6.5</v>
      </c>
      <c r="D73" s="160">
        <f>D72+(D74-D70)/4</f>
        <v>6.25</v>
      </c>
      <c r="E73" s="160">
        <f t="shared" ref="E73" si="63">E72+(E74-E70)/4</f>
        <v>12.4375</v>
      </c>
      <c r="F73" s="160">
        <f t="shared" ref="F73" si="64">F72+(F74-F70)/4</f>
        <v>16.6875</v>
      </c>
    </row>
    <row r="74" spans="1:6" x14ac:dyDescent="0.25">
      <c r="A74" s="13" t="s">
        <v>126</v>
      </c>
      <c r="B74" s="13" t="s">
        <v>800</v>
      </c>
      <c r="C74" s="157">
        <v>7</v>
      </c>
      <c r="D74" s="158">
        <v>6.5</v>
      </c>
      <c r="E74" s="158">
        <v>12.75</v>
      </c>
      <c r="F74" s="158">
        <v>17.25</v>
      </c>
    </row>
    <row r="75" spans="1:6" x14ac:dyDescent="0.25">
      <c r="A75" s="13" t="s">
        <v>126</v>
      </c>
      <c r="B75" s="13" t="s">
        <v>800</v>
      </c>
      <c r="C75" s="156">
        <f t="shared" ref="C75:C79" si="65">C74+0.5</f>
        <v>7.5</v>
      </c>
      <c r="D75" s="160">
        <f>D74+(D80-D74)/6</f>
        <v>6.666666666666667</v>
      </c>
      <c r="E75" s="160">
        <f t="shared" ref="E75" si="66">E74+(E80-E74)/6</f>
        <v>13.375</v>
      </c>
      <c r="F75" s="160">
        <f t="shared" ref="F75" si="67">F74+(F80-F74)/6</f>
        <v>17.708333333333332</v>
      </c>
    </row>
    <row r="76" spans="1:6" x14ac:dyDescent="0.25">
      <c r="A76" s="13" t="s">
        <v>126</v>
      </c>
      <c r="B76" s="13" t="s">
        <v>800</v>
      </c>
      <c r="C76" s="156">
        <f t="shared" si="65"/>
        <v>8</v>
      </c>
      <c r="D76" s="160">
        <f>D75+(D80-D74)/6</f>
        <v>6.8333333333333339</v>
      </c>
      <c r="E76" s="160">
        <f t="shared" ref="E76" si="68">E75+(E80-E74)/6</f>
        <v>14</v>
      </c>
      <c r="F76" s="160">
        <f t="shared" ref="F76" si="69">F75+(F80-F74)/6</f>
        <v>18.166666666666664</v>
      </c>
    </row>
    <row r="77" spans="1:6" x14ac:dyDescent="0.25">
      <c r="A77" s="13" t="s">
        <v>126</v>
      </c>
      <c r="B77" s="13" t="s">
        <v>800</v>
      </c>
      <c r="C77" s="156">
        <f t="shared" si="65"/>
        <v>8.5</v>
      </c>
      <c r="D77" s="160">
        <f>D76+(D80-D74)/6</f>
        <v>7.0000000000000009</v>
      </c>
      <c r="E77" s="160">
        <f t="shared" ref="E77" si="70">E76+(E80-E74)/6</f>
        <v>14.625</v>
      </c>
      <c r="F77" s="160">
        <f t="shared" ref="F77" si="71">F76+(F80-F74)/6</f>
        <v>18.624999999999996</v>
      </c>
    </row>
    <row r="78" spans="1:6" x14ac:dyDescent="0.25">
      <c r="A78" s="13" t="s">
        <v>126</v>
      </c>
      <c r="B78" s="13" t="s">
        <v>800</v>
      </c>
      <c r="C78" s="156">
        <f t="shared" si="65"/>
        <v>9</v>
      </c>
      <c r="D78" s="160">
        <f>D77+(D80-D74)/6</f>
        <v>7.1666666666666679</v>
      </c>
      <c r="E78" s="160">
        <f t="shared" ref="E78" si="72">E77+(E80-E74)/6</f>
        <v>15.25</v>
      </c>
      <c r="F78" s="160">
        <f t="shared" ref="F78" si="73">F77+(F80-F74)/6</f>
        <v>19.083333333333329</v>
      </c>
    </row>
    <row r="79" spans="1:6" x14ac:dyDescent="0.25">
      <c r="A79" s="13" t="s">
        <v>126</v>
      </c>
      <c r="B79" s="13" t="s">
        <v>800</v>
      </c>
      <c r="C79" s="156">
        <f t="shared" si="65"/>
        <v>9.5</v>
      </c>
      <c r="D79" s="160">
        <f>D78+(D80-D74)/6</f>
        <v>7.3333333333333348</v>
      </c>
      <c r="E79" s="160">
        <f t="shared" ref="E79" si="74">E78+(E80-E74)/6</f>
        <v>15.875</v>
      </c>
      <c r="F79" s="160">
        <f t="shared" ref="F79" si="75">F78+(F80-F74)/6</f>
        <v>19.541666666666661</v>
      </c>
    </row>
    <row r="80" spans="1:6" x14ac:dyDescent="0.25">
      <c r="A80" s="13" t="s">
        <v>126</v>
      </c>
      <c r="B80" s="13" t="s">
        <v>800</v>
      </c>
      <c r="C80" s="157">
        <v>10</v>
      </c>
      <c r="D80" s="158">
        <v>7.5</v>
      </c>
      <c r="E80" s="158">
        <v>16.5</v>
      </c>
      <c r="F80" s="158">
        <v>20</v>
      </c>
    </row>
    <row r="82" spans="1:6" x14ac:dyDescent="0.25">
      <c r="A82" s="35" t="s">
        <v>801</v>
      </c>
    </row>
    <row r="83" spans="1:6" ht="30" x14ac:dyDescent="0.25">
      <c r="A83" s="14" t="s">
        <v>789</v>
      </c>
      <c r="B83" s="14" t="s">
        <v>790</v>
      </c>
      <c r="C83" s="16" t="s">
        <v>791</v>
      </c>
      <c r="D83" s="112" t="s">
        <v>792</v>
      </c>
      <c r="E83" s="112" t="s">
        <v>793</v>
      </c>
      <c r="F83" s="112" t="s">
        <v>794</v>
      </c>
    </row>
    <row r="84" spans="1:6" x14ac:dyDescent="0.25">
      <c r="A84" s="13" t="s">
        <v>124</v>
      </c>
      <c r="B84" s="13" t="s">
        <v>802</v>
      </c>
      <c r="C84" s="157">
        <v>-1</v>
      </c>
      <c r="D84" s="158">
        <v>0</v>
      </c>
      <c r="E84" s="158">
        <v>0</v>
      </c>
      <c r="F84" s="158">
        <v>0</v>
      </c>
    </row>
    <row r="85" spans="1:6" x14ac:dyDescent="0.25">
      <c r="A85" s="13" t="s">
        <v>124</v>
      </c>
      <c r="B85" s="13" t="s">
        <v>802</v>
      </c>
      <c r="C85" s="157">
        <v>-0.5</v>
      </c>
      <c r="D85" s="158">
        <v>0</v>
      </c>
      <c r="E85" s="158">
        <v>0</v>
      </c>
      <c r="F85" s="158">
        <v>5</v>
      </c>
    </row>
    <row r="86" spans="1:6" x14ac:dyDescent="0.25">
      <c r="A86" s="13" t="s">
        <v>124</v>
      </c>
      <c r="B86" s="13" t="s">
        <v>802</v>
      </c>
      <c r="C86" s="157">
        <v>0</v>
      </c>
      <c r="D86" s="158">
        <v>0</v>
      </c>
      <c r="E86" s="158">
        <v>1</v>
      </c>
      <c r="F86" s="158">
        <v>10</v>
      </c>
    </row>
    <row r="87" spans="1:6" x14ac:dyDescent="0.25">
      <c r="A87" s="13" t="s">
        <v>124</v>
      </c>
      <c r="B87" s="13" t="s">
        <v>802</v>
      </c>
      <c r="C87" s="157">
        <v>0.5</v>
      </c>
      <c r="D87" s="158">
        <v>6</v>
      </c>
      <c r="E87" s="158">
        <v>10</v>
      </c>
      <c r="F87" s="158">
        <v>20</v>
      </c>
    </row>
    <row r="88" spans="1:6" x14ac:dyDescent="0.25">
      <c r="A88" s="13" t="s">
        <v>124</v>
      </c>
      <c r="B88" s="13" t="s">
        <v>802</v>
      </c>
      <c r="C88" s="157">
        <v>1</v>
      </c>
      <c r="D88" s="158">
        <v>10</v>
      </c>
      <c r="E88" s="158">
        <v>18</v>
      </c>
      <c r="F88" s="158">
        <v>30</v>
      </c>
    </row>
    <row r="89" spans="1:6" x14ac:dyDescent="0.25">
      <c r="A89" s="13" t="s">
        <v>124</v>
      </c>
      <c r="B89" s="13" t="s">
        <v>802</v>
      </c>
      <c r="C89" s="156">
        <f t="shared" ref="C89" si="76">C88+0.5</f>
        <v>1.5</v>
      </c>
      <c r="D89" s="160">
        <f>AVERAGE(D88,D90)</f>
        <v>13</v>
      </c>
      <c r="E89" s="160">
        <f t="shared" ref="E89" si="77">AVERAGE(E88,E90)</f>
        <v>23</v>
      </c>
      <c r="F89" s="160">
        <f t="shared" ref="F89" si="78">AVERAGE(F88,F90)</f>
        <v>35</v>
      </c>
    </row>
    <row r="90" spans="1:6" x14ac:dyDescent="0.25">
      <c r="A90" s="13" t="s">
        <v>124</v>
      </c>
      <c r="B90" s="13" t="s">
        <v>802</v>
      </c>
      <c r="C90" s="157">
        <v>2</v>
      </c>
      <c r="D90" s="158">
        <v>16</v>
      </c>
      <c r="E90" s="158">
        <v>28</v>
      </c>
      <c r="F90" s="158">
        <v>40</v>
      </c>
    </row>
    <row r="91" spans="1:6" x14ac:dyDescent="0.25">
      <c r="A91" s="13" t="s">
        <v>124</v>
      </c>
      <c r="B91" s="13" t="s">
        <v>802</v>
      </c>
      <c r="C91" s="156">
        <f t="shared" ref="C91" si="79">C90+0.5</f>
        <v>2.5</v>
      </c>
      <c r="D91" s="160">
        <f>AVERAGE(D90,D92)</f>
        <v>18</v>
      </c>
      <c r="E91" s="160">
        <f t="shared" ref="E91" si="80">AVERAGE(E90,E92)</f>
        <v>30.5</v>
      </c>
      <c r="F91" s="160">
        <f t="shared" ref="F91" si="81">AVERAGE(F90,F92)</f>
        <v>42.5</v>
      </c>
    </row>
    <row r="92" spans="1:6" x14ac:dyDescent="0.25">
      <c r="A92" s="13" t="s">
        <v>124</v>
      </c>
      <c r="B92" s="13" t="s">
        <v>802</v>
      </c>
      <c r="C92" s="157">
        <v>3</v>
      </c>
      <c r="D92" s="158">
        <v>20</v>
      </c>
      <c r="E92" s="158">
        <v>33</v>
      </c>
      <c r="F92" s="158">
        <v>45</v>
      </c>
    </row>
    <row r="93" spans="1:6" x14ac:dyDescent="0.25">
      <c r="A93" s="13" t="s">
        <v>124</v>
      </c>
      <c r="B93" s="13" t="s">
        <v>802</v>
      </c>
      <c r="C93" s="156">
        <f t="shared" ref="C93:C95" si="82">C92+0.5</f>
        <v>3.5</v>
      </c>
      <c r="D93" s="160">
        <f>D92+(D96-D92)/4</f>
        <v>22.5</v>
      </c>
      <c r="E93" s="160">
        <f t="shared" ref="E93" si="83">E92+(E96-E92)/4</f>
        <v>35.25</v>
      </c>
      <c r="F93" s="160">
        <f t="shared" ref="F93" si="84">F92+(F96-F92)/4</f>
        <v>48.75</v>
      </c>
    </row>
    <row r="94" spans="1:6" x14ac:dyDescent="0.25">
      <c r="A94" s="13" t="s">
        <v>124</v>
      </c>
      <c r="B94" s="13" t="s">
        <v>802</v>
      </c>
      <c r="C94" s="156">
        <f t="shared" si="82"/>
        <v>4</v>
      </c>
      <c r="D94" s="160">
        <f>D93+(D96-D92)/4</f>
        <v>25</v>
      </c>
      <c r="E94" s="160">
        <f t="shared" ref="E94" si="85">E93+(E96-E92)/4</f>
        <v>37.5</v>
      </c>
      <c r="F94" s="160">
        <f t="shared" ref="F94" si="86">F93+(F96-F92)/4</f>
        <v>52.5</v>
      </c>
    </row>
    <row r="95" spans="1:6" x14ac:dyDescent="0.25">
      <c r="A95" s="13" t="s">
        <v>124</v>
      </c>
      <c r="B95" s="13" t="s">
        <v>802</v>
      </c>
      <c r="C95" s="156">
        <f t="shared" si="82"/>
        <v>4.5</v>
      </c>
      <c r="D95" s="160">
        <f>D94+(D96-D92)/4</f>
        <v>27.5</v>
      </c>
      <c r="E95" s="160">
        <f t="shared" ref="E95" si="87">E94+(E96-E92)/4</f>
        <v>39.75</v>
      </c>
      <c r="F95" s="160">
        <f t="shared" ref="F95" si="88">F94+(F96-F92)/4</f>
        <v>56.25</v>
      </c>
    </row>
    <row r="96" spans="1:6" x14ac:dyDescent="0.25">
      <c r="A96" s="13" t="s">
        <v>124</v>
      </c>
      <c r="B96" s="13" t="s">
        <v>802</v>
      </c>
      <c r="C96" s="157">
        <v>5</v>
      </c>
      <c r="D96" s="158">
        <v>30</v>
      </c>
      <c r="E96" s="158">
        <v>42</v>
      </c>
      <c r="F96" s="158">
        <v>60</v>
      </c>
    </row>
    <row r="97" spans="1:6" x14ac:dyDescent="0.25">
      <c r="A97" s="13" t="s">
        <v>124</v>
      </c>
      <c r="B97" s="13" t="s">
        <v>802</v>
      </c>
      <c r="C97" s="156">
        <f t="shared" ref="C97:C99" si="89">C96+0.5</f>
        <v>5.5</v>
      </c>
      <c r="D97" s="160">
        <f>D96+(D100-D96)/4</f>
        <v>33</v>
      </c>
      <c r="E97" s="160">
        <f t="shared" ref="E97" si="90">E96+(E100-E96)/4</f>
        <v>45.25</v>
      </c>
      <c r="F97" s="160">
        <f t="shared" ref="F97" si="91">F96+(F100-F96)/4</f>
        <v>68.5</v>
      </c>
    </row>
    <row r="98" spans="1:6" x14ac:dyDescent="0.25">
      <c r="A98" s="13" t="s">
        <v>124</v>
      </c>
      <c r="B98" s="13" t="s">
        <v>802</v>
      </c>
      <c r="C98" s="156">
        <f t="shared" si="89"/>
        <v>6</v>
      </c>
      <c r="D98" s="160">
        <f>D97+(D100-D96)/4</f>
        <v>36</v>
      </c>
      <c r="E98" s="160">
        <f t="shared" ref="E98" si="92">E97+(E100-E96)/4</f>
        <v>48.5</v>
      </c>
      <c r="F98" s="160">
        <f t="shared" ref="F98" si="93">F97+(F100-F96)/4</f>
        <v>77</v>
      </c>
    </row>
    <row r="99" spans="1:6" x14ac:dyDescent="0.25">
      <c r="A99" s="13" t="s">
        <v>124</v>
      </c>
      <c r="B99" s="13" t="s">
        <v>802</v>
      </c>
      <c r="C99" s="156">
        <f t="shared" si="89"/>
        <v>6.5</v>
      </c>
      <c r="D99" s="160">
        <f>D98+(D100-D96)/4</f>
        <v>39</v>
      </c>
      <c r="E99" s="160">
        <f t="shared" ref="E99" si="94">E98+(E100-E96)/4</f>
        <v>51.75</v>
      </c>
      <c r="F99" s="160">
        <f t="shared" ref="F99" si="95">F98+(F100-F96)/4</f>
        <v>85.5</v>
      </c>
    </row>
    <row r="100" spans="1:6" x14ac:dyDescent="0.25">
      <c r="A100" s="13" t="s">
        <v>124</v>
      </c>
      <c r="B100" s="13" t="s">
        <v>802</v>
      </c>
      <c r="C100" s="157">
        <v>7</v>
      </c>
      <c r="D100" s="158">
        <v>42</v>
      </c>
      <c r="E100" s="158">
        <v>55</v>
      </c>
      <c r="F100" s="158">
        <v>94</v>
      </c>
    </row>
    <row r="101" spans="1:6" x14ac:dyDescent="0.25">
      <c r="A101" s="13" t="s">
        <v>124</v>
      </c>
      <c r="B101" s="13" t="s">
        <v>802</v>
      </c>
      <c r="C101" s="156">
        <f t="shared" ref="C101:C105" si="96">C100+0.5</f>
        <v>7.5</v>
      </c>
      <c r="D101" s="160">
        <f>D100+(D106-D100)/6</f>
        <v>44.166666666666664</v>
      </c>
      <c r="E101" s="160">
        <f t="shared" ref="E101" si="97">E100+(E106-E100)/6</f>
        <v>56.666666666666664</v>
      </c>
      <c r="F101" s="160">
        <f t="shared" ref="F101" si="98">F100+(F106-F100)/6</f>
        <v>95</v>
      </c>
    </row>
    <row r="102" spans="1:6" x14ac:dyDescent="0.25">
      <c r="A102" s="13" t="s">
        <v>124</v>
      </c>
      <c r="B102" s="13" t="s">
        <v>802</v>
      </c>
      <c r="C102" s="156">
        <f t="shared" si="96"/>
        <v>8</v>
      </c>
      <c r="D102" s="160">
        <f>D101+(D106-D100)/6</f>
        <v>46.333333333333329</v>
      </c>
      <c r="E102" s="160">
        <f t="shared" ref="E102" si="99">E101+(E106-E100)/6</f>
        <v>58.333333333333329</v>
      </c>
      <c r="F102" s="160">
        <f t="shared" ref="F102" si="100">F101+(F106-F100)/6</f>
        <v>96</v>
      </c>
    </row>
    <row r="103" spans="1:6" x14ac:dyDescent="0.25">
      <c r="A103" s="13" t="s">
        <v>124</v>
      </c>
      <c r="B103" s="13" t="s">
        <v>802</v>
      </c>
      <c r="C103" s="156">
        <f t="shared" si="96"/>
        <v>8.5</v>
      </c>
      <c r="D103" s="160">
        <f>D102+(D106-D100)/6</f>
        <v>48.499999999999993</v>
      </c>
      <c r="E103" s="160">
        <f t="shared" ref="E103" si="101">E102+(E106-E100)/6</f>
        <v>59.999999999999993</v>
      </c>
      <c r="F103" s="160">
        <f t="shared" ref="F103" si="102">F102+(F106-F100)/6</f>
        <v>97</v>
      </c>
    </row>
    <row r="104" spans="1:6" x14ac:dyDescent="0.25">
      <c r="A104" s="13" t="s">
        <v>124</v>
      </c>
      <c r="B104" s="13" t="s">
        <v>802</v>
      </c>
      <c r="C104" s="156">
        <f t="shared" si="96"/>
        <v>9</v>
      </c>
      <c r="D104" s="160">
        <f>D103+(D106-D100)/6</f>
        <v>50.666666666666657</v>
      </c>
      <c r="E104" s="160">
        <f t="shared" ref="E104" si="103">E103+(E106-E100)/6</f>
        <v>61.666666666666657</v>
      </c>
      <c r="F104" s="160">
        <f t="shared" ref="F104" si="104">F103+(F106-F100)/6</f>
        <v>98</v>
      </c>
    </row>
    <row r="105" spans="1:6" x14ac:dyDescent="0.25">
      <c r="A105" s="13" t="s">
        <v>124</v>
      </c>
      <c r="B105" s="13" t="s">
        <v>802</v>
      </c>
      <c r="C105" s="156">
        <f t="shared" si="96"/>
        <v>9.5</v>
      </c>
      <c r="D105" s="160">
        <f>D104+(D106-D100)/6</f>
        <v>52.833333333333321</v>
      </c>
      <c r="E105" s="160">
        <f t="shared" ref="E105" si="105">E104+(E106-E100)/6</f>
        <v>63.333333333333321</v>
      </c>
      <c r="F105" s="160">
        <f t="shared" ref="F105" si="106">F104+(F106-F100)/6</f>
        <v>99</v>
      </c>
    </row>
    <row r="106" spans="1:6" x14ac:dyDescent="0.25">
      <c r="A106" s="13" t="s">
        <v>124</v>
      </c>
      <c r="B106" s="13" t="s">
        <v>802</v>
      </c>
      <c r="C106" s="157">
        <v>10</v>
      </c>
      <c r="D106" s="158">
        <v>55</v>
      </c>
      <c r="E106" s="158">
        <v>65</v>
      </c>
      <c r="F106" s="158">
        <v>100</v>
      </c>
    </row>
    <row r="107" spans="1:6" x14ac:dyDescent="0.25">
      <c r="C107" s="12"/>
      <c r="D107" s="113"/>
      <c r="E107" s="113"/>
      <c r="F107" s="113"/>
    </row>
    <row r="108" spans="1:6" x14ac:dyDescent="0.25">
      <c r="A108" s="35" t="s">
        <v>803</v>
      </c>
    </row>
    <row r="109" spans="1:6" ht="30" x14ac:dyDescent="0.25">
      <c r="A109" s="14" t="s">
        <v>789</v>
      </c>
      <c r="B109" s="14" t="s">
        <v>804</v>
      </c>
      <c r="C109" s="16" t="s">
        <v>791</v>
      </c>
      <c r="D109" s="112" t="s">
        <v>792</v>
      </c>
      <c r="E109" s="112" t="s">
        <v>793</v>
      </c>
      <c r="F109" s="112" t="s">
        <v>794</v>
      </c>
    </row>
    <row r="110" spans="1:6" x14ac:dyDescent="0.25">
      <c r="A110" s="13" t="s">
        <v>128</v>
      </c>
      <c r="B110" s="13" t="s">
        <v>805</v>
      </c>
      <c r="C110" s="157">
        <v>-1</v>
      </c>
      <c r="D110" s="427">
        <f>E110</f>
        <v>0.8</v>
      </c>
      <c r="E110" s="427">
        <v>0.8</v>
      </c>
      <c r="F110" s="427">
        <f>E110</f>
        <v>0.8</v>
      </c>
    </row>
    <row r="111" spans="1:6" x14ac:dyDescent="0.25">
      <c r="A111" s="13" t="s">
        <v>128</v>
      </c>
      <c r="B111" s="13" t="s">
        <v>805</v>
      </c>
      <c r="C111" s="156">
        <v>-0.5</v>
      </c>
      <c r="D111" s="427">
        <f t="shared" ref="D111:D132" si="107">E111</f>
        <v>1.2000000000000002</v>
      </c>
      <c r="E111" s="428">
        <f t="shared" ref="E111:E115" si="108">AVERAGE(E110,E112)</f>
        <v>1.2000000000000002</v>
      </c>
      <c r="F111" s="427">
        <f t="shared" ref="F111:F132" si="109">E111</f>
        <v>1.2000000000000002</v>
      </c>
    </row>
    <row r="112" spans="1:6" x14ac:dyDescent="0.25">
      <c r="A112" s="13" t="s">
        <v>128</v>
      </c>
      <c r="B112" s="13" t="s">
        <v>805</v>
      </c>
      <c r="C112" s="157">
        <v>0</v>
      </c>
      <c r="D112" s="427">
        <f t="shared" si="107"/>
        <v>1.6</v>
      </c>
      <c r="E112" s="427">
        <v>1.6</v>
      </c>
      <c r="F112" s="427">
        <f t="shared" si="109"/>
        <v>1.6</v>
      </c>
    </row>
    <row r="113" spans="1:6" x14ac:dyDescent="0.25">
      <c r="A113" s="13" t="s">
        <v>128</v>
      </c>
      <c r="B113" s="13" t="s">
        <v>805</v>
      </c>
      <c r="C113" s="156">
        <v>0.5</v>
      </c>
      <c r="D113" s="427">
        <f t="shared" si="107"/>
        <v>7.55</v>
      </c>
      <c r="E113" s="428">
        <f t="shared" si="108"/>
        <v>7.55</v>
      </c>
      <c r="F113" s="427">
        <f t="shared" si="109"/>
        <v>7.55</v>
      </c>
    </row>
    <row r="114" spans="1:6" x14ac:dyDescent="0.25">
      <c r="A114" s="13" t="s">
        <v>128</v>
      </c>
      <c r="B114" s="13" t="s">
        <v>805</v>
      </c>
      <c r="C114" s="157">
        <v>1</v>
      </c>
      <c r="D114" s="427">
        <f t="shared" si="107"/>
        <v>13.5</v>
      </c>
      <c r="E114" s="427">
        <v>13.5</v>
      </c>
      <c r="F114" s="427">
        <f t="shared" si="109"/>
        <v>13.5</v>
      </c>
    </row>
    <row r="115" spans="1:6" x14ac:dyDescent="0.25">
      <c r="A115" s="13" t="s">
        <v>128</v>
      </c>
      <c r="B115" s="13" t="s">
        <v>805</v>
      </c>
      <c r="C115" s="156">
        <f t="shared" ref="C115" si="110">C114+0.5</f>
        <v>1.5</v>
      </c>
      <c r="D115" s="427">
        <f t="shared" si="107"/>
        <v>16.45</v>
      </c>
      <c r="E115" s="428">
        <f t="shared" si="108"/>
        <v>16.45</v>
      </c>
      <c r="F115" s="427">
        <f t="shared" si="109"/>
        <v>16.45</v>
      </c>
    </row>
    <row r="116" spans="1:6" x14ac:dyDescent="0.25">
      <c r="A116" s="13" t="s">
        <v>128</v>
      </c>
      <c r="B116" s="13" t="s">
        <v>805</v>
      </c>
      <c r="C116" s="157">
        <v>2</v>
      </c>
      <c r="D116" s="427">
        <f t="shared" si="107"/>
        <v>19.399999999999999</v>
      </c>
      <c r="E116" s="427">
        <v>19.399999999999999</v>
      </c>
      <c r="F116" s="427">
        <f t="shared" si="109"/>
        <v>19.399999999999999</v>
      </c>
    </row>
    <row r="117" spans="1:6" x14ac:dyDescent="0.25">
      <c r="A117" s="13" t="s">
        <v>128</v>
      </c>
      <c r="B117" s="13" t="s">
        <v>805</v>
      </c>
      <c r="C117" s="156">
        <f t="shared" ref="C117" si="111">C116+0.5</f>
        <v>2.5</v>
      </c>
      <c r="D117" s="427">
        <f t="shared" si="107"/>
        <v>22.4</v>
      </c>
      <c r="E117" s="428">
        <f t="shared" ref="E117" si="112">AVERAGE(E116,E118)</f>
        <v>22.4</v>
      </c>
      <c r="F117" s="427">
        <f t="shared" si="109"/>
        <v>22.4</v>
      </c>
    </row>
    <row r="118" spans="1:6" x14ac:dyDescent="0.25">
      <c r="A118" s="13" t="s">
        <v>128</v>
      </c>
      <c r="B118" s="13" t="s">
        <v>805</v>
      </c>
      <c r="C118" s="157">
        <v>3</v>
      </c>
      <c r="D118" s="427">
        <f t="shared" si="107"/>
        <v>25.4</v>
      </c>
      <c r="E118" s="427">
        <v>25.4</v>
      </c>
      <c r="F118" s="427">
        <f t="shared" si="109"/>
        <v>25.4</v>
      </c>
    </row>
    <row r="119" spans="1:6" x14ac:dyDescent="0.25">
      <c r="A119" s="13" t="s">
        <v>128</v>
      </c>
      <c r="B119" s="13" t="s">
        <v>805</v>
      </c>
      <c r="C119" s="156">
        <f t="shared" ref="C119:C121" si="113">C118+0.5</f>
        <v>3.5</v>
      </c>
      <c r="D119" s="427">
        <f t="shared" si="107"/>
        <v>27.95</v>
      </c>
      <c r="E119" s="428">
        <f t="shared" ref="E119:E131" si="114">AVERAGE(E118,E120)</f>
        <v>27.95</v>
      </c>
      <c r="F119" s="427">
        <f t="shared" si="109"/>
        <v>27.95</v>
      </c>
    </row>
    <row r="120" spans="1:6" x14ac:dyDescent="0.25">
      <c r="A120" s="13" t="s">
        <v>128</v>
      </c>
      <c r="B120" s="13" t="s">
        <v>805</v>
      </c>
      <c r="C120" s="426">
        <f t="shared" si="113"/>
        <v>4</v>
      </c>
      <c r="D120" s="427">
        <f t="shared" si="107"/>
        <v>30.5</v>
      </c>
      <c r="E120" s="427">
        <v>30.5</v>
      </c>
      <c r="F120" s="427">
        <f t="shared" si="109"/>
        <v>30.5</v>
      </c>
    </row>
    <row r="121" spans="1:6" x14ac:dyDescent="0.25">
      <c r="A121" s="13" t="s">
        <v>128</v>
      </c>
      <c r="B121" s="13" t="s">
        <v>805</v>
      </c>
      <c r="C121" s="156">
        <f t="shared" si="113"/>
        <v>4.5</v>
      </c>
      <c r="D121" s="427">
        <f t="shared" si="107"/>
        <v>32</v>
      </c>
      <c r="E121" s="428">
        <f t="shared" si="114"/>
        <v>32</v>
      </c>
      <c r="F121" s="427">
        <f t="shared" si="109"/>
        <v>32</v>
      </c>
    </row>
    <row r="122" spans="1:6" x14ac:dyDescent="0.25">
      <c r="A122" s="13" t="s">
        <v>128</v>
      </c>
      <c r="B122" s="13" t="s">
        <v>805</v>
      </c>
      <c r="C122" s="157">
        <v>5</v>
      </c>
      <c r="D122" s="427">
        <f t="shared" si="107"/>
        <v>33.5</v>
      </c>
      <c r="E122" s="427">
        <v>33.5</v>
      </c>
      <c r="F122" s="427">
        <f t="shared" si="109"/>
        <v>33.5</v>
      </c>
    </row>
    <row r="123" spans="1:6" x14ac:dyDescent="0.25">
      <c r="A123" s="13" t="s">
        <v>128</v>
      </c>
      <c r="B123" s="13" t="s">
        <v>805</v>
      </c>
      <c r="C123" s="156">
        <f t="shared" ref="C123:C125" si="115">C122+0.5</f>
        <v>5.5</v>
      </c>
      <c r="D123" s="427">
        <f t="shared" si="107"/>
        <v>36.049999999999997</v>
      </c>
      <c r="E123" s="428">
        <f t="shared" si="114"/>
        <v>36.049999999999997</v>
      </c>
      <c r="F123" s="427">
        <f t="shared" si="109"/>
        <v>36.049999999999997</v>
      </c>
    </row>
    <row r="124" spans="1:6" x14ac:dyDescent="0.25">
      <c r="A124" s="13" t="s">
        <v>128</v>
      </c>
      <c r="B124" s="13" t="s">
        <v>805</v>
      </c>
      <c r="C124" s="157">
        <f t="shared" si="115"/>
        <v>6</v>
      </c>
      <c r="D124" s="427">
        <f t="shared" si="107"/>
        <v>38.6</v>
      </c>
      <c r="E124" s="427">
        <v>38.6</v>
      </c>
      <c r="F124" s="427">
        <f t="shared" si="109"/>
        <v>38.6</v>
      </c>
    </row>
    <row r="125" spans="1:6" x14ac:dyDescent="0.25">
      <c r="A125" s="13" t="s">
        <v>128</v>
      </c>
      <c r="B125" s="13" t="s">
        <v>805</v>
      </c>
      <c r="C125" s="156">
        <f t="shared" si="115"/>
        <v>6.5</v>
      </c>
      <c r="D125" s="427">
        <f t="shared" si="107"/>
        <v>42.150000000000006</v>
      </c>
      <c r="E125" s="428">
        <f t="shared" si="114"/>
        <v>42.150000000000006</v>
      </c>
      <c r="F125" s="427">
        <f t="shared" si="109"/>
        <v>42.150000000000006</v>
      </c>
    </row>
    <row r="126" spans="1:6" x14ac:dyDescent="0.25">
      <c r="A126" s="13" t="s">
        <v>128</v>
      </c>
      <c r="B126" s="13" t="s">
        <v>805</v>
      </c>
      <c r="C126" s="157">
        <v>7</v>
      </c>
      <c r="D126" s="427">
        <f t="shared" si="107"/>
        <v>45.7</v>
      </c>
      <c r="E126" s="427">
        <v>45.7</v>
      </c>
      <c r="F126" s="427">
        <f t="shared" si="109"/>
        <v>45.7</v>
      </c>
    </row>
    <row r="127" spans="1:6" x14ac:dyDescent="0.25">
      <c r="A127" s="13" t="s">
        <v>128</v>
      </c>
      <c r="B127" s="13" t="s">
        <v>805</v>
      </c>
      <c r="C127" s="156">
        <f t="shared" ref="C127:C131" si="116">C126+0.5</f>
        <v>7.5</v>
      </c>
      <c r="D127" s="427">
        <f t="shared" si="107"/>
        <v>48.400000000000006</v>
      </c>
      <c r="E127" s="428">
        <f t="shared" si="114"/>
        <v>48.400000000000006</v>
      </c>
      <c r="F127" s="427">
        <f t="shared" si="109"/>
        <v>48.400000000000006</v>
      </c>
    </row>
    <row r="128" spans="1:6" x14ac:dyDescent="0.25">
      <c r="A128" s="13" t="s">
        <v>128</v>
      </c>
      <c r="B128" s="13" t="s">
        <v>805</v>
      </c>
      <c r="C128" s="157">
        <f t="shared" si="116"/>
        <v>8</v>
      </c>
      <c r="D128" s="427">
        <f t="shared" si="107"/>
        <v>51.1</v>
      </c>
      <c r="E128" s="427">
        <v>51.1</v>
      </c>
      <c r="F128" s="427">
        <f t="shared" si="109"/>
        <v>51.1</v>
      </c>
    </row>
    <row r="129" spans="1:8" x14ac:dyDescent="0.25">
      <c r="A129" s="13" t="s">
        <v>128</v>
      </c>
      <c r="B129" s="13" t="s">
        <v>805</v>
      </c>
      <c r="C129" s="156">
        <f t="shared" si="116"/>
        <v>8.5</v>
      </c>
      <c r="D129" s="427">
        <f t="shared" si="107"/>
        <v>53.05</v>
      </c>
      <c r="E129" s="428">
        <f t="shared" si="114"/>
        <v>53.05</v>
      </c>
      <c r="F129" s="427">
        <f t="shared" si="109"/>
        <v>53.05</v>
      </c>
    </row>
    <row r="130" spans="1:8" x14ac:dyDescent="0.25">
      <c r="A130" s="13" t="s">
        <v>128</v>
      </c>
      <c r="B130" s="13" t="s">
        <v>805</v>
      </c>
      <c r="C130" s="157">
        <f t="shared" si="116"/>
        <v>9</v>
      </c>
      <c r="D130" s="427">
        <f t="shared" si="107"/>
        <v>55</v>
      </c>
      <c r="E130" s="427">
        <v>55</v>
      </c>
      <c r="F130" s="427">
        <f t="shared" si="109"/>
        <v>55</v>
      </c>
    </row>
    <row r="131" spans="1:8" x14ac:dyDescent="0.25">
      <c r="A131" s="13" t="s">
        <v>128</v>
      </c>
      <c r="B131" s="13" t="s">
        <v>805</v>
      </c>
      <c r="C131" s="156">
        <f t="shared" si="116"/>
        <v>9.5</v>
      </c>
      <c r="D131" s="427">
        <f t="shared" si="107"/>
        <v>57.05</v>
      </c>
      <c r="E131" s="428">
        <f t="shared" si="114"/>
        <v>57.05</v>
      </c>
      <c r="F131" s="427">
        <f t="shared" si="109"/>
        <v>57.05</v>
      </c>
    </row>
    <row r="132" spans="1:8" x14ac:dyDescent="0.25">
      <c r="A132" s="13" t="s">
        <v>128</v>
      </c>
      <c r="B132" s="13" t="s">
        <v>805</v>
      </c>
      <c r="C132" s="157">
        <v>10</v>
      </c>
      <c r="D132" s="427">
        <f t="shared" si="107"/>
        <v>59.1</v>
      </c>
      <c r="E132" s="427">
        <v>59.1</v>
      </c>
      <c r="F132" s="427">
        <f t="shared" si="109"/>
        <v>59.1</v>
      </c>
    </row>
    <row r="134" spans="1:8" x14ac:dyDescent="0.25">
      <c r="A134" s="35" t="s">
        <v>806</v>
      </c>
    </row>
    <row r="135" spans="1:8" ht="30" x14ac:dyDescent="0.25">
      <c r="A135" s="14" t="s">
        <v>789</v>
      </c>
      <c r="B135" s="14" t="s">
        <v>804</v>
      </c>
      <c r="C135" s="16" t="s">
        <v>791</v>
      </c>
      <c r="D135" s="112" t="s">
        <v>792</v>
      </c>
      <c r="E135" s="112" t="s">
        <v>793</v>
      </c>
      <c r="F135" s="112" t="s">
        <v>794</v>
      </c>
      <c r="H135" s="5" t="s">
        <v>807</v>
      </c>
    </row>
    <row r="136" spans="1:8" x14ac:dyDescent="0.25">
      <c r="A136" s="13" t="s">
        <v>129</v>
      </c>
      <c r="B136" s="13" t="s">
        <v>808</v>
      </c>
      <c r="C136" s="157">
        <v>-1</v>
      </c>
      <c r="D136" s="427">
        <f>E136</f>
        <v>0.6</v>
      </c>
      <c r="E136" s="427">
        <v>0.6</v>
      </c>
      <c r="F136" s="427">
        <f>E136</f>
        <v>0.6</v>
      </c>
    </row>
    <row r="137" spans="1:8" x14ac:dyDescent="0.25">
      <c r="A137" s="13" t="s">
        <v>129</v>
      </c>
      <c r="B137" s="13" t="s">
        <v>808</v>
      </c>
      <c r="C137" s="156">
        <v>-0.5</v>
      </c>
      <c r="D137" s="427">
        <f t="shared" ref="D137:D158" si="117">E137</f>
        <v>0.7</v>
      </c>
      <c r="E137" s="428">
        <f t="shared" ref="E137:E141" si="118">AVERAGE(E136,E138)</f>
        <v>0.7</v>
      </c>
      <c r="F137" s="427">
        <f t="shared" ref="F137:F158" si="119">E137</f>
        <v>0.7</v>
      </c>
    </row>
    <row r="138" spans="1:8" x14ac:dyDescent="0.25">
      <c r="A138" s="13" t="s">
        <v>129</v>
      </c>
      <c r="B138" s="13" t="s">
        <v>808</v>
      </c>
      <c r="C138" s="157">
        <v>0</v>
      </c>
      <c r="D138" s="427">
        <f t="shared" si="117"/>
        <v>0.8</v>
      </c>
      <c r="E138" s="427">
        <v>0.8</v>
      </c>
      <c r="F138" s="427">
        <f t="shared" si="119"/>
        <v>0.8</v>
      </c>
    </row>
    <row r="139" spans="1:8" x14ac:dyDescent="0.25">
      <c r="A139" s="13" t="s">
        <v>129</v>
      </c>
      <c r="B139" s="13" t="s">
        <v>808</v>
      </c>
      <c r="C139" s="156">
        <v>0.5</v>
      </c>
      <c r="D139" s="427">
        <f t="shared" si="117"/>
        <v>5.8000000000000007</v>
      </c>
      <c r="E139" s="428">
        <f t="shared" si="118"/>
        <v>5.8000000000000007</v>
      </c>
      <c r="F139" s="427">
        <f t="shared" si="119"/>
        <v>5.8000000000000007</v>
      </c>
    </row>
    <row r="140" spans="1:8" x14ac:dyDescent="0.25">
      <c r="A140" s="13" t="s">
        <v>129</v>
      </c>
      <c r="B140" s="13" t="s">
        <v>808</v>
      </c>
      <c r="C140" s="157">
        <v>1</v>
      </c>
      <c r="D140" s="427">
        <f t="shared" si="117"/>
        <v>10.8</v>
      </c>
      <c r="E140" s="427">
        <v>10.8</v>
      </c>
      <c r="F140" s="427">
        <f t="shared" si="119"/>
        <v>10.8</v>
      </c>
    </row>
    <row r="141" spans="1:8" x14ac:dyDescent="0.25">
      <c r="A141" s="13" t="s">
        <v>129</v>
      </c>
      <c r="B141" s="13" t="s">
        <v>808</v>
      </c>
      <c r="C141" s="156">
        <f t="shared" ref="C141" si="120">C140+0.5</f>
        <v>1.5</v>
      </c>
      <c r="D141" s="427">
        <f t="shared" si="117"/>
        <v>15.4</v>
      </c>
      <c r="E141" s="428">
        <f t="shared" si="118"/>
        <v>15.4</v>
      </c>
      <c r="F141" s="427">
        <f t="shared" si="119"/>
        <v>15.4</v>
      </c>
    </row>
    <row r="142" spans="1:8" x14ac:dyDescent="0.25">
      <c r="A142" s="13" t="s">
        <v>129</v>
      </c>
      <c r="B142" s="13" t="s">
        <v>808</v>
      </c>
      <c r="C142" s="157">
        <v>2</v>
      </c>
      <c r="D142" s="427">
        <f t="shared" si="117"/>
        <v>20</v>
      </c>
      <c r="E142" s="427">
        <v>20</v>
      </c>
      <c r="F142" s="427">
        <f t="shared" si="119"/>
        <v>20</v>
      </c>
    </row>
    <row r="143" spans="1:8" x14ac:dyDescent="0.25">
      <c r="A143" s="13" t="s">
        <v>129</v>
      </c>
      <c r="B143" s="13" t="s">
        <v>808</v>
      </c>
      <c r="C143" s="156">
        <f t="shared" ref="C143" si="121">C142+0.5</f>
        <v>2.5</v>
      </c>
      <c r="D143" s="427">
        <f t="shared" si="117"/>
        <v>22.4</v>
      </c>
      <c r="E143" s="428">
        <f t="shared" ref="E143" si="122">AVERAGE(E142,E144)</f>
        <v>22.4</v>
      </c>
      <c r="F143" s="427">
        <f t="shared" si="119"/>
        <v>22.4</v>
      </c>
    </row>
    <row r="144" spans="1:8" x14ac:dyDescent="0.25">
      <c r="A144" s="13" t="s">
        <v>129</v>
      </c>
      <c r="B144" s="13" t="s">
        <v>808</v>
      </c>
      <c r="C144" s="157">
        <v>3</v>
      </c>
      <c r="D144" s="427">
        <f t="shared" si="117"/>
        <v>24.8</v>
      </c>
      <c r="E144" s="427">
        <v>24.8</v>
      </c>
      <c r="F144" s="427">
        <f t="shared" si="119"/>
        <v>24.8</v>
      </c>
    </row>
    <row r="145" spans="1:6" x14ac:dyDescent="0.25">
      <c r="A145" s="13" t="s">
        <v>129</v>
      </c>
      <c r="B145" s="13" t="s">
        <v>808</v>
      </c>
      <c r="C145" s="156">
        <f t="shared" ref="C145:C147" si="123">C144+0.5</f>
        <v>3.5</v>
      </c>
      <c r="D145" s="427">
        <f t="shared" si="117"/>
        <v>29.4</v>
      </c>
      <c r="E145" s="428">
        <f t="shared" ref="E145:E157" si="124">AVERAGE(E144,E146)</f>
        <v>29.4</v>
      </c>
      <c r="F145" s="427">
        <f t="shared" si="119"/>
        <v>29.4</v>
      </c>
    </row>
    <row r="146" spans="1:6" x14ac:dyDescent="0.25">
      <c r="A146" s="13" t="s">
        <v>129</v>
      </c>
      <c r="B146" s="13" t="s">
        <v>808</v>
      </c>
      <c r="C146" s="426">
        <f t="shared" si="123"/>
        <v>4</v>
      </c>
      <c r="D146" s="427">
        <f t="shared" si="117"/>
        <v>34</v>
      </c>
      <c r="E146" s="427">
        <v>34</v>
      </c>
      <c r="F146" s="427">
        <f t="shared" si="119"/>
        <v>34</v>
      </c>
    </row>
    <row r="147" spans="1:6" x14ac:dyDescent="0.25">
      <c r="A147" s="13" t="s">
        <v>129</v>
      </c>
      <c r="B147" s="13" t="s">
        <v>808</v>
      </c>
      <c r="C147" s="156">
        <f t="shared" si="123"/>
        <v>4.5</v>
      </c>
      <c r="D147" s="427">
        <f t="shared" si="117"/>
        <v>35.25</v>
      </c>
      <c r="E147" s="428">
        <f t="shared" si="124"/>
        <v>35.25</v>
      </c>
      <c r="F147" s="427">
        <f t="shared" si="119"/>
        <v>35.25</v>
      </c>
    </row>
    <row r="148" spans="1:6" x14ac:dyDescent="0.25">
      <c r="A148" s="13" t="s">
        <v>129</v>
      </c>
      <c r="B148" s="13" t="s">
        <v>808</v>
      </c>
      <c r="C148" s="157">
        <v>5</v>
      </c>
      <c r="D148" s="427">
        <f t="shared" si="117"/>
        <v>36.5</v>
      </c>
      <c r="E148" s="427">
        <v>36.5</v>
      </c>
      <c r="F148" s="427">
        <f t="shared" si="119"/>
        <v>36.5</v>
      </c>
    </row>
    <row r="149" spans="1:6" x14ac:dyDescent="0.25">
      <c r="A149" s="13" t="s">
        <v>129</v>
      </c>
      <c r="B149" s="13" t="s">
        <v>808</v>
      </c>
      <c r="C149" s="156">
        <f t="shared" ref="C149:C151" si="125">C148+0.5</f>
        <v>5.5</v>
      </c>
      <c r="D149" s="427">
        <f t="shared" si="117"/>
        <v>39.85</v>
      </c>
      <c r="E149" s="428">
        <f t="shared" si="124"/>
        <v>39.85</v>
      </c>
      <c r="F149" s="427">
        <f t="shared" si="119"/>
        <v>39.85</v>
      </c>
    </row>
    <row r="150" spans="1:6" x14ac:dyDescent="0.25">
      <c r="A150" s="13" t="s">
        <v>129</v>
      </c>
      <c r="B150" s="13" t="s">
        <v>808</v>
      </c>
      <c r="C150" s="157">
        <f t="shared" si="125"/>
        <v>6</v>
      </c>
      <c r="D150" s="427">
        <f t="shared" si="117"/>
        <v>43.2</v>
      </c>
      <c r="E150" s="427">
        <v>43.2</v>
      </c>
      <c r="F150" s="427">
        <f t="shared" si="119"/>
        <v>43.2</v>
      </c>
    </row>
    <row r="151" spans="1:6" x14ac:dyDescent="0.25">
      <c r="A151" s="13" t="s">
        <v>129</v>
      </c>
      <c r="B151" s="13" t="s">
        <v>808</v>
      </c>
      <c r="C151" s="156">
        <f t="shared" si="125"/>
        <v>6.5</v>
      </c>
      <c r="D151" s="427">
        <f t="shared" si="117"/>
        <v>46.400000000000006</v>
      </c>
      <c r="E151" s="428">
        <f t="shared" si="124"/>
        <v>46.400000000000006</v>
      </c>
      <c r="F151" s="427">
        <f t="shared" si="119"/>
        <v>46.400000000000006</v>
      </c>
    </row>
    <row r="152" spans="1:6" x14ac:dyDescent="0.25">
      <c r="A152" s="13" t="s">
        <v>129</v>
      </c>
      <c r="B152" s="13" t="s">
        <v>808</v>
      </c>
      <c r="C152" s="157">
        <v>7</v>
      </c>
      <c r="D152" s="427">
        <f t="shared" si="117"/>
        <v>49.6</v>
      </c>
      <c r="E152" s="427">
        <v>49.6</v>
      </c>
      <c r="F152" s="427">
        <f t="shared" si="119"/>
        <v>49.6</v>
      </c>
    </row>
    <row r="153" spans="1:6" x14ac:dyDescent="0.25">
      <c r="A153" s="13" t="s">
        <v>129</v>
      </c>
      <c r="B153" s="13" t="s">
        <v>808</v>
      </c>
      <c r="C153" s="156">
        <f t="shared" ref="C153:C157" si="126">C152+0.5</f>
        <v>7.5</v>
      </c>
      <c r="D153" s="427">
        <f t="shared" si="117"/>
        <v>52.95</v>
      </c>
      <c r="E153" s="428">
        <f t="shared" si="124"/>
        <v>52.95</v>
      </c>
      <c r="F153" s="427">
        <f t="shared" si="119"/>
        <v>52.95</v>
      </c>
    </row>
    <row r="154" spans="1:6" x14ac:dyDescent="0.25">
      <c r="A154" s="13" t="s">
        <v>129</v>
      </c>
      <c r="B154" s="13" t="s">
        <v>808</v>
      </c>
      <c r="C154" s="157">
        <f t="shared" si="126"/>
        <v>8</v>
      </c>
      <c r="D154" s="427">
        <f t="shared" si="117"/>
        <v>56.3</v>
      </c>
      <c r="E154" s="427">
        <v>56.3</v>
      </c>
      <c r="F154" s="427">
        <f t="shared" si="119"/>
        <v>56.3</v>
      </c>
    </row>
    <row r="155" spans="1:6" x14ac:dyDescent="0.25">
      <c r="A155" s="13" t="s">
        <v>129</v>
      </c>
      <c r="B155" s="13" t="s">
        <v>808</v>
      </c>
      <c r="C155" s="156">
        <f t="shared" si="126"/>
        <v>8.5</v>
      </c>
      <c r="D155" s="427">
        <f t="shared" si="117"/>
        <v>57.9</v>
      </c>
      <c r="E155" s="428">
        <f t="shared" si="124"/>
        <v>57.9</v>
      </c>
      <c r="F155" s="427">
        <f t="shared" si="119"/>
        <v>57.9</v>
      </c>
    </row>
    <row r="156" spans="1:6" x14ac:dyDescent="0.25">
      <c r="A156" s="13" t="s">
        <v>129</v>
      </c>
      <c r="B156" s="13" t="s">
        <v>808</v>
      </c>
      <c r="C156" s="157">
        <f t="shared" si="126"/>
        <v>9</v>
      </c>
      <c r="D156" s="427">
        <f t="shared" si="117"/>
        <v>59.5</v>
      </c>
      <c r="E156" s="427">
        <v>59.5</v>
      </c>
      <c r="F156" s="427">
        <f t="shared" si="119"/>
        <v>59.5</v>
      </c>
    </row>
    <row r="157" spans="1:6" x14ac:dyDescent="0.25">
      <c r="A157" s="13" t="s">
        <v>129</v>
      </c>
      <c r="B157" s="13" t="s">
        <v>808</v>
      </c>
      <c r="C157" s="156">
        <f t="shared" si="126"/>
        <v>9.5</v>
      </c>
      <c r="D157" s="427">
        <f t="shared" si="117"/>
        <v>60.9</v>
      </c>
      <c r="E157" s="428">
        <f t="shared" si="124"/>
        <v>60.9</v>
      </c>
      <c r="F157" s="427">
        <f t="shared" si="119"/>
        <v>60.9</v>
      </c>
    </row>
    <row r="158" spans="1:6" x14ac:dyDescent="0.25">
      <c r="A158" s="13" t="s">
        <v>129</v>
      </c>
      <c r="B158" s="13" t="s">
        <v>808</v>
      </c>
      <c r="C158" s="157">
        <v>10</v>
      </c>
      <c r="D158" s="427">
        <f t="shared" si="117"/>
        <v>62.3</v>
      </c>
      <c r="E158" s="427">
        <v>62.3</v>
      </c>
      <c r="F158" s="427">
        <f t="shared" si="119"/>
        <v>62.3</v>
      </c>
    </row>
    <row r="160" spans="1:6" x14ac:dyDescent="0.25">
      <c r="A160" s="35" t="s">
        <v>809</v>
      </c>
    </row>
    <row r="161" spans="1:6" ht="30" x14ac:dyDescent="0.25">
      <c r="A161" s="14" t="s">
        <v>789</v>
      </c>
      <c r="B161" s="14" t="s">
        <v>804</v>
      </c>
      <c r="C161" s="16" t="s">
        <v>791</v>
      </c>
      <c r="D161" s="112" t="s">
        <v>792</v>
      </c>
      <c r="E161" s="112" t="s">
        <v>793</v>
      </c>
      <c r="F161" s="112" t="s">
        <v>794</v>
      </c>
    </row>
    <row r="162" spans="1:6" x14ac:dyDescent="0.25">
      <c r="A162" s="13" t="s">
        <v>130</v>
      </c>
      <c r="B162" s="13" t="s">
        <v>810</v>
      </c>
      <c r="C162" s="157">
        <v>-1</v>
      </c>
      <c r="D162" s="427">
        <f>E162</f>
        <v>0.3</v>
      </c>
      <c r="E162" s="427">
        <v>0.3</v>
      </c>
      <c r="F162" s="427">
        <f>E162</f>
        <v>0.3</v>
      </c>
    </row>
    <row r="163" spans="1:6" x14ac:dyDescent="0.25">
      <c r="A163" s="13" t="s">
        <v>130</v>
      </c>
      <c r="B163" s="13" t="s">
        <v>810</v>
      </c>
      <c r="C163" s="157">
        <v>-0.5</v>
      </c>
      <c r="D163" s="427">
        <f t="shared" ref="D163:D184" si="127">E163</f>
        <v>0.5</v>
      </c>
      <c r="E163" s="427">
        <v>0.5</v>
      </c>
      <c r="F163" s="427">
        <f t="shared" ref="F163:F184" si="128">E163</f>
        <v>0.5</v>
      </c>
    </row>
    <row r="164" spans="1:6" x14ac:dyDescent="0.25">
      <c r="A164" s="13" t="s">
        <v>130</v>
      </c>
      <c r="B164" s="13" t="s">
        <v>810</v>
      </c>
      <c r="C164" s="157">
        <v>0</v>
      </c>
      <c r="D164" s="427">
        <f t="shared" si="127"/>
        <v>0.6</v>
      </c>
      <c r="E164" s="427">
        <v>0.6</v>
      </c>
      <c r="F164" s="427">
        <f t="shared" si="128"/>
        <v>0.6</v>
      </c>
    </row>
    <row r="165" spans="1:6" x14ac:dyDescent="0.25">
      <c r="A165" s="13" t="s">
        <v>130</v>
      </c>
      <c r="B165" s="13" t="s">
        <v>810</v>
      </c>
      <c r="C165" s="157">
        <v>0.5</v>
      </c>
      <c r="D165" s="427">
        <f t="shared" si="127"/>
        <v>7.4</v>
      </c>
      <c r="E165" s="427">
        <v>7.4</v>
      </c>
      <c r="F165" s="427">
        <f t="shared" si="128"/>
        <v>7.4</v>
      </c>
    </row>
    <row r="166" spans="1:6" x14ac:dyDescent="0.25">
      <c r="A166" s="13" t="s">
        <v>130</v>
      </c>
      <c r="B166" s="13" t="s">
        <v>810</v>
      </c>
      <c r="C166" s="157">
        <v>1</v>
      </c>
      <c r="D166" s="427">
        <f t="shared" si="127"/>
        <v>14.2</v>
      </c>
      <c r="E166" s="427">
        <v>14.2</v>
      </c>
      <c r="F166" s="427">
        <f t="shared" si="128"/>
        <v>14.2</v>
      </c>
    </row>
    <row r="167" spans="1:6" x14ac:dyDescent="0.25">
      <c r="A167" s="13" t="s">
        <v>130</v>
      </c>
      <c r="B167" s="13" t="s">
        <v>810</v>
      </c>
      <c r="C167" s="156">
        <f t="shared" ref="C167" si="129">C166+0.5</f>
        <v>1.5</v>
      </c>
      <c r="D167" s="427">
        <f t="shared" si="127"/>
        <v>19.049999999999997</v>
      </c>
      <c r="E167" s="428">
        <f t="shared" ref="E167" si="130">AVERAGE(E166,E168)</f>
        <v>19.049999999999997</v>
      </c>
      <c r="F167" s="427">
        <f t="shared" si="128"/>
        <v>19.049999999999997</v>
      </c>
    </row>
    <row r="168" spans="1:6" x14ac:dyDescent="0.25">
      <c r="A168" s="13" t="s">
        <v>130</v>
      </c>
      <c r="B168" s="13" t="s">
        <v>810</v>
      </c>
      <c r="C168" s="157">
        <v>2</v>
      </c>
      <c r="D168" s="427">
        <f t="shared" si="127"/>
        <v>23.9</v>
      </c>
      <c r="E168" s="427">
        <v>23.9</v>
      </c>
      <c r="F168" s="427">
        <f t="shared" si="128"/>
        <v>23.9</v>
      </c>
    </row>
    <row r="169" spans="1:6" x14ac:dyDescent="0.25">
      <c r="A169" s="13" t="s">
        <v>130</v>
      </c>
      <c r="B169" s="13" t="s">
        <v>810</v>
      </c>
      <c r="C169" s="156">
        <f t="shared" ref="C169" si="131">C168+0.5</f>
        <v>2.5</v>
      </c>
      <c r="D169" s="427">
        <f t="shared" si="127"/>
        <v>27.049999999999997</v>
      </c>
      <c r="E169" s="428">
        <f t="shared" ref="E169" si="132">AVERAGE(E168,E170)</f>
        <v>27.049999999999997</v>
      </c>
      <c r="F169" s="427">
        <f t="shared" si="128"/>
        <v>27.049999999999997</v>
      </c>
    </row>
    <row r="170" spans="1:6" x14ac:dyDescent="0.25">
      <c r="A170" s="13" t="s">
        <v>130</v>
      </c>
      <c r="B170" s="13" t="s">
        <v>810</v>
      </c>
      <c r="C170" s="157">
        <v>3</v>
      </c>
      <c r="D170" s="427">
        <f t="shared" si="127"/>
        <v>30.2</v>
      </c>
      <c r="E170" s="427">
        <v>30.2</v>
      </c>
      <c r="F170" s="427">
        <f t="shared" si="128"/>
        <v>30.2</v>
      </c>
    </row>
    <row r="171" spans="1:6" x14ac:dyDescent="0.25">
      <c r="A171" s="13" t="s">
        <v>130</v>
      </c>
      <c r="B171" s="13" t="s">
        <v>810</v>
      </c>
      <c r="C171" s="156">
        <f t="shared" ref="C171:C173" si="133">C170+0.5</f>
        <v>3.5</v>
      </c>
      <c r="D171" s="427">
        <f t="shared" si="127"/>
        <v>33.549999999999997</v>
      </c>
      <c r="E171" s="428">
        <f t="shared" ref="E171:E183" si="134">AVERAGE(E170,E172)</f>
        <v>33.549999999999997</v>
      </c>
      <c r="F171" s="427">
        <f t="shared" si="128"/>
        <v>33.549999999999997</v>
      </c>
    </row>
    <row r="172" spans="1:6" x14ac:dyDescent="0.25">
      <c r="A172" s="13" t="s">
        <v>130</v>
      </c>
      <c r="B172" s="13" t="s">
        <v>810</v>
      </c>
      <c r="C172" s="426">
        <f t="shared" si="133"/>
        <v>4</v>
      </c>
      <c r="D172" s="427">
        <f t="shared" si="127"/>
        <v>36.9</v>
      </c>
      <c r="E172" s="427">
        <v>36.9</v>
      </c>
      <c r="F172" s="427">
        <f t="shared" si="128"/>
        <v>36.9</v>
      </c>
    </row>
    <row r="173" spans="1:6" x14ac:dyDescent="0.25">
      <c r="A173" s="13" t="s">
        <v>130</v>
      </c>
      <c r="B173" s="13" t="s">
        <v>810</v>
      </c>
      <c r="C173" s="156">
        <f t="shared" si="133"/>
        <v>4.5</v>
      </c>
      <c r="D173" s="427">
        <f t="shared" si="127"/>
        <v>38.15</v>
      </c>
      <c r="E173" s="428">
        <f t="shared" si="134"/>
        <v>38.15</v>
      </c>
      <c r="F173" s="427">
        <f t="shared" si="128"/>
        <v>38.15</v>
      </c>
    </row>
    <row r="174" spans="1:6" x14ac:dyDescent="0.25">
      <c r="A174" s="13" t="s">
        <v>130</v>
      </c>
      <c r="B174" s="13" t="s">
        <v>810</v>
      </c>
      <c r="C174" s="157">
        <v>5</v>
      </c>
      <c r="D174" s="427">
        <f t="shared" si="127"/>
        <v>39.4</v>
      </c>
      <c r="E174" s="427">
        <v>39.4</v>
      </c>
      <c r="F174" s="427">
        <f t="shared" si="128"/>
        <v>39.4</v>
      </c>
    </row>
    <row r="175" spans="1:6" x14ac:dyDescent="0.25">
      <c r="A175" s="13" t="s">
        <v>130</v>
      </c>
      <c r="B175" s="13" t="s">
        <v>810</v>
      </c>
      <c r="C175" s="156">
        <f t="shared" ref="C175:C177" si="135">C174+0.5</f>
        <v>5.5</v>
      </c>
      <c r="D175" s="427">
        <f t="shared" si="127"/>
        <v>41.65</v>
      </c>
      <c r="E175" s="428">
        <f t="shared" si="134"/>
        <v>41.65</v>
      </c>
      <c r="F175" s="427">
        <f t="shared" si="128"/>
        <v>41.65</v>
      </c>
    </row>
    <row r="176" spans="1:6" x14ac:dyDescent="0.25">
      <c r="A176" s="13" t="s">
        <v>130</v>
      </c>
      <c r="B176" s="13" t="s">
        <v>810</v>
      </c>
      <c r="C176" s="157">
        <f t="shared" si="135"/>
        <v>6</v>
      </c>
      <c r="D176" s="427">
        <f t="shared" si="127"/>
        <v>43.9</v>
      </c>
      <c r="E176" s="427">
        <v>43.9</v>
      </c>
      <c r="F176" s="427">
        <f t="shared" si="128"/>
        <v>43.9</v>
      </c>
    </row>
    <row r="177" spans="1:6" x14ac:dyDescent="0.25">
      <c r="A177" s="13" t="s">
        <v>130</v>
      </c>
      <c r="B177" s="13" t="s">
        <v>810</v>
      </c>
      <c r="C177" s="156">
        <f t="shared" si="135"/>
        <v>6.5</v>
      </c>
      <c r="D177" s="427">
        <f t="shared" si="127"/>
        <v>44.849999999999994</v>
      </c>
      <c r="E177" s="428">
        <f t="shared" si="134"/>
        <v>44.849999999999994</v>
      </c>
      <c r="F177" s="427">
        <f t="shared" si="128"/>
        <v>44.849999999999994</v>
      </c>
    </row>
    <row r="178" spans="1:6" x14ac:dyDescent="0.25">
      <c r="A178" s="13" t="s">
        <v>130</v>
      </c>
      <c r="B178" s="13" t="s">
        <v>810</v>
      </c>
      <c r="C178" s="157">
        <v>7</v>
      </c>
      <c r="D178" s="427">
        <f t="shared" si="127"/>
        <v>45.8</v>
      </c>
      <c r="E178" s="427">
        <v>45.8</v>
      </c>
      <c r="F178" s="427">
        <f t="shared" si="128"/>
        <v>45.8</v>
      </c>
    </row>
    <row r="179" spans="1:6" x14ac:dyDescent="0.25">
      <c r="A179" s="13" t="s">
        <v>130</v>
      </c>
      <c r="B179" s="13" t="s">
        <v>810</v>
      </c>
      <c r="C179" s="156">
        <f t="shared" ref="C179:C183" si="136">C178+0.5</f>
        <v>7.5</v>
      </c>
      <c r="D179" s="427">
        <f t="shared" si="127"/>
        <v>47.099999999999994</v>
      </c>
      <c r="E179" s="428">
        <f t="shared" si="134"/>
        <v>47.099999999999994</v>
      </c>
      <c r="F179" s="427">
        <f t="shared" si="128"/>
        <v>47.099999999999994</v>
      </c>
    </row>
    <row r="180" spans="1:6" x14ac:dyDescent="0.25">
      <c r="A180" s="13" t="s">
        <v>130</v>
      </c>
      <c r="B180" s="13" t="s">
        <v>810</v>
      </c>
      <c r="C180" s="157">
        <f t="shared" si="136"/>
        <v>8</v>
      </c>
      <c r="D180" s="427">
        <f t="shared" si="127"/>
        <v>48.4</v>
      </c>
      <c r="E180" s="427">
        <v>48.4</v>
      </c>
      <c r="F180" s="427">
        <f t="shared" si="128"/>
        <v>48.4</v>
      </c>
    </row>
    <row r="181" spans="1:6" x14ac:dyDescent="0.25">
      <c r="A181" s="13" t="s">
        <v>130</v>
      </c>
      <c r="B181" s="13" t="s">
        <v>810</v>
      </c>
      <c r="C181" s="156">
        <f t="shared" si="136"/>
        <v>8.5</v>
      </c>
      <c r="D181" s="427">
        <f t="shared" si="127"/>
        <v>49.75</v>
      </c>
      <c r="E181" s="428">
        <f t="shared" si="134"/>
        <v>49.75</v>
      </c>
      <c r="F181" s="427">
        <f t="shared" si="128"/>
        <v>49.75</v>
      </c>
    </row>
    <row r="182" spans="1:6" x14ac:dyDescent="0.25">
      <c r="A182" s="13" t="s">
        <v>130</v>
      </c>
      <c r="B182" s="13" t="s">
        <v>810</v>
      </c>
      <c r="C182" s="157">
        <f t="shared" si="136"/>
        <v>9</v>
      </c>
      <c r="D182" s="427">
        <f t="shared" si="127"/>
        <v>51.1</v>
      </c>
      <c r="E182" s="427">
        <v>51.1</v>
      </c>
      <c r="F182" s="427">
        <f t="shared" si="128"/>
        <v>51.1</v>
      </c>
    </row>
    <row r="183" spans="1:6" x14ac:dyDescent="0.25">
      <c r="A183" s="13" t="s">
        <v>130</v>
      </c>
      <c r="B183" s="13" t="s">
        <v>810</v>
      </c>
      <c r="C183" s="156">
        <f t="shared" si="136"/>
        <v>9.5</v>
      </c>
      <c r="D183" s="427">
        <f t="shared" si="127"/>
        <v>51.95</v>
      </c>
      <c r="E183" s="428">
        <f t="shared" si="134"/>
        <v>51.95</v>
      </c>
      <c r="F183" s="427">
        <f t="shared" si="128"/>
        <v>51.95</v>
      </c>
    </row>
    <row r="184" spans="1:6" x14ac:dyDescent="0.25">
      <c r="A184" s="13" t="s">
        <v>130</v>
      </c>
      <c r="B184" s="13" t="s">
        <v>810</v>
      </c>
      <c r="C184" s="157">
        <v>10</v>
      </c>
      <c r="D184" s="427">
        <f t="shared" si="127"/>
        <v>52.8</v>
      </c>
      <c r="E184" s="427">
        <v>52.8</v>
      </c>
      <c r="F184" s="427">
        <f t="shared" si="128"/>
        <v>52.8</v>
      </c>
    </row>
  </sheetData>
  <sheetProtection algorithmName="SHA-512" hashValue="ZQ9XHl7JkqDJISoDqP6Q0/0P9KhpWOJfE7/ATcQrb4V9RBUVnaMjq/WeJ2ryigrtZ8rr9DJH5wagZOYE8QsUiA==" saltValue="KE2pjyqhq3gu9LTjq65AAA==" spinCount="100000" sheet="1" objects="1" scenarios="1"/>
  <hyperlinks>
    <hyperlink ref="B1" r:id="rId1" display="https://www.nad.usace.army.mil/Portals/40/docs/NACCS/10A_PhysicalDepthDmgFxSummary_26Jan2015.pdf" xr:uid="{4466EE7C-669C-47D8-80F1-848D45E71F1B}"/>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5A8BF-1AE7-4827-9D0D-9AE6B3E4B894}">
  <sheetPr codeName="Sheet27">
    <tabColor theme="1" tint="0.499984740745262"/>
  </sheetPr>
  <dimension ref="A1:G183"/>
  <sheetViews>
    <sheetView workbookViewId="0"/>
  </sheetViews>
  <sheetFormatPr defaultRowHeight="15" x14ac:dyDescent="0.25"/>
  <cols>
    <col min="1" max="1" width="32.42578125" style="13" customWidth="1"/>
    <col min="2" max="2" width="46.42578125" style="13" bestFit="1" customWidth="1"/>
    <col min="3" max="3" width="11.42578125" style="6" customWidth="1"/>
    <col min="4" max="4" width="9.5703125" style="111" bestFit="1" customWidth="1"/>
    <col min="5" max="6" width="11.42578125" style="111" customWidth="1"/>
    <col min="7" max="7" width="11.42578125" customWidth="1"/>
  </cols>
  <sheetData>
    <row r="1" spans="1:6" x14ac:dyDescent="0.25">
      <c r="A1" s="13" t="s">
        <v>811</v>
      </c>
      <c r="B1" s="37" t="s">
        <v>784</v>
      </c>
    </row>
    <row r="2" spans="1:6" x14ac:dyDescent="0.25">
      <c r="D2" s="114" t="s">
        <v>786</v>
      </c>
      <c r="E2" s="115"/>
      <c r="F2" s="115"/>
    </row>
    <row r="3" spans="1:6" x14ac:dyDescent="0.25">
      <c r="A3" s="35" t="s">
        <v>787</v>
      </c>
      <c r="D3" s="161" t="s">
        <v>788</v>
      </c>
      <c r="E3" s="115"/>
      <c r="F3" s="115"/>
    </row>
    <row r="4" spans="1:6" ht="30" x14ac:dyDescent="0.25">
      <c r="A4" s="14" t="s">
        <v>789</v>
      </c>
      <c r="B4" s="14" t="s">
        <v>790</v>
      </c>
      <c r="C4" s="16" t="s">
        <v>791</v>
      </c>
      <c r="D4" s="112" t="s">
        <v>792</v>
      </c>
      <c r="E4" s="112" t="s">
        <v>793</v>
      </c>
      <c r="F4" s="112" t="s">
        <v>794</v>
      </c>
    </row>
    <row r="5" spans="1:6" x14ac:dyDescent="0.25">
      <c r="A5" s="13" t="s">
        <v>125</v>
      </c>
      <c r="B5" s="13" t="s">
        <v>796</v>
      </c>
      <c r="C5" s="157">
        <v>-1</v>
      </c>
      <c r="D5" s="158">
        <v>0</v>
      </c>
      <c r="E5" s="158">
        <v>0</v>
      </c>
      <c r="F5" s="158">
        <v>0</v>
      </c>
    </row>
    <row r="6" spans="1:6" x14ac:dyDescent="0.25">
      <c r="A6" s="13" t="s">
        <v>125</v>
      </c>
      <c r="B6" s="13" t="s">
        <v>796</v>
      </c>
      <c r="C6" s="157">
        <v>-0.5</v>
      </c>
      <c r="D6" s="158">
        <v>0</v>
      </c>
      <c r="E6" s="158">
        <v>0</v>
      </c>
      <c r="F6" s="158">
        <v>0</v>
      </c>
    </row>
    <row r="7" spans="1:6" x14ac:dyDescent="0.25">
      <c r="A7" s="13" t="s">
        <v>125</v>
      </c>
      <c r="B7" s="13" t="s">
        <v>796</v>
      </c>
      <c r="C7" s="157">
        <v>0</v>
      </c>
      <c r="D7" s="158">
        <v>1</v>
      </c>
      <c r="E7" s="158">
        <v>2</v>
      </c>
      <c r="F7" s="158">
        <v>8</v>
      </c>
    </row>
    <row r="8" spans="1:6" x14ac:dyDescent="0.25">
      <c r="A8" s="13" t="s">
        <v>125</v>
      </c>
      <c r="B8" s="13" t="s">
        <v>796</v>
      </c>
      <c r="C8" s="157">
        <v>0.5</v>
      </c>
      <c r="D8" s="158">
        <v>5</v>
      </c>
      <c r="E8" s="158">
        <v>10</v>
      </c>
      <c r="F8" s="158">
        <v>15</v>
      </c>
    </row>
    <row r="9" spans="1:6" x14ac:dyDescent="0.25">
      <c r="A9" s="13" t="s">
        <v>125</v>
      </c>
      <c r="B9" s="13" t="s">
        <v>796</v>
      </c>
      <c r="C9" s="157">
        <v>1</v>
      </c>
      <c r="D9" s="158">
        <v>8</v>
      </c>
      <c r="E9" s="158">
        <v>15</v>
      </c>
      <c r="F9" s="158">
        <v>20</v>
      </c>
    </row>
    <row r="10" spans="1:6" x14ac:dyDescent="0.25">
      <c r="A10" s="13" t="s">
        <v>125</v>
      </c>
      <c r="B10" s="13" t="s">
        <v>796</v>
      </c>
      <c r="C10" s="156">
        <f>C9+0.5</f>
        <v>1.5</v>
      </c>
      <c r="D10" s="160">
        <f>AVERAGE(D9,D11)</f>
        <v>11.5</v>
      </c>
      <c r="E10" s="160">
        <f t="shared" ref="E10:F10" si="0">AVERAGE(E9,E11)</f>
        <v>17.5</v>
      </c>
      <c r="F10" s="160">
        <f t="shared" si="0"/>
        <v>22.5</v>
      </c>
    </row>
    <row r="11" spans="1:6" x14ac:dyDescent="0.25">
      <c r="A11" s="13" t="s">
        <v>125</v>
      </c>
      <c r="B11" s="13" t="s">
        <v>796</v>
      </c>
      <c r="C11" s="157">
        <v>2</v>
      </c>
      <c r="D11" s="158">
        <v>15</v>
      </c>
      <c r="E11" s="158">
        <v>20</v>
      </c>
      <c r="F11" s="158">
        <v>25</v>
      </c>
    </row>
    <row r="12" spans="1:6" x14ac:dyDescent="0.25">
      <c r="A12" s="13" t="s">
        <v>125</v>
      </c>
      <c r="B12" s="13" t="s">
        <v>796</v>
      </c>
      <c r="C12" s="156">
        <f>C11+0.5</f>
        <v>2.5</v>
      </c>
      <c r="D12" s="160">
        <f>AVERAGE(D11,D13)</f>
        <v>17.5</v>
      </c>
      <c r="E12" s="160">
        <f t="shared" ref="E12:F12" si="1">AVERAGE(E11,E13)</f>
        <v>22.5</v>
      </c>
      <c r="F12" s="160">
        <f t="shared" si="1"/>
        <v>27.5</v>
      </c>
    </row>
    <row r="13" spans="1:6" x14ac:dyDescent="0.25">
      <c r="A13" s="13" t="s">
        <v>125</v>
      </c>
      <c r="B13" s="13" t="s">
        <v>796</v>
      </c>
      <c r="C13" s="157">
        <v>3</v>
      </c>
      <c r="D13" s="158">
        <v>20</v>
      </c>
      <c r="E13" s="158">
        <v>25</v>
      </c>
      <c r="F13" s="158">
        <v>30</v>
      </c>
    </row>
    <row r="14" spans="1:6" x14ac:dyDescent="0.25">
      <c r="A14" s="13" t="s">
        <v>125</v>
      </c>
      <c r="B14" s="13" t="s">
        <v>796</v>
      </c>
      <c r="C14" s="156">
        <f>C13+0.5</f>
        <v>3.5</v>
      </c>
      <c r="D14" s="160">
        <f>D13+(D17-D13)/4</f>
        <v>21.25</v>
      </c>
      <c r="E14" s="160">
        <f t="shared" ref="E14:F14" si="2">E13+(E17-E13)/4</f>
        <v>26.25</v>
      </c>
      <c r="F14" s="160">
        <f t="shared" si="2"/>
        <v>30.5</v>
      </c>
    </row>
    <row r="15" spans="1:6" x14ac:dyDescent="0.25">
      <c r="A15" s="13" t="s">
        <v>125</v>
      </c>
      <c r="B15" s="13" t="s">
        <v>796</v>
      </c>
      <c r="C15" s="156">
        <f>C14+0.5</f>
        <v>4</v>
      </c>
      <c r="D15" s="160">
        <f>D14+(D17-D13)/4</f>
        <v>22.5</v>
      </c>
      <c r="E15" s="160">
        <f t="shared" ref="E15:F15" si="3">E14+(E17-E13)/4</f>
        <v>27.5</v>
      </c>
      <c r="F15" s="160">
        <f t="shared" si="3"/>
        <v>31</v>
      </c>
    </row>
    <row r="16" spans="1:6" x14ac:dyDescent="0.25">
      <c r="A16" s="13" t="s">
        <v>125</v>
      </c>
      <c r="B16" s="13" t="s">
        <v>796</v>
      </c>
      <c r="C16" s="156">
        <f>C15+0.5</f>
        <v>4.5</v>
      </c>
      <c r="D16" s="160">
        <f>D15+(D17-D13)/4</f>
        <v>23.75</v>
      </c>
      <c r="E16" s="160">
        <f t="shared" ref="E16:F16" si="4">E15+(E17-E13)/4</f>
        <v>28.75</v>
      </c>
      <c r="F16" s="160">
        <f t="shared" si="4"/>
        <v>31.5</v>
      </c>
    </row>
    <row r="17" spans="1:6" x14ac:dyDescent="0.25">
      <c r="A17" s="13" t="s">
        <v>125</v>
      </c>
      <c r="B17" s="13" t="s">
        <v>796</v>
      </c>
      <c r="C17" s="157">
        <v>5</v>
      </c>
      <c r="D17" s="158">
        <v>25</v>
      </c>
      <c r="E17" s="158">
        <v>30</v>
      </c>
      <c r="F17" s="158">
        <v>32</v>
      </c>
    </row>
    <row r="18" spans="1:6" x14ac:dyDescent="0.25">
      <c r="A18" s="13" t="s">
        <v>125</v>
      </c>
      <c r="B18" s="13" t="s">
        <v>796</v>
      </c>
      <c r="C18" s="156">
        <f>C17+0.5</f>
        <v>5.5</v>
      </c>
      <c r="D18" s="160">
        <f>D17+(D21-D17)/4</f>
        <v>26.25</v>
      </c>
      <c r="E18" s="160">
        <f t="shared" ref="E18:F18" si="5">E17+(E21-E17)/4</f>
        <v>31.25</v>
      </c>
      <c r="F18" s="160">
        <f t="shared" si="5"/>
        <v>34</v>
      </c>
    </row>
    <row r="19" spans="1:6" x14ac:dyDescent="0.25">
      <c r="A19" s="13" t="s">
        <v>125</v>
      </c>
      <c r="B19" s="13" t="s">
        <v>796</v>
      </c>
      <c r="C19" s="156">
        <f>C18+0.5</f>
        <v>6</v>
      </c>
      <c r="D19" s="160">
        <f>D18+(D21-D17)/4</f>
        <v>27.5</v>
      </c>
      <c r="E19" s="160">
        <f t="shared" ref="E19:F19" si="6">E18+(E21-E17)/4</f>
        <v>32.5</v>
      </c>
      <c r="F19" s="160">
        <f t="shared" si="6"/>
        <v>36</v>
      </c>
    </row>
    <row r="20" spans="1:6" x14ac:dyDescent="0.25">
      <c r="A20" s="13" t="s">
        <v>125</v>
      </c>
      <c r="B20" s="13" t="s">
        <v>796</v>
      </c>
      <c r="C20" s="156">
        <f>C19+0.5</f>
        <v>6.5</v>
      </c>
      <c r="D20" s="160">
        <f>D19+(D21-D17)/4</f>
        <v>28.75</v>
      </c>
      <c r="E20" s="160">
        <f t="shared" ref="E20:F20" si="7">E19+(E21-E17)/4</f>
        <v>33.75</v>
      </c>
      <c r="F20" s="160">
        <f t="shared" si="7"/>
        <v>38</v>
      </c>
    </row>
    <row r="21" spans="1:6" x14ac:dyDescent="0.25">
      <c r="A21" s="13" t="s">
        <v>125</v>
      </c>
      <c r="B21" s="13" t="s">
        <v>796</v>
      </c>
      <c r="C21" s="157">
        <v>7</v>
      </c>
      <c r="D21" s="158">
        <v>30</v>
      </c>
      <c r="E21" s="158">
        <v>35</v>
      </c>
      <c r="F21" s="158">
        <v>40</v>
      </c>
    </row>
    <row r="22" spans="1:6" x14ac:dyDescent="0.25">
      <c r="A22" s="13" t="s">
        <v>125</v>
      </c>
      <c r="B22" s="13" t="s">
        <v>796</v>
      </c>
      <c r="C22" s="156">
        <f>C21+0.5</f>
        <v>7.5</v>
      </c>
      <c r="D22" s="160">
        <f>D21+(D27-D21)/6</f>
        <v>31.166666666666668</v>
      </c>
      <c r="E22" s="160">
        <f t="shared" ref="E22:F22" si="8">E21+(E27-E21)/6</f>
        <v>36.666666666666664</v>
      </c>
      <c r="F22" s="160">
        <f t="shared" si="8"/>
        <v>41.666666666666664</v>
      </c>
    </row>
    <row r="23" spans="1:6" x14ac:dyDescent="0.25">
      <c r="A23" s="13" t="s">
        <v>125</v>
      </c>
      <c r="B23" s="13" t="s">
        <v>796</v>
      </c>
      <c r="C23" s="156">
        <f>C22+0.5</f>
        <v>8</v>
      </c>
      <c r="D23" s="160">
        <f>D22+(D27-D21)/6</f>
        <v>32.333333333333336</v>
      </c>
      <c r="E23" s="160">
        <f t="shared" ref="E23:F23" si="9">E22+(E27-E21)/6</f>
        <v>38.333333333333329</v>
      </c>
      <c r="F23" s="160">
        <f t="shared" si="9"/>
        <v>43.333333333333329</v>
      </c>
    </row>
    <row r="24" spans="1:6" x14ac:dyDescent="0.25">
      <c r="A24" s="13" t="s">
        <v>125</v>
      </c>
      <c r="B24" s="13" t="s">
        <v>796</v>
      </c>
      <c r="C24" s="156">
        <f>C23+0.5</f>
        <v>8.5</v>
      </c>
      <c r="D24" s="160">
        <f>D23+(D27-D21)/6</f>
        <v>33.5</v>
      </c>
      <c r="E24" s="160">
        <f t="shared" ref="E24:F24" si="10">E23+(E27-E21)/6</f>
        <v>39.999999999999993</v>
      </c>
      <c r="F24" s="160">
        <f t="shared" si="10"/>
        <v>44.999999999999993</v>
      </c>
    </row>
    <row r="25" spans="1:6" x14ac:dyDescent="0.25">
      <c r="A25" s="13" t="s">
        <v>125</v>
      </c>
      <c r="B25" s="13" t="s">
        <v>796</v>
      </c>
      <c r="C25" s="156">
        <f t="shared" ref="C25:C26" si="11">C24+0.5</f>
        <v>9</v>
      </c>
      <c r="D25" s="160">
        <f>D24+(D27-D21)/6</f>
        <v>34.666666666666664</v>
      </c>
      <c r="E25" s="160">
        <f t="shared" ref="E25:F25" si="12">E24+(E27-E21)/6</f>
        <v>41.666666666666657</v>
      </c>
      <c r="F25" s="160">
        <f t="shared" si="12"/>
        <v>46.666666666666657</v>
      </c>
    </row>
    <row r="26" spans="1:6" x14ac:dyDescent="0.25">
      <c r="A26" s="13" t="s">
        <v>125</v>
      </c>
      <c r="B26" s="13" t="s">
        <v>796</v>
      </c>
      <c r="C26" s="156">
        <f t="shared" si="11"/>
        <v>9.5</v>
      </c>
      <c r="D26" s="160">
        <f>D25+(D27-D21)/6</f>
        <v>35.833333333333329</v>
      </c>
      <c r="E26" s="160">
        <f t="shared" ref="E26:F26" si="13">E25+(E27-E21)/6</f>
        <v>43.333333333333321</v>
      </c>
      <c r="F26" s="160">
        <f t="shared" si="13"/>
        <v>48.333333333333321</v>
      </c>
    </row>
    <row r="27" spans="1:6" x14ac:dyDescent="0.25">
      <c r="A27" s="13" t="s">
        <v>125</v>
      </c>
      <c r="B27" s="13" t="s">
        <v>796</v>
      </c>
      <c r="C27" s="157">
        <v>10</v>
      </c>
      <c r="D27" s="158">
        <v>37</v>
      </c>
      <c r="E27" s="158">
        <v>45</v>
      </c>
      <c r="F27" s="158">
        <v>50</v>
      </c>
    </row>
    <row r="29" spans="1:6" x14ac:dyDescent="0.25">
      <c r="A29" s="35" t="s">
        <v>797</v>
      </c>
    </row>
    <row r="30" spans="1:6" ht="30" x14ac:dyDescent="0.25">
      <c r="A30" s="14" t="s">
        <v>789</v>
      </c>
      <c r="B30" s="14" t="s">
        <v>790</v>
      </c>
      <c r="C30" s="16" t="s">
        <v>791</v>
      </c>
      <c r="D30" s="112" t="s">
        <v>792</v>
      </c>
      <c r="E30" s="112" t="s">
        <v>793</v>
      </c>
      <c r="F30" s="112" t="s">
        <v>794</v>
      </c>
    </row>
    <row r="31" spans="1:6" x14ac:dyDescent="0.25">
      <c r="A31" s="13" t="s">
        <v>127</v>
      </c>
      <c r="B31" s="13" t="s">
        <v>798</v>
      </c>
      <c r="C31" s="157">
        <v>-1</v>
      </c>
      <c r="D31" s="158">
        <v>0</v>
      </c>
      <c r="E31" s="158">
        <v>0</v>
      </c>
      <c r="F31" s="158">
        <v>0</v>
      </c>
    </row>
    <row r="32" spans="1:6" x14ac:dyDescent="0.25">
      <c r="A32" s="13" t="s">
        <v>127</v>
      </c>
      <c r="B32" s="13" t="s">
        <v>798</v>
      </c>
      <c r="C32" s="157">
        <v>-0.5</v>
      </c>
      <c r="D32" s="158">
        <v>0</v>
      </c>
      <c r="E32" s="158">
        <v>0</v>
      </c>
      <c r="F32" s="158">
        <v>0</v>
      </c>
    </row>
    <row r="33" spans="1:7" x14ac:dyDescent="0.25">
      <c r="A33" s="13" t="s">
        <v>127</v>
      </c>
      <c r="B33" s="13" t="s">
        <v>798</v>
      </c>
      <c r="C33" s="157">
        <v>0</v>
      </c>
      <c r="D33" s="158">
        <v>0</v>
      </c>
      <c r="E33" s="158">
        <v>5</v>
      </c>
      <c r="F33" s="158">
        <v>8</v>
      </c>
    </row>
    <row r="34" spans="1:7" x14ac:dyDescent="0.25">
      <c r="A34" s="13" t="s">
        <v>127</v>
      </c>
      <c r="B34" s="13" t="s">
        <v>798</v>
      </c>
      <c r="C34" s="157">
        <v>0.5</v>
      </c>
      <c r="D34" s="158">
        <v>5</v>
      </c>
      <c r="E34" s="158">
        <v>18</v>
      </c>
      <c r="F34" s="158">
        <v>28</v>
      </c>
    </row>
    <row r="35" spans="1:7" x14ac:dyDescent="0.25">
      <c r="A35" s="13" t="s">
        <v>127</v>
      </c>
      <c r="B35" s="13" t="s">
        <v>798</v>
      </c>
      <c r="C35" s="157">
        <v>1</v>
      </c>
      <c r="D35" s="158">
        <v>17</v>
      </c>
      <c r="E35" s="158">
        <v>35</v>
      </c>
      <c r="F35" s="158">
        <v>50</v>
      </c>
    </row>
    <row r="36" spans="1:7" x14ac:dyDescent="0.25">
      <c r="A36" s="13" t="s">
        <v>127</v>
      </c>
      <c r="B36" s="13" t="s">
        <v>798</v>
      </c>
      <c r="C36" s="156">
        <f>C35+0.5</f>
        <v>1.5</v>
      </c>
      <c r="D36" s="160">
        <f>AVERAGE(D35,D37)</f>
        <v>22.5</v>
      </c>
      <c r="E36" s="160">
        <f t="shared" ref="E36:F36" si="14">AVERAGE(E35,E37)</f>
        <v>37</v>
      </c>
      <c r="F36" s="160">
        <f t="shared" si="14"/>
        <v>54</v>
      </c>
    </row>
    <row r="37" spans="1:7" x14ac:dyDescent="0.25">
      <c r="A37" s="13" t="s">
        <v>127</v>
      </c>
      <c r="B37" s="13" t="s">
        <v>798</v>
      </c>
      <c r="C37" s="157">
        <v>2</v>
      </c>
      <c r="D37" s="158">
        <v>28</v>
      </c>
      <c r="E37" s="158">
        <v>39</v>
      </c>
      <c r="F37" s="158">
        <v>58</v>
      </c>
    </row>
    <row r="38" spans="1:7" x14ac:dyDescent="0.25">
      <c r="A38" s="13" t="s">
        <v>127</v>
      </c>
      <c r="B38" s="13" t="s">
        <v>798</v>
      </c>
      <c r="C38" s="156">
        <f>C37+0.5</f>
        <v>2.5</v>
      </c>
      <c r="D38" s="160">
        <f>AVERAGE(D37,D39)</f>
        <v>32.5</v>
      </c>
      <c r="E38" s="160">
        <f t="shared" ref="E38:F38" si="15">AVERAGE(E37,E39)</f>
        <v>41</v>
      </c>
      <c r="F38" s="160">
        <f t="shared" si="15"/>
        <v>61.5</v>
      </c>
    </row>
    <row r="39" spans="1:7" x14ac:dyDescent="0.25">
      <c r="A39" s="13" t="s">
        <v>127</v>
      </c>
      <c r="B39" s="13" t="s">
        <v>798</v>
      </c>
      <c r="C39" s="157">
        <v>3</v>
      </c>
      <c r="D39" s="158">
        <v>37</v>
      </c>
      <c r="E39" s="158">
        <v>43</v>
      </c>
      <c r="F39" s="158">
        <v>65</v>
      </c>
    </row>
    <row r="40" spans="1:7" x14ac:dyDescent="0.25">
      <c r="A40" s="13" t="s">
        <v>127</v>
      </c>
      <c r="B40" s="13" t="s">
        <v>798</v>
      </c>
      <c r="C40" s="156">
        <f>C39+0.5</f>
        <v>3.5</v>
      </c>
      <c r="D40" s="160">
        <f>D39+(D43-D39)/4</f>
        <v>38.5</v>
      </c>
      <c r="E40" s="160">
        <f t="shared" ref="E40:F40" si="16">E39+(E43-E39)/4</f>
        <v>44</v>
      </c>
      <c r="F40" s="160">
        <f t="shared" si="16"/>
        <v>65</v>
      </c>
    </row>
    <row r="41" spans="1:7" x14ac:dyDescent="0.25">
      <c r="A41" s="13" t="s">
        <v>127</v>
      </c>
      <c r="B41" s="13" t="s">
        <v>798</v>
      </c>
      <c r="C41" s="156">
        <f>C40+0.5</f>
        <v>4</v>
      </c>
      <c r="D41" s="160">
        <f>D40+(D43-D39)/4</f>
        <v>40</v>
      </c>
      <c r="E41" s="160">
        <f t="shared" ref="E41:F41" si="17">E40+(E43-E39)/4</f>
        <v>45</v>
      </c>
      <c r="F41" s="160">
        <f t="shared" si="17"/>
        <v>65</v>
      </c>
    </row>
    <row r="42" spans="1:7" x14ac:dyDescent="0.25">
      <c r="A42" s="13" t="s">
        <v>127</v>
      </c>
      <c r="B42" s="13" t="s">
        <v>798</v>
      </c>
      <c r="C42" s="156">
        <f>C41+0.5</f>
        <v>4.5</v>
      </c>
      <c r="D42" s="160">
        <f>D41+(D43-D39)/4</f>
        <v>41.5</v>
      </c>
      <c r="E42" s="160">
        <f t="shared" ref="E42:F42" si="18">E41+(E43-E39)/4</f>
        <v>46</v>
      </c>
      <c r="F42" s="160">
        <f t="shared" si="18"/>
        <v>65</v>
      </c>
    </row>
    <row r="43" spans="1:7" x14ac:dyDescent="0.25">
      <c r="A43" s="13" t="s">
        <v>127</v>
      </c>
      <c r="B43" s="13" t="s">
        <v>798</v>
      </c>
      <c r="C43" s="157">
        <v>5</v>
      </c>
      <c r="D43" s="158">
        <v>43</v>
      </c>
      <c r="E43" s="158">
        <v>47</v>
      </c>
      <c r="F43" s="158">
        <v>65</v>
      </c>
    </row>
    <row r="44" spans="1:7" x14ac:dyDescent="0.25">
      <c r="A44" s="13" t="s">
        <v>127</v>
      </c>
      <c r="B44" s="13" t="s">
        <v>798</v>
      </c>
      <c r="C44" s="156">
        <f>C43+0.5</f>
        <v>5.5</v>
      </c>
      <c r="D44" s="160">
        <f>D43+(D47-D43)/4</f>
        <v>44.75</v>
      </c>
      <c r="E44" s="160">
        <f t="shared" ref="E44:F44" si="19">E43+(E47-E43)/4</f>
        <v>52.75</v>
      </c>
      <c r="F44" s="160">
        <f t="shared" si="19"/>
        <v>71.25</v>
      </c>
    </row>
    <row r="45" spans="1:7" x14ac:dyDescent="0.25">
      <c r="A45" s="13" t="s">
        <v>127</v>
      </c>
      <c r="B45" s="13" t="s">
        <v>798</v>
      </c>
      <c r="C45" s="156">
        <f>C44+0.5</f>
        <v>6</v>
      </c>
      <c r="D45" s="160">
        <f>D44+(D47-D43)/4</f>
        <v>46.5</v>
      </c>
      <c r="E45" s="160">
        <f t="shared" ref="E45:F45" si="20">E44+(E47-E43)/4</f>
        <v>58.5</v>
      </c>
      <c r="F45" s="160">
        <f t="shared" si="20"/>
        <v>77.5</v>
      </c>
    </row>
    <row r="46" spans="1:7" x14ac:dyDescent="0.25">
      <c r="A46" s="13" t="s">
        <v>127</v>
      </c>
      <c r="B46" s="13" t="s">
        <v>798</v>
      </c>
      <c r="C46" s="156">
        <f>C45+0.5</f>
        <v>6.5</v>
      </c>
      <c r="D46" s="160">
        <f>D45+(D47-D43)/4</f>
        <v>48.25</v>
      </c>
      <c r="E46" s="160">
        <f t="shared" ref="E46:F46" si="21">E45+(E47-E43)/4</f>
        <v>64.25</v>
      </c>
      <c r="F46" s="160">
        <f t="shared" si="21"/>
        <v>83.75</v>
      </c>
    </row>
    <row r="47" spans="1:7" x14ac:dyDescent="0.25">
      <c r="A47" s="13" t="s">
        <v>127</v>
      </c>
      <c r="B47" s="13" t="s">
        <v>798</v>
      </c>
      <c r="C47" s="157">
        <v>7</v>
      </c>
      <c r="D47" s="158">
        <v>50</v>
      </c>
      <c r="E47" s="158">
        <v>70</v>
      </c>
      <c r="F47" s="158">
        <v>90</v>
      </c>
    </row>
    <row r="48" spans="1:7" x14ac:dyDescent="0.25">
      <c r="A48" s="13" t="s">
        <v>127</v>
      </c>
      <c r="B48" s="13" t="s">
        <v>798</v>
      </c>
      <c r="C48" s="156">
        <f>C47+0.5</f>
        <v>7.5</v>
      </c>
      <c r="D48" s="160">
        <f>D47+(D53-D47)/6</f>
        <v>50</v>
      </c>
      <c r="E48" s="160">
        <f t="shared" ref="E48:F48" si="22">E47+(E53-E47)/6</f>
        <v>70.833333333333329</v>
      </c>
      <c r="F48" s="160">
        <f t="shared" si="22"/>
        <v>90</v>
      </c>
      <c r="G48" s="56"/>
    </row>
    <row r="49" spans="1:7" x14ac:dyDescent="0.25">
      <c r="A49" s="13" t="s">
        <v>127</v>
      </c>
      <c r="B49" s="13" t="s">
        <v>798</v>
      </c>
      <c r="C49" s="156">
        <f>C48+0.5</f>
        <v>8</v>
      </c>
      <c r="D49" s="160">
        <f>D48+(D53-D47)/6</f>
        <v>50</v>
      </c>
      <c r="E49" s="160">
        <f t="shared" ref="E49:F49" si="23">E48+(E53-E47)/6</f>
        <v>71.666666666666657</v>
      </c>
      <c r="F49" s="160">
        <f t="shared" si="23"/>
        <v>90</v>
      </c>
      <c r="G49" s="56"/>
    </row>
    <row r="50" spans="1:7" x14ac:dyDescent="0.25">
      <c r="A50" s="13" t="s">
        <v>127</v>
      </c>
      <c r="B50" s="13" t="s">
        <v>798</v>
      </c>
      <c r="C50" s="156">
        <f>C49+0.5</f>
        <v>8.5</v>
      </c>
      <c r="D50" s="160">
        <f>D49+(D53-D47)/6</f>
        <v>50</v>
      </c>
      <c r="E50" s="160">
        <f t="shared" ref="E50:F50" si="24">E49+(E53-E47)/6</f>
        <v>72.499999999999986</v>
      </c>
      <c r="F50" s="160">
        <f t="shared" si="24"/>
        <v>90</v>
      </c>
      <c r="G50" s="56"/>
    </row>
    <row r="51" spans="1:7" x14ac:dyDescent="0.25">
      <c r="A51" s="13" t="s">
        <v>127</v>
      </c>
      <c r="B51" s="13" t="s">
        <v>798</v>
      </c>
      <c r="C51" s="156">
        <f t="shared" ref="C51:C52" si="25">C50+0.5</f>
        <v>9</v>
      </c>
      <c r="D51" s="160">
        <f>D50+(D53-D47)/6</f>
        <v>50</v>
      </c>
      <c r="E51" s="160">
        <f t="shared" ref="E51:F51" si="26">E50+(E53-E47)/6</f>
        <v>73.333333333333314</v>
      </c>
      <c r="F51" s="160">
        <f t="shared" si="26"/>
        <v>90</v>
      </c>
      <c r="G51" s="56"/>
    </row>
    <row r="52" spans="1:7" x14ac:dyDescent="0.25">
      <c r="A52" s="13" t="s">
        <v>127</v>
      </c>
      <c r="B52" s="13" t="s">
        <v>798</v>
      </c>
      <c r="C52" s="156">
        <f t="shared" si="25"/>
        <v>9.5</v>
      </c>
      <c r="D52" s="160">
        <f>D51+(D53-D47)/6</f>
        <v>50</v>
      </c>
      <c r="E52" s="160">
        <f t="shared" ref="E52:F52" si="27">E51+(E53-E47)/6</f>
        <v>74.166666666666643</v>
      </c>
      <c r="F52" s="160">
        <f t="shared" si="27"/>
        <v>90</v>
      </c>
      <c r="G52" s="56"/>
    </row>
    <row r="53" spans="1:7" x14ac:dyDescent="0.25">
      <c r="A53" s="13" t="s">
        <v>127</v>
      </c>
      <c r="B53" s="13" t="s">
        <v>798</v>
      </c>
      <c r="C53" s="157">
        <v>10</v>
      </c>
      <c r="D53" s="158">
        <v>50</v>
      </c>
      <c r="E53" s="158">
        <v>75</v>
      </c>
      <c r="F53" s="158">
        <v>90</v>
      </c>
      <c r="G53" s="56"/>
    </row>
    <row r="55" spans="1:7" x14ac:dyDescent="0.25">
      <c r="A55" s="35" t="s">
        <v>799</v>
      </c>
    </row>
    <row r="56" spans="1:7" ht="30" x14ac:dyDescent="0.25">
      <c r="A56" s="14" t="s">
        <v>789</v>
      </c>
      <c r="B56" s="14" t="s">
        <v>790</v>
      </c>
      <c r="C56" s="16" t="s">
        <v>791</v>
      </c>
      <c r="D56" s="112" t="s">
        <v>792</v>
      </c>
      <c r="E56" s="112" t="s">
        <v>793</v>
      </c>
      <c r="F56" s="112" t="s">
        <v>794</v>
      </c>
    </row>
    <row r="57" spans="1:7" x14ac:dyDescent="0.25">
      <c r="A57" s="13" t="s">
        <v>126</v>
      </c>
      <c r="B57" s="13" t="s">
        <v>800</v>
      </c>
      <c r="C57" s="157">
        <v>-1</v>
      </c>
      <c r="D57" s="158">
        <v>0</v>
      </c>
      <c r="E57" s="158">
        <v>0</v>
      </c>
      <c r="F57" s="158">
        <v>0</v>
      </c>
    </row>
    <row r="58" spans="1:7" x14ac:dyDescent="0.25">
      <c r="A58" s="13" t="s">
        <v>126</v>
      </c>
      <c r="B58" s="13" t="s">
        <v>800</v>
      </c>
      <c r="C58" s="157">
        <v>-0.5</v>
      </c>
      <c r="D58" s="158">
        <v>0</v>
      </c>
      <c r="E58" s="158">
        <v>0</v>
      </c>
      <c r="F58" s="158">
        <v>0</v>
      </c>
    </row>
    <row r="59" spans="1:7" x14ac:dyDescent="0.25">
      <c r="A59" s="13" t="s">
        <v>126</v>
      </c>
      <c r="B59" s="13" t="s">
        <v>800</v>
      </c>
      <c r="C59" s="157">
        <v>0</v>
      </c>
      <c r="D59" s="158">
        <v>0</v>
      </c>
      <c r="E59" s="158">
        <v>0</v>
      </c>
      <c r="F59" s="158">
        <v>1.5</v>
      </c>
    </row>
    <row r="60" spans="1:7" x14ac:dyDescent="0.25">
      <c r="A60" s="13" t="s">
        <v>126</v>
      </c>
      <c r="B60" s="13" t="s">
        <v>800</v>
      </c>
      <c r="C60" s="157">
        <v>0.5</v>
      </c>
      <c r="D60" s="158">
        <v>0.5</v>
      </c>
      <c r="E60" s="158">
        <v>2</v>
      </c>
      <c r="F60" s="158">
        <v>5</v>
      </c>
    </row>
    <row r="61" spans="1:7" x14ac:dyDescent="0.25">
      <c r="A61" s="13" t="s">
        <v>126</v>
      </c>
      <c r="B61" s="13" t="s">
        <v>800</v>
      </c>
      <c r="C61" s="157">
        <v>1</v>
      </c>
      <c r="D61" s="158">
        <v>1</v>
      </c>
      <c r="E61" s="158">
        <v>4</v>
      </c>
      <c r="F61" s="158">
        <v>5.5</v>
      </c>
    </row>
    <row r="62" spans="1:7" x14ac:dyDescent="0.25">
      <c r="A62" s="13" t="s">
        <v>126</v>
      </c>
      <c r="B62" s="13" t="s">
        <v>800</v>
      </c>
      <c r="C62" s="156">
        <f t="shared" ref="C62" si="28">C61+0.5</f>
        <v>1.5</v>
      </c>
      <c r="D62" s="160">
        <f>AVERAGE(D61,D63)</f>
        <v>1.25</v>
      </c>
      <c r="E62" s="160">
        <f t="shared" ref="E62:F62" si="29">AVERAGE(E61,E63)</f>
        <v>4.25</v>
      </c>
      <c r="F62" s="160">
        <f t="shared" si="29"/>
        <v>6</v>
      </c>
    </row>
    <row r="63" spans="1:7" x14ac:dyDescent="0.25">
      <c r="A63" s="13" t="s">
        <v>126</v>
      </c>
      <c r="B63" s="13" t="s">
        <v>800</v>
      </c>
      <c r="C63" s="157">
        <v>2</v>
      </c>
      <c r="D63" s="158">
        <v>1.5</v>
      </c>
      <c r="E63" s="158">
        <v>4.5</v>
      </c>
      <c r="F63" s="158">
        <v>6.5</v>
      </c>
    </row>
    <row r="64" spans="1:7" x14ac:dyDescent="0.25">
      <c r="A64" s="13" t="s">
        <v>126</v>
      </c>
      <c r="B64" s="13" t="s">
        <v>800</v>
      </c>
      <c r="C64" s="156">
        <f t="shared" ref="C64" si="30">C63+0.5</f>
        <v>2.5</v>
      </c>
      <c r="D64" s="160">
        <f>AVERAGE(D63,D65)</f>
        <v>1.75</v>
      </c>
      <c r="E64" s="160">
        <f t="shared" ref="E64:F64" si="31">AVERAGE(E63,E65)</f>
        <v>5</v>
      </c>
      <c r="F64" s="160">
        <f t="shared" si="31"/>
        <v>7.25</v>
      </c>
    </row>
    <row r="65" spans="1:6" x14ac:dyDescent="0.25">
      <c r="A65" s="13" t="s">
        <v>126</v>
      </c>
      <c r="B65" s="13" t="s">
        <v>800</v>
      </c>
      <c r="C65" s="157">
        <v>3</v>
      </c>
      <c r="D65" s="158">
        <v>2</v>
      </c>
      <c r="E65" s="158">
        <v>5.5</v>
      </c>
      <c r="F65" s="158">
        <v>8</v>
      </c>
    </row>
    <row r="66" spans="1:6" x14ac:dyDescent="0.25">
      <c r="A66" s="13" t="s">
        <v>126</v>
      </c>
      <c r="B66" s="13" t="s">
        <v>800</v>
      </c>
      <c r="C66" s="156">
        <f t="shared" ref="C66:C68" si="32">C65+0.5</f>
        <v>3.5</v>
      </c>
      <c r="D66" s="160">
        <f>D65+(D69-D65)/4</f>
        <v>2</v>
      </c>
      <c r="E66" s="160">
        <f t="shared" ref="E66:F66" si="33">E65+(E69-E65)/4</f>
        <v>5.875</v>
      </c>
      <c r="F66" s="160">
        <f t="shared" si="33"/>
        <v>8.375</v>
      </c>
    </row>
    <row r="67" spans="1:6" x14ac:dyDescent="0.25">
      <c r="A67" s="13" t="s">
        <v>126</v>
      </c>
      <c r="B67" s="13" t="s">
        <v>800</v>
      </c>
      <c r="C67" s="156">
        <f t="shared" si="32"/>
        <v>4</v>
      </c>
      <c r="D67" s="160">
        <f>D66+(D69-D65)/4</f>
        <v>2</v>
      </c>
      <c r="E67" s="160">
        <f t="shared" ref="E67:F67" si="34">E66+(E69-E65)/4</f>
        <v>6.25</v>
      </c>
      <c r="F67" s="160">
        <f t="shared" si="34"/>
        <v>8.75</v>
      </c>
    </row>
    <row r="68" spans="1:6" x14ac:dyDescent="0.25">
      <c r="A68" s="13" t="s">
        <v>126</v>
      </c>
      <c r="B68" s="13" t="s">
        <v>800</v>
      </c>
      <c r="C68" s="156">
        <f t="shared" si="32"/>
        <v>4.5</v>
      </c>
      <c r="D68" s="160">
        <f>D67+(D69-D65)/4</f>
        <v>2</v>
      </c>
      <c r="E68" s="160">
        <f t="shared" ref="E68:F68" si="35">E67+(E69-E65)/4</f>
        <v>6.625</v>
      </c>
      <c r="F68" s="160">
        <f t="shared" si="35"/>
        <v>9.125</v>
      </c>
    </row>
    <row r="69" spans="1:6" x14ac:dyDescent="0.25">
      <c r="A69" s="13" t="s">
        <v>126</v>
      </c>
      <c r="B69" s="13" t="s">
        <v>800</v>
      </c>
      <c r="C69" s="157">
        <v>5</v>
      </c>
      <c r="D69" s="158">
        <v>2</v>
      </c>
      <c r="E69" s="158">
        <v>7</v>
      </c>
      <c r="F69" s="158">
        <v>9.5</v>
      </c>
    </row>
    <row r="70" spans="1:6" x14ac:dyDescent="0.25">
      <c r="A70" s="13" t="s">
        <v>126</v>
      </c>
      <c r="B70" s="13" t="s">
        <v>800</v>
      </c>
      <c r="C70" s="156">
        <f t="shared" ref="C70:C72" si="36">C69+0.5</f>
        <v>5.5</v>
      </c>
      <c r="D70" s="160">
        <f>D69+(D73-D69)/4</f>
        <v>2</v>
      </c>
      <c r="E70" s="160">
        <f t="shared" ref="E70:F70" si="37">E69+(E73-E69)/4</f>
        <v>7.375</v>
      </c>
      <c r="F70" s="160">
        <f t="shared" si="37"/>
        <v>9.625</v>
      </c>
    </row>
    <row r="71" spans="1:6" x14ac:dyDescent="0.25">
      <c r="A71" s="13" t="s">
        <v>126</v>
      </c>
      <c r="B71" s="13" t="s">
        <v>800</v>
      </c>
      <c r="C71" s="156">
        <f t="shared" si="36"/>
        <v>6</v>
      </c>
      <c r="D71" s="160">
        <f>D70+(D73-D69)/4</f>
        <v>2</v>
      </c>
      <c r="E71" s="160">
        <f t="shared" ref="E71:F71" si="38">E70+(E73-E69)/4</f>
        <v>7.75</v>
      </c>
      <c r="F71" s="160">
        <f t="shared" si="38"/>
        <v>9.75</v>
      </c>
    </row>
    <row r="72" spans="1:6" x14ac:dyDescent="0.25">
      <c r="A72" s="13" t="s">
        <v>126</v>
      </c>
      <c r="B72" s="13" t="s">
        <v>800</v>
      </c>
      <c r="C72" s="156">
        <f t="shared" si="36"/>
        <v>6.5</v>
      </c>
      <c r="D72" s="160">
        <f>D71+(D73-D69)/4</f>
        <v>2</v>
      </c>
      <c r="E72" s="160">
        <f t="shared" ref="E72:F72" si="39">E71+(E73-E69)/4</f>
        <v>8.125</v>
      </c>
      <c r="F72" s="160">
        <f t="shared" si="39"/>
        <v>9.875</v>
      </c>
    </row>
    <row r="73" spans="1:6" x14ac:dyDescent="0.25">
      <c r="A73" s="13" t="s">
        <v>126</v>
      </c>
      <c r="B73" s="13" t="s">
        <v>800</v>
      </c>
      <c r="C73" s="157">
        <v>7</v>
      </c>
      <c r="D73" s="158">
        <v>2</v>
      </c>
      <c r="E73" s="158">
        <v>8.5</v>
      </c>
      <c r="F73" s="158">
        <v>10</v>
      </c>
    </row>
    <row r="74" spans="1:6" x14ac:dyDescent="0.25">
      <c r="A74" s="13" t="s">
        <v>126</v>
      </c>
      <c r="B74" s="13" t="s">
        <v>800</v>
      </c>
      <c r="C74" s="156">
        <f t="shared" ref="C74:C78" si="40">C73+0.5</f>
        <v>7.5</v>
      </c>
      <c r="D74" s="160">
        <f>D73+(D79-D73)/6</f>
        <v>2.0833333333333335</v>
      </c>
      <c r="E74" s="160">
        <f t="shared" ref="E74:F74" si="41">E73+(E79-E73)/6</f>
        <v>8.5833333333333339</v>
      </c>
      <c r="F74" s="160">
        <f t="shared" si="41"/>
        <v>10</v>
      </c>
    </row>
    <row r="75" spans="1:6" x14ac:dyDescent="0.25">
      <c r="A75" s="13" t="s">
        <v>126</v>
      </c>
      <c r="B75" s="13" t="s">
        <v>800</v>
      </c>
      <c r="C75" s="156">
        <f t="shared" si="40"/>
        <v>8</v>
      </c>
      <c r="D75" s="160">
        <f>D74+(D79-D73)/6</f>
        <v>2.166666666666667</v>
      </c>
      <c r="E75" s="160">
        <f t="shared" ref="E75:F75" si="42">E74+(E79-E73)/6</f>
        <v>8.6666666666666679</v>
      </c>
      <c r="F75" s="160">
        <f t="shared" si="42"/>
        <v>10</v>
      </c>
    </row>
    <row r="76" spans="1:6" x14ac:dyDescent="0.25">
      <c r="A76" s="13" t="s">
        <v>126</v>
      </c>
      <c r="B76" s="13" t="s">
        <v>800</v>
      </c>
      <c r="C76" s="156">
        <f t="shared" si="40"/>
        <v>8.5</v>
      </c>
      <c r="D76" s="160">
        <f>D75+(D79-D73)/6</f>
        <v>2.2500000000000004</v>
      </c>
      <c r="E76" s="160">
        <f t="shared" ref="E76:F76" si="43">E75+(E79-E73)/6</f>
        <v>8.7500000000000018</v>
      </c>
      <c r="F76" s="160">
        <f t="shared" si="43"/>
        <v>10</v>
      </c>
    </row>
    <row r="77" spans="1:6" x14ac:dyDescent="0.25">
      <c r="A77" s="13" t="s">
        <v>126</v>
      </c>
      <c r="B77" s="13" t="s">
        <v>800</v>
      </c>
      <c r="C77" s="156">
        <f t="shared" si="40"/>
        <v>9</v>
      </c>
      <c r="D77" s="160">
        <f>D76+(D79-D73)/6</f>
        <v>2.3333333333333339</v>
      </c>
      <c r="E77" s="160">
        <f t="shared" ref="E77:F77" si="44">E76+(E79-E73)/6</f>
        <v>8.8333333333333357</v>
      </c>
      <c r="F77" s="160">
        <f t="shared" si="44"/>
        <v>10</v>
      </c>
    </row>
    <row r="78" spans="1:6" x14ac:dyDescent="0.25">
      <c r="A78" s="13" t="s">
        <v>126</v>
      </c>
      <c r="B78" s="13" t="s">
        <v>800</v>
      </c>
      <c r="C78" s="156">
        <f t="shared" si="40"/>
        <v>9.5</v>
      </c>
      <c r="D78" s="160">
        <f>D77+(D79-D73)/6</f>
        <v>2.4166666666666674</v>
      </c>
      <c r="E78" s="160">
        <f t="shared" ref="E78:F78" si="45">E77+(E79-E73)/6</f>
        <v>8.9166666666666696</v>
      </c>
      <c r="F78" s="160">
        <f t="shared" si="45"/>
        <v>10</v>
      </c>
    </row>
    <row r="79" spans="1:6" x14ac:dyDescent="0.25">
      <c r="A79" s="13" t="s">
        <v>126</v>
      </c>
      <c r="B79" s="13" t="s">
        <v>800</v>
      </c>
      <c r="C79" s="157">
        <v>10</v>
      </c>
      <c r="D79" s="158">
        <v>2.5</v>
      </c>
      <c r="E79" s="158">
        <v>9</v>
      </c>
      <c r="F79" s="158">
        <v>10</v>
      </c>
    </row>
    <row r="81" spans="1:6" x14ac:dyDescent="0.25">
      <c r="A81" s="35" t="s">
        <v>801</v>
      </c>
    </row>
    <row r="82" spans="1:6" ht="30" x14ac:dyDescent="0.25">
      <c r="A82" s="14" t="s">
        <v>789</v>
      </c>
      <c r="B82" s="14" t="s">
        <v>790</v>
      </c>
      <c r="C82" s="16" t="s">
        <v>791</v>
      </c>
      <c r="D82" s="112" t="s">
        <v>792</v>
      </c>
      <c r="E82" s="112" t="s">
        <v>793</v>
      </c>
      <c r="F82" s="112" t="s">
        <v>794</v>
      </c>
    </row>
    <row r="83" spans="1:6" x14ac:dyDescent="0.25">
      <c r="A83" s="13" t="s">
        <v>124</v>
      </c>
      <c r="B83" s="13" t="s">
        <v>802</v>
      </c>
      <c r="C83" s="157">
        <v>-1</v>
      </c>
      <c r="D83" s="158">
        <v>0</v>
      </c>
      <c r="E83" s="158">
        <v>0</v>
      </c>
      <c r="F83" s="158">
        <v>0</v>
      </c>
    </row>
    <row r="84" spans="1:6" x14ac:dyDescent="0.25">
      <c r="A84" s="13" t="s">
        <v>124</v>
      </c>
      <c r="B84" s="13" t="s">
        <v>802</v>
      </c>
      <c r="C84" s="157">
        <v>-0.5</v>
      </c>
      <c r="D84" s="158">
        <v>0</v>
      </c>
      <c r="E84" s="158">
        <v>0</v>
      </c>
      <c r="F84" s="158">
        <v>0</v>
      </c>
    </row>
    <row r="85" spans="1:6" x14ac:dyDescent="0.25">
      <c r="A85" s="13" t="s">
        <v>124</v>
      </c>
      <c r="B85" s="13" t="s">
        <v>802</v>
      </c>
      <c r="C85" s="157">
        <v>0</v>
      </c>
      <c r="D85" s="158">
        <v>0</v>
      </c>
      <c r="E85" s="158">
        <v>0</v>
      </c>
      <c r="F85" s="158">
        <v>5</v>
      </c>
    </row>
    <row r="86" spans="1:6" x14ac:dyDescent="0.25">
      <c r="A86" s="13" t="s">
        <v>124</v>
      </c>
      <c r="B86" s="13" t="s">
        <v>802</v>
      </c>
      <c r="C86" s="157">
        <v>0.5</v>
      </c>
      <c r="D86" s="158">
        <v>5</v>
      </c>
      <c r="E86" s="158">
        <v>20</v>
      </c>
      <c r="F86" s="158">
        <v>30</v>
      </c>
    </row>
    <row r="87" spans="1:6" x14ac:dyDescent="0.25">
      <c r="A87" s="13" t="s">
        <v>124</v>
      </c>
      <c r="B87" s="13" t="s">
        <v>802</v>
      </c>
      <c r="C87" s="157">
        <v>1</v>
      </c>
      <c r="D87" s="158">
        <v>18</v>
      </c>
      <c r="E87" s="158">
        <v>40</v>
      </c>
      <c r="F87" s="158">
        <v>60</v>
      </c>
    </row>
    <row r="88" spans="1:6" x14ac:dyDescent="0.25">
      <c r="A88" s="13" t="s">
        <v>124</v>
      </c>
      <c r="B88" s="13" t="s">
        <v>802</v>
      </c>
      <c r="C88" s="156">
        <f t="shared" ref="C88" si="46">C87+0.5</f>
        <v>1.5</v>
      </c>
      <c r="D88" s="160">
        <f>AVERAGE(D87,D89)</f>
        <v>26</v>
      </c>
      <c r="E88" s="160">
        <f t="shared" ref="E88:F88" si="47">AVERAGE(E87,E89)</f>
        <v>50</v>
      </c>
      <c r="F88" s="160">
        <f t="shared" si="47"/>
        <v>72</v>
      </c>
    </row>
    <row r="89" spans="1:6" x14ac:dyDescent="0.25">
      <c r="A89" s="13" t="s">
        <v>124</v>
      </c>
      <c r="B89" s="13" t="s">
        <v>802</v>
      </c>
      <c r="C89" s="157">
        <v>2</v>
      </c>
      <c r="D89" s="158">
        <v>34</v>
      </c>
      <c r="E89" s="158">
        <v>60</v>
      </c>
      <c r="F89" s="158">
        <v>84</v>
      </c>
    </row>
    <row r="90" spans="1:6" x14ac:dyDescent="0.25">
      <c r="A90" s="13" t="s">
        <v>124</v>
      </c>
      <c r="B90" s="13" t="s">
        <v>802</v>
      </c>
      <c r="C90" s="156">
        <f t="shared" ref="C90" si="48">C89+0.5</f>
        <v>2.5</v>
      </c>
      <c r="D90" s="160">
        <f>AVERAGE(D89,D91)</f>
        <v>47</v>
      </c>
      <c r="E90" s="160">
        <f t="shared" ref="E90:F90" si="49">AVERAGE(E89,E91)</f>
        <v>70</v>
      </c>
      <c r="F90" s="160">
        <f t="shared" si="49"/>
        <v>92</v>
      </c>
    </row>
    <row r="91" spans="1:6" x14ac:dyDescent="0.25">
      <c r="A91" s="13" t="s">
        <v>124</v>
      </c>
      <c r="B91" s="13" t="s">
        <v>802</v>
      </c>
      <c r="C91" s="157">
        <v>3</v>
      </c>
      <c r="D91" s="158">
        <v>60</v>
      </c>
      <c r="E91" s="158">
        <v>80</v>
      </c>
      <c r="F91" s="158">
        <v>100</v>
      </c>
    </row>
    <row r="92" spans="1:6" x14ac:dyDescent="0.25">
      <c r="A92" s="13" t="s">
        <v>124</v>
      </c>
      <c r="B92" s="13" t="s">
        <v>802</v>
      </c>
      <c r="C92" s="156">
        <f t="shared" ref="C92:C94" si="50">C91+0.5</f>
        <v>3.5</v>
      </c>
      <c r="D92" s="160">
        <f>D91+(D95-D91)/4</f>
        <v>65</v>
      </c>
      <c r="E92" s="160">
        <f t="shared" ref="E92:F92" si="51">E91+(E95-E91)/4</f>
        <v>82.5</v>
      </c>
      <c r="F92" s="160">
        <f t="shared" si="51"/>
        <v>100</v>
      </c>
    </row>
    <row r="93" spans="1:6" x14ac:dyDescent="0.25">
      <c r="A93" s="13" t="s">
        <v>124</v>
      </c>
      <c r="B93" s="13" t="s">
        <v>802</v>
      </c>
      <c r="C93" s="156">
        <f t="shared" si="50"/>
        <v>4</v>
      </c>
      <c r="D93" s="160">
        <f>D92+(D95-D91)/4</f>
        <v>70</v>
      </c>
      <c r="E93" s="160">
        <f t="shared" ref="E93:F93" si="52">E92+(E95-E91)/4</f>
        <v>85</v>
      </c>
      <c r="F93" s="160">
        <f t="shared" si="52"/>
        <v>100</v>
      </c>
    </row>
    <row r="94" spans="1:6" x14ac:dyDescent="0.25">
      <c r="A94" s="13" t="s">
        <v>124</v>
      </c>
      <c r="B94" s="13" t="s">
        <v>802</v>
      </c>
      <c r="C94" s="156">
        <f t="shared" si="50"/>
        <v>4.5</v>
      </c>
      <c r="D94" s="160">
        <f>D93+(D95-D91)/4</f>
        <v>75</v>
      </c>
      <c r="E94" s="160">
        <f t="shared" ref="E94:F94" si="53">E93+(E95-E91)/4</f>
        <v>87.5</v>
      </c>
      <c r="F94" s="160">
        <f t="shared" si="53"/>
        <v>100</v>
      </c>
    </row>
    <row r="95" spans="1:6" x14ac:dyDescent="0.25">
      <c r="A95" s="13" t="s">
        <v>124</v>
      </c>
      <c r="B95" s="13" t="s">
        <v>802</v>
      </c>
      <c r="C95" s="157">
        <v>5</v>
      </c>
      <c r="D95" s="158">
        <v>80</v>
      </c>
      <c r="E95" s="158">
        <v>90</v>
      </c>
      <c r="F95" s="158">
        <v>100</v>
      </c>
    </row>
    <row r="96" spans="1:6" x14ac:dyDescent="0.25">
      <c r="A96" s="13" t="s">
        <v>124</v>
      </c>
      <c r="B96" s="13" t="s">
        <v>802</v>
      </c>
      <c r="C96" s="156">
        <f t="shared" ref="C96:C98" si="54">C95+0.5</f>
        <v>5.5</v>
      </c>
      <c r="D96" s="160">
        <f>D95+(D99-D95)/4</f>
        <v>85</v>
      </c>
      <c r="E96" s="160">
        <f t="shared" ref="E96:F96" si="55">E95+(E99-E95)/4</f>
        <v>92.5</v>
      </c>
      <c r="F96" s="160">
        <f t="shared" si="55"/>
        <v>100</v>
      </c>
    </row>
    <row r="97" spans="1:6" x14ac:dyDescent="0.25">
      <c r="A97" s="13" t="s">
        <v>124</v>
      </c>
      <c r="B97" s="13" t="s">
        <v>802</v>
      </c>
      <c r="C97" s="156">
        <f t="shared" si="54"/>
        <v>6</v>
      </c>
      <c r="D97" s="160">
        <f>D96+(D99-D95)/4</f>
        <v>90</v>
      </c>
      <c r="E97" s="160">
        <f t="shared" ref="E97:F97" si="56">E96+(E99-E95)/4</f>
        <v>95</v>
      </c>
      <c r="F97" s="160">
        <f t="shared" si="56"/>
        <v>100</v>
      </c>
    </row>
    <row r="98" spans="1:6" x14ac:dyDescent="0.25">
      <c r="A98" s="13" t="s">
        <v>124</v>
      </c>
      <c r="B98" s="13" t="s">
        <v>802</v>
      </c>
      <c r="C98" s="156">
        <f t="shared" si="54"/>
        <v>6.5</v>
      </c>
      <c r="D98" s="160">
        <f>D97+(D99-D95)/4</f>
        <v>95</v>
      </c>
      <c r="E98" s="160">
        <f t="shared" ref="E98:F98" si="57">E97+(E99-E95)/4</f>
        <v>97.5</v>
      </c>
      <c r="F98" s="160">
        <f t="shared" si="57"/>
        <v>100</v>
      </c>
    </row>
    <row r="99" spans="1:6" x14ac:dyDescent="0.25">
      <c r="A99" s="13" t="s">
        <v>124</v>
      </c>
      <c r="B99" s="13" t="s">
        <v>802</v>
      </c>
      <c r="C99" s="157">
        <v>7</v>
      </c>
      <c r="D99" s="158">
        <v>100</v>
      </c>
      <c r="E99" s="158">
        <v>100</v>
      </c>
      <c r="F99" s="158">
        <v>100</v>
      </c>
    </row>
    <row r="100" spans="1:6" x14ac:dyDescent="0.25">
      <c r="A100" s="13" t="s">
        <v>124</v>
      </c>
      <c r="B100" s="13" t="s">
        <v>802</v>
      </c>
      <c r="C100" s="156">
        <f t="shared" ref="C100:C104" si="58">C99+0.5</f>
        <v>7.5</v>
      </c>
      <c r="D100" s="160">
        <f>D99+(D105-D99)/6</f>
        <v>100</v>
      </c>
      <c r="E100" s="160">
        <f t="shared" ref="E100" si="59">E99+(E105-E99)/6</f>
        <v>100</v>
      </c>
      <c r="F100" s="160">
        <f t="shared" ref="F100" si="60">F99+(F105-F99)/6</f>
        <v>100</v>
      </c>
    </row>
    <row r="101" spans="1:6" x14ac:dyDescent="0.25">
      <c r="A101" s="13" t="s">
        <v>124</v>
      </c>
      <c r="B101" s="13" t="s">
        <v>802</v>
      </c>
      <c r="C101" s="156">
        <f t="shared" si="58"/>
        <v>8</v>
      </c>
      <c r="D101" s="160">
        <f>D100+(D105-D99)/6</f>
        <v>100</v>
      </c>
      <c r="E101" s="160">
        <f t="shared" ref="E101" si="61">E100+(E105-E99)/6</f>
        <v>100</v>
      </c>
      <c r="F101" s="160">
        <f t="shared" ref="F101" si="62">F100+(F105-F99)/6</f>
        <v>100</v>
      </c>
    </row>
    <row r="102" spans="1:6" x14ac:dyDescent="0.25">
      <c r="A102" s="13" t="s">
        <v>124</v>
      </c>
      <c r="B102" s="13" t="s">
        <v>802</v>
      </c>
      <c r="C102" s="156">
        <f t="shared" si="58"/>
        <v>8.5</v>
      </c>
      <c r="D102" s="160">
        <f>D101+(D105-D99)/6</f>
        <v>100</v>
      </c>
      <c r="E102" s="160">
        <f t="shared" ref="E102" si="63">E101+(E105-E99)/6</f>
        <v>100</v>
      </c>
      <c r="F102" s="160">
        <f t="shared" ref="F102" si="64">F101+(F105-F99)/6</f>
        <v>100</v>
      </c>
    </row>
    <row r="103" spans="1:6" x14ac:dyDescent="0.25">
      <c r="A103" s="13" t="s">
        <v>124</v>
      </c>
      <c r="B103" s="13" t="s">
        <v>802</v>
      </c>
      <c r="C103" s="156">
        <f t="shared" si="58"/>
        <v>9</v>
      </c>
      <c r="D103" s="160">
        <f>D102+(D105-D99)/6</f>
        <v>100</v>
      </c>
      <c r="E103" s="160">
        <f t="shared" ref="E103" si="65">E102+(E105-E99)/6</f>
        <v>100</v>
      </c>
      <c r="F103" s="160">
        <f t="shared" ref="F103" si="66">F102+(F105-F99)/6</f>
        <v>100</v>
      </c>
    </row>
    <row r="104" spans="1:6" x14ac:dyDescent="0.25">
      <c r="A104" s="13" t="s">
        <v>124</v>
      </c>
      <c r="B104" s="13" t="s">
        <v>802</v>
      </c>
      <c r="C104" s="156">
        <f t="shared" si="58"/>
        <v>9.5</v>
      </c>
      <c r="D104" s="160">
        <f>D103+(D105-D99)/6</f>
        <v>100</v>
      </c>
      <c r="E104" s="160">
        <f t="shared" ref="E104" si="67">E103+(E105-E99)/6</f>
        <v>100</v>
      </c>
      <c r="F104" s="160">
        <f t="shared" ref="F104" si="68">F103+(F105-F99)/6</f>
        <v>100</v>
      </c>
    </row>
    <row r="105" spans="1:6" x14ac:dyDescent="0.25">
      <c r="A105" s="13" t="s">
        <v>124</v>
      </c>
      <c r="B105" s="13" t="s">
        <v>802</v>
      </c>
      <c r="C105" s="157">
        <v>10</v>
      </c>
      <c r="D105" s="158">
        <v>100</v>
      </c>
      <c r="E105" s="158">
        <v>100</v>
      </c>
      <c r="F105" s="158">
        <v>100</v>
      </c>
    </row>
    <row r="106" spans="1:6" x14ac:dyDescent="0.25">
      <c r="C106" s="12"/>
      <c r="D106" s="113"/>
      <c r="E106" s="113"/>
      <c r="F106" s="113"/>
    </row>
    <row r="107" spans="1:6" x14ac:dyDescent="0.25">
      <c r="A107" s="35" t="s">
        <v>803</v>
      </c>
    </row>
    <row r="108" spans="1:6" ht="30" x14ac:dyDescent="0.25">
      <c r="A108" s="14" t="s">
        <v>789</v>
      </c>
      <c r="B108" s="14" t="s">
        <v>804</v>
      </c>
      <c r="C108" s="16" t="s">
        <v>791</v>
      </c>
      <c r="D108" s="112" t="s">
        <v>792</v>
      </c>
      <c r="E108" s="112" t="s">
        <v>793</v>
      </c>
      <c r="F108" s="112" t="s">
        <v>794</v>
      </c>
    </row>
    <row r="109" spans="1:6" x14ac:dyDescent="0.25">
      <c r="A109" s="13" t="s">
        <v>128</v>
      </c>
      <c r="B109" s="13" t="s">
        <v>805</v>
      </c>
      <c r="C109" s="157">
        <v>-1</v>
      </c>
      <c r="D109" s="427">
        <f>E109</f>
        <v>1</v>
      </c>
      <c r="E109" s="427">
        <v>1</v>
      </c>
      <c r="F109" s="427">
        <f>E109</f>
        <v>1</v>
      </c>
    </row>
    <row r="110" spans="1:6" x14ac:dyDescent="0.25">
      <c r="A110" s="13" t="s">
        <v>128</v>
      </c>
      <c r="B110" s="13" t="s">
        <v>805</v>
      </c>
      <c r="C110" s="156">
        <v>-0.5</v>
      </c>
      <c r="D110" s="428">
        <f t="shared" ref="D110:D131" si="69">E110</f>
        <v>1</v>
      </c>
      <c r="E110" s="428">
        <f t="shared" ref="E110:E114" si="70">AVERAGE(E109,E111)</f>
        <v>1</v>
      </c>
      <c r="F110" s="427">
        <f t="shared" ref="F110:F131" si="71">E110</f>
        <v>1</v>
      </c>
    </row>
    <row r="111" spans="1:6" x14ac:dyDescent="0.25">
      <c r="A111" s="13" t="s">
        <v>128</v>
      </c>
      <c r="B111" s="13" t="s">
        <v>805</v>
      </c>
      <c r="C111" s="157">
        <v>0</v>
      </c>
      <c r="D111" s="427">
        <f t="shared" si="69"/>
        <v>1</v>
      </c>
      <c r="E111" s="427">
        <v>1</v>
      </c>
      <c r="F111" s="427">
        <f t="shared" si="71"/>
        <v>1</v>
      </c>
    </row>
    <row r="112" spans="1:6" x14ac:dyDescent="0.25">
      <c r="A112" s="13" t="s">
        <v>128</v>
      </c>
      <c r="B112" s="13" t="s">
        <v>805</v>
      </c>
      <c r="C112" s="156">
        <v>0.5</v>
      </c>
      <c r="D112" s="428">
        <f t="shared" si="69"/>
        <v>10.5</v>
      </c>
      <c r="E112" s="428">
        <f t="shared" si="70"/>
        <v>10.5</v>
      </c>
      <c r="F112" s="427">
        <f t="shared" si="71"/>
        <v>10.5</v>
      </c>
    </row>
    <row r="113" spans="1:6" x14ac:dyDescent="0.25">
      <c r="A113" s="13" t="s">
        <v>128</v>
      </c>
      <c r="B113" s="13" t="s">
        <v>805</v>
      </c>
      <c r="C113" s="157">
        <v>1</v>
      </c>
      <c r="D113" s="427">
        <f t="shared" si="69"/>
        <v>20</v>
      </c>
      <c r="E113" s="427">
        <v>20</v>
      </c>
      <c r="F113" s="427">
        <f t="shared" si="71"/>
        <v>20</v>
      </c>
    </row>
    <row r="114" spans="1:6" x14ac:dyDescent="0.25">
      <c r="A114" s="13" t="s">
        <v>128</v>
      </c>
      <c r="B114" s="13" t="s">
        <v>805</v>
      </c>
      <c r="C114" s="156">
        <f t="shared" ref="C114" si="72">C113+0.5</f>
        <v>1.5</v>
      </c>
      <c r="D114" s="428">
        <f t="shared" si="69"/>
        <v>27</v>
      </c>
      <c r="E114" s="428">
        <f t="shared" si="70"/>
        <v>27</v>
      </c>
      <c r="F114" s="427">
        <f t="shared" si="71"/>
        <v>27</v>
      </c>
    </row>
    <row r="115" spans="1:6" x14ac:dyDescent="0.25">
      <c r="A115" s="13" t="s">
        <v>128</v>
      </c>
      <c r="B115" s="13" t="s">
        <v>805</v>
      </c>
      <c r="C115" s="157">
        <v>2</v>
      </c>
      <c r="D115" s="427">
        <f t="shared" si="69"/>
        <v>34</v>
      </c>
      <c r="E115" s="427">
        <v>34</v>
      </c>
      <c r="F115" s="427">
        <f t="shared" si="71"/>
        <v>34</v>
      </c>
    </row>
    <row r="116" spans="1:6" x14ac:dyDescent="0.25">
      <c r="A116" s="13" t="s">
        <v>128</v>
      </c>
      <c r="B116" s="13" t="s">
        <v>805</v>
      </c>
      <c r="C116" s="156">
        <f t="shared" ref="C116" si="73">C115+0.5</f>
        <v>2.5</v>
      </c>
      <c r="D116" s="428">
        <f t="shared" si="69"/>
        <v>39.5</v>
      </c>
      <c r="E116" s="428">
        <f t="shared" ref="E116" si="74">AVERAGE(E115,E117)</f>
        <v>39.5</v>
      </c>
      <c r="F116" s="427">
        <f t="shared" si="71"/>
        <v>39.5</v>
      </c>
    </row>
    <row r="117" spans="1:6" x14ac:dyDescent="0.25">
      <c r="A117" s="13" t="s">
        <v>128</v>
      </c>
      <c r="B117" s="13" t="s">
        <v>805</v>
      </c>
      <c r="C117" s="157">
        <v>3</v>
      </c>
      <c r="D117" s="427">
        <f t="shared" si="69"/>
        <v>45</v>
      </c>
      <c r="E117" s="427">
        <v>45</v>
      </c>
      <c r="F117" s="427">
        <f t="shared" si="71"/>
        <v>45</v>
      </c>
    </row>
    <row r="118" spans="1:6" x14ac:dyDescent="0.25">
      <c r="A118" s="13" t="s">
        <v>128</v>
      </c>
      <c r="B118" s="13" t="s">
        <v>805</v>
      </c>
      <c r="C118" s="156">
        <f t="shared" ref="C118:C120" si="75">C117+0.5</f>
        <v>3.5</v>
      </c>
      <c r="D118" s="428">
        <f t="shared" si="69"/>
        <v>50</v>
      </c>
      <c r="E118" s="428">
        <f t="shared" ref="E118:E130" si="76">AVERAGE(E117,E119)</f>
        <v>50</v>
      </c>
      <c r="F118" s="427">
        <f t="shared" si="71"/>
        <v>50</v>
      </c>
    </row>
    <row r="119" spans="1:6" x14ac:dyDescent="0.25">
      <c r="A119" s="13" t="s">
        <v>128</v>
      </c>
      <c r="B119" s="13" t="s">
        <v>805</v>
      </c>
      <c r="C119" s="426">
        <f t="shared" si="75"/>
        <v>4</v>
      </c>
      <c r="D119" s="427">
        <f t="shared" si="69"/>
        <v>55</v>
      </c>
      <c r="E119" s="427">
        <v>55</v>
      </c>
      <c r="F119" s="427">
        <f t="shared" si="71"/>
        <v>55</v>
      </c>
    </row>
    <row r="120" spans="1:6" x14ac:dyDescent="0.25">
      <c r="A120" s="13" t="s">
        <v>128</v>
      </c>
      <c r="B120" s="13" t="s">
        <v>805</v>
      </c>
      <c r="C120" s="156">
        <f t="shared" si="75"/>
        <v>4.5</v>
      </c>
      <c r="D120" s="428">
        <f t="shared" si="69"/>
        <v>59.5</v>
      </c>
      <c r="E120" s="428">
        <f t="shared" si="76"/>
        <v>59.5</v>
      </c>
      <c r="F120" s="427">
        <f t="shared" si="71"/>
        <v>59.5</v>
      </c>
    </row>
    <row r="121" spans="1:6" x14ac:dyDescent="0.25">
      <c r="A121" s="13" t="s">
        <v>128</v>
      </c>
      <c r="B121" s="13" t="s">
        <v>805</v>
      </c>
      <c r="C121" s="157">
        <v>5</v>
      </c>
      <c r="D121" s="427">
        <f t="shared" si="69"/>
        <v>64</v>
      </c>
      <c r="E121" s="427">
        <v>64</v>
      </c>
      <c r="F121" s="427">
        <f t="shared" si="71"/>
        <v>64</v>
      </c>
    </row>
    <row r="122" spans="1:6" x14ac:dyDescent="0.25">
      <c r="A122" s="13" t="s">
        <v>128</v>
      </c>
      <c r="B122" s="13" t="s">
        <v>805</v>
      </c>
      <c r="C122" s="156">
        <f t="shared" ref="C122:C124" si="77">C121+0.5</f>
        <v>5.5</v>
      </c>
      <c r="D122" s="428">
        <f t="shared" si="69"/>
        <v>68.5</v>
      </c>
      <c r="E122" s="428">
        <f t="shared" si="76"/>
        <v>68.5</v>
      </c>
      <c r="F122" s="427">
        <f t="shared" si="71"/>
        <v>68.5</v>
      </c>
    </row>
    <row r="123" spans="1:6" x14ac:dyDescent="0.25">
      <c r="A123" s="13" t="s">
        <v>128</v>
      </c>
      <c r="B123" s="13" t="s">
        <v>805</v>
      </c>
      <c r="C123" s="157">
        <f t="shared" si="77"/>
        <v>6</v>
      </c>
      <c r="D123" s="427">
        <f t="shared" si="69"/>
        <v>73</v>
      </c>
      <c r="E123" s="427">
        <v>73</v>
      </c>
      <c r="F123" s="427">
        <f t="shared" si="71"/>
        <v>73</v>
      </c>
    </row>
    <row r="124" spans="1:6" x14ac:dyDescent="0.25">
      <c r="A124" s="13" t="s">
        <v>128</v>
      </c>
      <c r="B124" s="13" t="s">
        <v>805</v>
      </c>
      <c r="C124" s="156">
        <f t="shared" si="77"/>
        <v>6.5</v>
      </c>
      <c r="D124" s="428">
        <f t="shared" si="69"/>
        <v>74.5</v>
      </c>
      <c r="E124" s="428">
        <f t="shared" si="76"/>
        <v>74.5</v>
      </c>
      <c r="F124" s="427">
        <f t="shared" si="71"/>
        <v>74.5</v>
      </c>
    </row>
    <row r="125" spans="1:6" x14ac:dyDescent="0.25">
      <c r="A125" s="13" t="s">
        <v>128</v>
      </c>
      <c r="B125" s="13" t="s">
        <v>805</v>
      </c>
      <c r="C125" s="157">
        <v>7</v>
      </c>
      <c r="D125" s="427">
        <f t="shared" si="69"/>
        <v>76</v>
      </c>
      <c r="E125" s="427">
        <v>76</v>
      </c>
      <c r="F125" s="427">
        <f t="shared" si="71"/>
        <v>76</v>
      </c>
    </row>
    <row r="126" spans="1:6" x14ac:dyDescent="0.25">
      <c r="A126" s="13" t="s">
        <v>128</v>
      </c>
      <c r="B126" s="13" t="s">
        <v>805</v>
      </c>
      <c r="C126" s="156">
        <f t="shared" ref="C126:C130" si="78">C125+0.5</f>
        <v>7.5</v>
      </c>
      <c r="D126" s="428">
        <f t="shared" si="69"/>
        <v>79.5</v>
      </c>
      <c r="E126" s="428">
        <f t="shared" si="76"/>
        <v>79.5</v>
      </c>
      <c r="F126" s="427">
        <f t="shared" si="71"/>
        <v>79.5</v>
      </c>
    </row>
    <row r="127" spans="1:6" x14ac:dyDescent="0.25">
      <c r="A127" s="13" t="s">
        <v>128</v>
      </c>
      <c r="B127" s="13" t="s">
        <v>805</v>
      </c>
      <c r="C127" s="157">
        <f t="shared" si="78"/>
        <v>8</v>
      </c>
      <c r="D127" s="427">
        <f t="shared" si="69"/>
        <v>83</v>
      </c>
      <c r="E127" s="427">
        <v>83</v>
      </c>
      <c r="F127" s="427">
        <f t="shared" si="71"/>
        <v>83</v>
      </c>
    </row>
    <row r="128" spans="1:6" x14ac:dyDescent="0.25">
      <c r="A128" s="13" t="s">
        <v>128</v>
      </c>
      <c r="B128" s="13" t="s">
        <v>805</v>
      </c>
      <c r="C128" s="156">
        <f t="shared" si="78"/>
        <v>8.5</v>
      </c>
      <c r="D128" s="428">
        <f t="shared" si="69"/>
        <v>86</v>
      </c>
      <c r="E128" s="428">
        <f t="shared" si="76"/>
        <v>86</v>
      </c>
      <c r="F128" s="427">
        <f t="shared" si="71"/>
        <v>86</v>
      </c>
    </row>
    <row r="129" spans="1:6" x14ac:dyDescent="0.25">
      <c r="A129" s="13" t="s">
        <v>128</v>
      </c>
      <c r="B129" s="13" t="s">
        <v>805</v>
      </c>
      <c r="C129" s="157">
        <f t="shared" si="78"/>
        <v>9</v>
      </c>
      <c r="D129" s="427">
        <f t="shared" si="69"/>
        <v>89</v>
      </c>
      <c r="E129" s="427">
        <v>89</v>
      </c>
      <c r="F129" s="427">
        <f t="shared" si="71"/>
        <v>89</v>
      </c>
    </row>
    <row r="130" spans="1:6" x14ac:dyDescent="0.25">
      <c r="A130" s="13" t="s">
        <v>128</v>
      </c>
      <c r="B130" s="13" t="s">
        <v>805</v>
      </c>
      <c r="C130" s="156">
        <f t="shared" si="78"/>
        <v>9.5</v>
      </c>
      <c r="D130" s="428">
        <f t="shared" si="69"/>
        <v>90</v>
      </c>
      <c r="E130" s="428">
        <f t="shared" si="76"/>
        <v>90</v>
      </c>
      <c r="F130" s="427">
        <f t="shared" si="71"/>
        <v>90</v>
      </c>
    </row>
    <row r="131" spans="1:6" x14ac:dyDescent="0.25">
      <c r="A131" s="13" t="s">
        <v>128</v>
      </c>
      <c r="B131" s="13" t="s">
        <v>805</v>
      </c>
      <c r="C131" s="157">
        <v>10</v>
      </c>
      <c r="D131" s="427">
        <f t="shared" si="69"/>
        <v>91</v>
      </c>
      <c r="E131" s="427">
        <v>91</v>
      </c>
      <c r="F131" s="427">
        <f t="shared" si="71"/>
        <v>91</v>
      </c>
    </row>
    <row r="133" spans="1:6" x14ac:dyDescent="0.25">
      <c r="A133" s="35" t="s">
        <v>806</v>
      </c>
    </row>
    <row r="134" spans="1:6" ht="30" x14ac:dyDescent="0.25">
      <c r="A134" s="14" t="s">
        <v>789</v>
      </c>
      <c r="B134" s="14" t="s">
        <v>804</v>
      </c>
      <c r="C134" s="16" t="s">
        <v>791</v>
      </c>
      <c r="D134" s="112" t="s">
        <v>792</v>
      </c>
      <c r="E134" s="112" t="s">
        <v>793</v>
      </c>
      <c r="F134" s="112" t="s">
        <v>794</v>
      </c>
    </row>
    <row r="135" spans="1:6" x14ac:dyDescent="0.25">
      <c r="A135" s="13" t="s">
        <v>129</v>
      </c>
      <c r="B135" s="13" t="s">
        <v>808</v>
      </c>
      <c r="C135" s="157">
        <v>-1</v>
      </c>
      <c r="D135" s="427">
        <f>E135</f>
        <v>0</v>
      </c>
      <c r="E135" s="427">
        <v>0</v>
      </c>
      <c r="F135" s="427">
        <f>E135</f>
        <v>0</v>
      </c>
    </row>
    <row r="136" spans="1:6" x14ac:dyDescent="0.25">
      <c r="A136" s="13" t="s">
        <v>129</v>
      </c>
      <c r="B136" s="13" t="s">
        <v>808</v>
      </c>
      <c r="C136" s="156">
        <v>-0.5</v>
      </c>
      <c r="D136" s="427">
        <f t="shared" ref="D136:D157" si="79">E136</f>
        <v>0</v>
      </c>
      <c r="E136" s="428">
        <f>AVERAGE(E135,E137)</f>
        <v>0</v>
      </c>
      <c r="F136" s="427">
        <f t="shared" ref="F136:F157" si="80">E136</f>
        <v>0</v>
      </c>
    </row>
    <row r="137" spans="1:6" x14ac:dyDescent="0.25">
      <c r="A137" s="13" t="s">
        <v>129</v>
      </c>
      <c r="B137" s="13" t="s">
        <v>808</v>
      </c>
      <c r="C137" s="157">
        <v>0</v>
      </c>
      <c r="D137" s="427">
        <f t="shared" si="79"/>
        <v>0</v>
      </c>
      <c r="E137" s="427">
        <v>0</v>
      </c>
      <c r="F137" s="427">
        <f t="shared" si="80"/>
        <v>0</v>
      </c>
    </row>
    <row r="138" spans="1:6" x14ac:dyDescent="0.25">
      <c r="A138" s="13" t="s">
        <v>129</v>
      </c>
      <c r="B138" s="13" t="s">
        <v>808</v>
      </c>
      <c r="C138" s="156">
        <v>0.5</v>
      </c>
      <c r="D138" s="427">
        <f t="shared" si="79"/>
        <v>6.5</v>
      </c>
      <c r="E138" s="428">
        <f t="shared" ref="E138:E140" si="81">AVERAGE(E137,E139)</f>
        <v>6.5</v>
      </c>
      <c r="F138" s="427">
        <f t="shared" si="80"/>
        <v>6.5</v>
      </c>
    </row>
    <row r="139" spans="1:6" x14ac:dyDescent="0.25">
      <c r="A139" s="13" t="s">
        <v>129</v>
      </c>
      <c r="B139" s="13" t="s">
        <v>808</v>
      </c>
      <c r="C139" s="157">
        <v>1</v>
      </c>
      <c r="D139" s="427">
        <f t="shared" si="79"/>
        <v>13</v>
      </c>
      <c r="E139" s="427">
        <v>13</v>
      </c>
      <c r="F139" s="427">
        <f t="shared" si="80"/>
        <v>13</v>
      </c>
    </row>
    <row r="140" spans="1:6" x14ac:dyDescent="0.25">
      <c r="A140" s="13" t="s">
        <v>129</v>
      </c>
      <c r="B140" s="13" t="s">
        <v>808</v>
      </c>
      <c r="C140" s="156">
        <f t="shared" ref="C140" si="82">C139+0.5</f>
        <v>1.5</v>
      </c>
      <c r="D140" s="427">
        <f t="shared" si="79"/>
        <v>17</v>
      </c>
      <c r="E140" s="428">
        <f t="shared" si="81"/>
        <v>17</v>
      </c>
      <c r="F140" s="427">
        <f t="shared" si="80"/>
        <v>17</v>
      </c>
    </row>
    <row r="141" spans="1:6" x14ac:dyDescent="0.25">
      <c r="A141" s="13" t="s">
        <v>129</v>
      </c>
      <c r="B141" s="13" t="s">
        <v>808</v>
      </c>
      <c r="C141" s="157">
        <v>2</v>
      </c>
      <c r="D141" s="427">
        <f t="shared" si="79"/>
        <v>21</v>
      </c>
      <c r="E141" s="427">
        <v>21</v>
      </c>
      <c r="F141" s="427">
        <f t="shared" si="80"/>
        <v>21</v>
      </c>
    </row>
    <row r="142" spans="1:6" x14ac:dyDescent="0.25">
      <c r="A142" s="13" t="s">
        <v>129</v>
      </c>
      <c r="B142" s="13" t="s">
        <v>808</v>
      </c>
      <c r="C142" s="156">
        <f t="shared" ref="C142" si="83">C141+0.5</f>
        <v>2.5</v>
      </c>
      <c r="D142" s="427">
        <f t="shared" si="79"/>
        <v>26</v>
      </c>
      <c r="E142" s="428">
        <f t="shared" ref="E142" si="84">AVERAGE(E141,E143)</f>
        <v>26</v>
      </c>
      <c r="F142" s="427">
        <f t="shared" si="80"/>
        <v>26</v>
      </c>
    </row>
    <row r="143" spans="1:6" x14ac:dyDescent="0.25">
      <c r="A143" s="13" t="s">
        <v>129</v>
      </c>
      <c r="B143" s="13" t="s">
        <v>808</v>
      </c>
      <c r="C143" s="157">
        <v>3</v>
      </c>
      <c r="D143" s="427">
        <f t="shared" si="79"/>
        <v>31</v>
      </c>
      <c r="E143" s="427">
        <v>31</v>
      </c>
      <c r="F143" s="427">
        <f t="shared" si="80"/>
        <v>31</v>
      </c>
    </row>
    <row r="144" spans="1:6" x14ac:dyDescent="0.25">
      <c r="A144" s="13" t="s">
        <v>129</v>
      </c>
      <c r="B144" s="13" t="s">
        <v>808</v>
      </c>
      <c r="C144" s="156">
        <f t="shared" ref="C144:C146" si="85">C143+0.5</f>
        <v>3.5</v>
      </c>
      <c r="D144" s="427">
        <f t="shared" si="79"/>
        <v>37.5</v>
      </c>
      <c r="E144" s="428">
        <f t="shared" ref="E144:E156" si="86">AVERAGE(E143,E145)</f>
        <v>37.5</v>
      </c>
      <c r="F144" s="427">
        <f t="shared" si="80"/>
        <v>37.5</v>
      </c>
    </row>
    <row r="145" spans="1:6" x14ac:dyDescent="0.25">
      <c r="A145" s="13" t="s">
        <v>129</v>
      </c>
      <c r="B145" s="13" t="s">
        <v>808</v>
      </c>
      <c r="C145" s="426">
        <f t="shared" si="85"/>
        <v>4</v>
      </c>
      <c r="D145" s="427">
        <f t="shared" si="79"/>
        <v>44</v>
      </c>
      <c r="E145" s="427">
        <v>44</v>
      </c>
      <c r="F145" s="427">
        <f t="shared" si="80"/>
        <v>44</v>
      </c>
    </row>
    <row r="146" spans="1:6" x14ac:dyDescent="0.25">
      <c r="A146" s="13" t="s">
        <v>129</v>
      </c>
      <c r="B146" s="13" t="s">
        <v>808</v>
      </c>
      <c r="C146" s="156">
        <f t="shared" si="85"/>
        <v>4.5</v>
      </c>
      <c r="D146" s="427">
        <f t="shared" si="79"/>
        <v>48.5</v>
      </c>
      <c r="E146" s="428">
        <f t="shared" si="86"/>
        <v>48.5</v>
      </c>
      <c r="F146" s="427">
        <f t="shared" si="80"/>
        <v>48.5</v>
      </c>
    </row>
    <row r="147" spans="1:6" x14ac:dyDescent="0.25">
      <c r="A147" s="13" t="s">
        <v>129</v>
      </c>
      <c r="B147" s="13" t="s">
        <v>808</v>
      </c>
      <c r="C147" s="157">
        <v>5</v>
      </c>
      <c r="D147" s="427">
        <f t="shared" si="79"/>
        <v>53</v>
      </c>
      <c r="E147" s="427">
        <v>53</v>
      </c>
      <c r="F147" s="427">
        <f t="shared" si="80"/>
        <v>53</v>
      </c>
    </row>
    <row r="148" spans="1:6" x14ac:dyDescent="0.25">
      <c r="A148" s="13" t="s">
        <v>129</v>
      </c>
      <c r="B148" s="13" t="s">
        <v>808</v>
      </c>
      <c r="C148" s="156">
        <f t="shared" ref="C148:C150" si="87">C147+0.5</f>
        <v>5.5</v>
      </c>
      <c r="D148" s="427">
        <f t="shared" si="79"/>
        <v>57.5</v>
      </c>
      <c r="E148" s="428">
        <f t="shared" si="86"/>
        <v>57.5</v>
      </c>
      <c r="F148" s="427">
        <f t="shared" si="80"/>
        <v>57.5</v>
      </c>
    </row>
    <row r="149" spans="1:6" x14ac:dyDescent="0.25">
      <c r="A149" s="13" t="s">
        <v>129</v>
      </c>
      <c r="B149" s="13" t="s">
        <v>808</v>
      </c>
      <c r="C149" s="157">
        <f t="shared" si="87"/>
        <v>6</v>
      </c>
      <c r="D149" s="427">
        <f t="shared" si="79"/>
        <v>62</v>
      </c>
      <c r="E149" s="427">
        <v>62</v>
      </c>
      <c r="F149" s="427">
        <f t="shared" si="80"/>
        <v>62</v>
      </c>
    </row>
    <row r="150" spans="1:6" x14ac:dyDescent="0.25">
      <c r="A150" s="13" t="s">
        <v>129</v>
      </c>
      <c r="B150" s="13" t="s">
        <v>808</v>
      </c>
      <c r="C150" s="156">
        <f t="shared" si="87"/>
        <v>6.5</v>
      </c>
      <c r="D150" s="427">
        <f t="shared" si="79"/>
        <v>66</v>
      </c>
      <c r="E150" s="428">
        <f t="shared" si="86"/>
        <v>66</v>
      </c>
      <c r="F150" s="427">
        <f t="shared" si="80"/>
        <v>66</v>
      </c>
    </row>
    <row r="151" spans="1:6" x14ac:dyDescent="0.25">
      <c r="A151" s="13" t="s">
        <v>129</v>
      </c>
      <c r="B151" s="13" t="s">
        <v>808</v>
      </c>
      <c r="C151" s="157">
        <v>7</v>
      </c>
      <c r="D151" s="427">
        <f t="shared" si="79"/>
        <v>70</v>
      </c>
      <c r="E151" s="427">
        <v>70</v>
      </c>
      <c r="F151" s="427">
        <f t="shared" si="80"/>
        <v>70</v>
      </c>
    </row>
    <row r="152" spans="1:6" x14ac:dyDescent="0.25">
      <c r="A152" s="13" t="s">
        <v>129</v>
      </c>
      <c r="B152" s="13" t="s">
        <v>808</v>
      </c>
      <c r="C152" s="156">
        <f t="shared" ref="C152:C156" si="88">C151+0.5</f>
        <v>7.5</v>
      </c>
      <c r="D152" s="427">
        <f t="shared" si="79"/>
        <v>74</v>
      </c>
      <c r="E152" s="428">
        <f t="shared" si="86"/>
        <v>74</v>
      </c>
      <c r="F152" s="427">
        <f t="shared" si="80"/>
        <v>74</v>
      </c>
    </row>
    <row r="153" spans="1:6" x14ac:dyDescent="0.25">
      <c r="A153" s="13" t="s">
        <v>129</v>
      </c>
      <c r="B153" s="13" t="s">
        <v>808</v>
      </c>
      <c r="C153" s="157">
        <f t="shared" si="88"/>
        <v>8</v>
      </c>
      <c r="D153" s="427">
        <f t="shared" si="79"/>
        <v>78</v>
      </c>
      <c r="E153" s="427">
        <v>78</v>
      </c>
      <c r="F153" s="427">
        <f t="shared" si="80"/>
        <v>78</v>
      </c>
    </row>
    <row r="154" spans="1:6" x14ac:dyDescent="0.25">
      <c r="A154" s="13" t="s">
        <v>129</v>
      </c>
      <c r="B154" s="13" t="s">
        <v>808</v>
      </c>
      <c r="C154" s="156">
        <f t="shared" si="88"/>
        <v>8.5</v>
      </c>
      <c r="D154" s="427">
        <f t="shared" si="79"/>
        <v>81</v>
      </c>
      <c r="E154" s="428">
        <f t="shared" si="86"/>
        <v>81</v>
      </c>
      <c r="F154" s="427">
        <f t="shared" si="80"/>
        <v>81</v>
      </c>
    </row>
    <row r="155" spans="1:6" x14ac:dyDescent="0.25">
      <c r="A155" s="13" t="s">
        <v>129</v>
      </c>
      <c r="B155" s="13" t="s">
        <v>808</v>
      </c>
      <c r="C155" s="157">
        <f t="shared" si="88"/>
        <v>9</v>
      </c>
      <c r="D155" s="427">
        <f t="shared" si="79"/>
        <v>84</v>
      </c>
      <c r="E155" s="427">
        <v>84</v>
      </c>
      <c r="F155" s="427">
        <f t="shared" si="80"/>
        <v>84</v>
      </c>
    </row>
    <row r="156" spans="1:6" x14ac:dyDescent="0.25">
      <c r="A156" s="13" t="s">
        <v>129</v>
      </c>
      <c r="B156" s="13" t="s">
        <v>808</v>
      </c>
      <c r="C156" s="156">
        <f t="shared" si="88"/>
        <v>9.5</v>
      </c>
      <c r="D156" s="427">
        <f t="shared" si="79"/>
        <v>86</v>
      </c>
      <c r="E156" s="428">
        <f t="shared" si="86"/>
        <v>86</v>
      </c>
      <c r="F156" s="427">
        <f t="shared" si="80"/>
        <v>86</v>
      </c>
    </row>
    <row r="157" spans="1:6" x14ac:dyDescent="0.25">
      <c r="A157" s="13" t="s">
        <v>129</v>
      </c>
      <c r="B157" s="13" t="s">
        <v>808</v>
      </c>
      <c r="C157" s="157">
        <v>10</v>
      </c>
      <c r="D157" s="427">
        <f t="shared" si="79"/>
        <v>88</v>
      </c>
      <c r="E157" s="427">
        <v>88</v>
      </c>
      <c r="F157" s="427">
        <f t="shared" si="80"/>
        <v>88</v>
      </c>
    </row>
    <row r="159" spans="1:6" x14ac:dyDescent="0.25">
      <c r="A159" s="35" t="s">
        <v>809</v>
      </c>
    </row>
    <row r="160" spans="1:6" ht="30" x14ac:dyDescent="0.25">
      <c r="A160" s="14" t="s">
        <v>789</v>
      </c>
      <c r="B160" s="14" t="s">
        <v>804</v>
      </c>
      <c r="C160" s="16" t="s">
        <v>791</v>
      </c>
      <c r="D160" s="112" t="s">
        <v>792</v>
      </c>
      <c r="E160" s="112" t="s">
        <v>793</v>
      </c>
      <c r="F160" s="112" t="s">
        <v>794</v>
      </c>
    </row>
    <row r="161" spans="1:6" x14ac:dyDescent="0.25">
      <c r="A161" s="13" t="s">
        <v>130</v>
      </c>
      <c r="B161" s="13" t="s">
        <v>810</v>
      </c>
      <c r="C161" s="157">
        <v>-1</v>
      </c>
      <c r="D161" s="427">
        <f>E161</f>
        <v>0</v>
      </c>
      <c r="E161" s="427">
        <v>0</v>
      </c>
      <c r="F161" s="427">
        <f>E161</f>
        <v>0</v>
      </c>
    </row>
    <row r="162" spans="1:6" x14ac:dyDescent="0.25">
      <c r="A162" s="13" t="s">
        <v>130</v>
      </c>
      <c r="B162" s="13" t="s">
        <v>810</v>
      </c>
      <c r="C162" s="157">
        <v>-0.5</v>
      </c>
      <c r="D162" s="427">
        <f t="shared" ref="D162:D183" si="89">E162</f>
        <v>0</v>
      </c>
      <c r="E162" s="427">
        <v>0</v>
      </c>
      <c r="F162" s="427">
        <f t="shared" ref="F162:F183" si="90">E162</f>
        <v>0</v>
      </c>
    </row>
    <row r="163" spans="1:6" x14ac:dyDescent="0.25">
      <c r="A163" s="13" t="s">
        <v>130</v>
      </c>
      <c r="B163" s="13" t="s">
        <v>810</v>
      </c>
      <c r="C163" s="157">
        <v>0</v>
      </c>
      <c r="D163" s="427">
        <f t="shared" si="89"/>
        <v>0</v>
      </c>
      <c r="E163" s="427">
        <v>0</v>
      </c>
      <c r="F163" s="427">
        <f t="shared" si="90"/>
        <v>0</v>
      </c>
    </row>
    <row r="164" spans="1:6" x14ac:dyDescent="0.25">
      <c r="A164" s="13" t="s">
        <v>130</v>
      </c>
      <c r="B164" s="13" t="s">
        <v>810</v>
      </c>
      <c r="C164" s="157">
        <v>0.5</v>
      </c>
      <c r="D164" s="427">
        <f t="shared" si="89"/>
        <v>11</v>
      </c>
      <c r="E164" s="427">
        <v>11</v>
      </c>
      <c r="F164" s="427">
        <f t="shared" si="90"/>
        <v>11</v>
      </c>
    </row>
    <row r="165" spans="1:6" x14ac:dyDescent="0.25">
      <c r="A165" s="13" t="s">
        <v>130</v>
      </c>
      <c r="B165" s="13" t="s">
        <v>810</v>
      </c>
      <c r="C165" s="157">
        <v>1</v>
      </c>
      <c r="D165" s="427">
        <f t="shared" si="89"/>
        <v>22</v>
      </c>
      <c r="E165" s="427">
        <v>22</v>
      </c>
      <c r="F165" s="427">
        <f t="shared" si="90"/>
        <v>22</v>
      </c>
    </row>
    <row r="166" spans="1:6" x14ac:dyDescent="0.25">
      <c r="A166" s="13" t="s">
        <v>130</v>
      </c>
      <c r="B166" s="13" t="s">
        <v>810</v>
      </c>
      <c r="C166" s="156">
        <f t="shared" ref="C166" si="91">C165+0.5</f>
        <v>1.5</v>
      </c>
      <c r="D166" s="427">
        <f t="shared" si="89"/>
        <v>26</v>
      </c>
      <c r="E166" s="428">
        <f t="shared" ref="E166" si="92">AVERAGE(E165,E167)</f>
        <v>26</v>
      </c>
      <c r="F166" s="427">
        <f t="shared" si="90"/>
        <v>26</v>
      </c>
    </row>
    <row r="167" spans="1:6" x14ac:dyDescent="0.25">
      <c r="A167" s="13" t="s">
        <v>130</v>
      </c>
      <c r="B167" s="13" t="s">
        <v>810</v>
      </c>
      <c r="C167" s="157">
        <v>2</v>
      </c>
      <c r="D167" s="427">
        <f t="shared" si="89"/>
        <v>30</v>
      </c>
      <c r="E167" s="427">
        <v>30</v>
      </c>
      <c r="F167" s="427">
        <f t="shared" si="90"/>
        <v>30</v>
      </c>
    </row>
    <row r="168" spans="1:6" x14ac:dyDescent="0.25">
      <c r="A168" s="13" t="s">
        <v>130</v>
      </c>
      <c r="B168" s="13" t="s">
        <v>810</v>
      </c>
      <c r="C168" s="156">
        <f t="shared" ref="C168" si="93">C167+0.5</f>
        <v>2.5</v>
      </c>
      <c r="D168" s="427">
        <f t="shared" si="89"/>
        <v>34.5</v>
      </c>
      <c r="E168" s="428">
        <f t="shared" ref="E168" si="94">AVERAGE(E167,E169)</f>
        <v>34.5</v>
      </c>
      <c r="F168" s="427">
        <f t="shared" si="90"/>
        <v>34.5</v>
      </c>
    </row>
    <row r="169" spans="1:6" x14ac:dyDescent="0.25">
      <c r="A169" s="13" t="s">
        <v>130</v>
      </c>
      <c r="B169" s="13" t="s">
        <v>810</v>
      </c>
      <c r="C169" s="157">
        <v>3</v>
      </c>
      <c r="D169" s="427">
        <f t="shared" si="89"/>
        <v>39</v>
      </c>
      <c r="E169" s="427">
        <v>39</v>
      </c>
      <c r="F169" s="427">
        <f t="shared" si="90"/>
        <v>39</v>
      </c>
    </row>
    <row r="170" spans="1:6" x14ac:dyDescent="0.25">
      <c r="A170" s="13" t="s">
        <v>130</v>
      </c>
      <c r="B170" s="13" t="s">
        <v>810</v>
      </c>
      <c r="C170" s="156">
        <f t="shared" ref="C170:C172" si="95">C169+0.5</f>
        <v>3.5</v>
      </c>
      <c r="D170" s="427">
        <f t="shared" si="89"/>
        <v>42</v>
      </c>
      <c r="E170" s="428">
        <f t="shared" ref="E170:E182" si="96">AVERAGE(E169,E171)</f>
        <v>42</v>
      </c>
      <c r="F170" s="427">
        <f t="shared" si="90"/>
        <v>42</v>
      </c>
    </row>
    <row r="171" spans="1:6" x14ac:dyDescent="0.25">
      <c r="A171" s="13" t="s">
        <v>130</v>
      </c>
      <c r="B171" s="13" t="s">
        <v>810</v>
      </c>
      <c r="C171" s="426">
        <f t="shared" si="95"/>
        <v>4</v>
      </c>
      <c r="D171" s="427">
        <f t="shared" si="89"/>
        <v>45</v>
      </c>
      <c r="E171" s="427">
        <v>45</v>
      </c>
      <c r="F171" s="427">
        <f t="shared" si="90"/>
        <v>45</v>
      </c>
    </row>
    <row r="172" spans="1:6" x14ac:dyDescent="0.25">
      <c r="A172" s="13" t="s">
        <v>130</v>
      </c>
      <c r="B172" s="13" t="s">
        <v>810</v>
      </c>
      <c r="C172" s="156">
        <f t="shared" si="95"/>
        <v>4.5</v>
      </c>
      <c r="D172" s="427">
        <f t="shared" si="89"/>
        <v>46.5</v>
      </c>
      <c r="E172" s="428">
        <f t="shared" si="96"/>
        <v>46.5</v>
      </c>
      <c r="F172" s="427">
        <f t="shared" si="90"/>
        <v>46.5</v>
      </c>
    </row>
    <row r="173" spans="1:6" x14ac:dyDescent="0.25">
      <c r="A173" s="13" t="s">
        <v>130</v>
      </c>
      <c r="B173" s="13" t="s">
        <v>810</v>
      </c>
      <c r="C173" s="157">
        <v>5</v>
      </c>
      <c r="D173" s="427">
        <f t="shared" si="89"/>
        <v>48</v>
      </c>
      <c r="E173" s="427">
        <v>48</v>
      </c>
      <c r="F173" s="427">
        <f t="shared" si="90"/>
        <v>48</v>
      </c>
    </row>
    <row r="174" spans="1:6" x14ac:dyDescent="0.25">
      <c r="A174" s="13" t="s">
        <v>130</v>
      </c>
      <c r="B174" s="13" t="s">
        <v>810</v>
      </c>
      <c r="C174" s="156">
        <f t="shared" ref="C174:C176" si="97">C173+0.5</f>
        <v>5.5</v>
      </c>
      <c r="D174" s="427">
        <f t="shared" si="89"/>
        <v>50</v>
      </c>
      <c r="E174" s="428">
        <f t="shared" si="96"/>
        <v>50</v>
      </c>
      <c r="F174" s="427">
        <f t="shared" si="90"/>
        <v>50</v>
      </c>
    </row>
    <row r="175" spans="1:6" x14ac:dyDescent="0.25">
      <c r="A175" s="13" t="s">
        <v>130</v>
      </c>
      <c r="B175" s="13" t="s">
        <v>810</v>
      </c>
      <c r="C175" s="157">
        <f t="shared" si="97"/>
        <v>6</v>
      </c>
      <c r="D175" s="427">
        <f t="shared" si="89"/>
        <v>52</v>
      </c>
      <c r="E175" s="427">
        <v>52</v>
      </c>
      <c r="F175" s="427">
        <f t="shared" si="90"/>
        <v>52</v>
      </c>
    </row>
    <row r="176" spans="1:6" x14ac:dyDescent="0.25">
      <c r="A176" s="13" t="s">
        <v>130</v>
      </c>
      <c r="B176" s="13" t="s">
        <v>810</v>
      </c>
      <c r="C176" s="156">
        <f t="shared" si="97"/>
        <v>6.5</v>
      </c>
      <c r="D176" s="427">
        <f t="shared" si="89"/>
        <v>54</v>
      </c>
      <c r="E176" s="428">
        <f t="shared" si="96"/>
        <v>54</v>
      </c>
      <c r="F176" s="427">
        <f t="shared" si="90"/>
        <v>54</v>
      </c>
    </row>
    <row r="177" spans="1:6" x14ac:dyDescent="0.25">
      <c r="A177" s="13" t="s">
        <v>130</v>
      </c>
      <c r="B177" s="13" t="s">
        <v>810</v>
      </c>
      <c r="C177" s="157">
        <v>7</v>
      </c>
      <c r="D177" s="427">
        <f t="shared" si="89"/>
        <v>56</v>
      </c>
      <c r="E177" s="427">
        <v>56</v>
      </c>
      <c r="F177" s="427">
        <f t="shared" si="90"/>
        <v>56</v>
      </c>
    </row>
    <row r="178" spans="1:6" x14ac:dyDescent="0.25">
      <c r="A178" s="13" t="s">
        <v>130</v>
      </c>
      <c r="B178" s="13" t="s">
        <v>810</v>
      </c>
      <c r="C178" s="156">
        <f t="shared" ref="C178:C182" si="98">C177+0.5</f>
        <v>7.5</v>
      </c>
      <c r="D178" s="427">
        <f t="shared" si="89"/>
        <v>57.5</v>
      </c>
      <c r="E178" s="428">
        <f t="shared" si="96"/>
        <v>57.5</v>
      </c>
      <c r="F178" s="427">
        <f t="shared" si="90"/>
        <v>57.5</v>
      </c>
    </row>
    <row r="179" spans="1:6" x14ac:dyDescent="0.25">
      <c r="A179" s="13" t="s">
        <v>130</v>
      </c>
      <c r="B179" s="13" t="s">
        <v>810</v>
      </c>
      <c r="C179" s="157">
        <f t="shared" si="98"/>
        <v>8</v>
      </c>
      <c r="D179" s="427">
        <f t="shared" si="89"/>
        <v>59</v>
      </c>
      <c r="E179" s="427">
        <v>59</v>
      </c>
      <c r="F179" s="427">
        <f t="shared" si="90"/>
        <v>59</v>
      </c>
    </row>
    <row r="180" spans="1:6" x14ac:dyDescent="0.25">
      <c r="A180" s="13" t="s">
        <v>130</v>
      </c>
      <c r="B180" s="13" t="s">
        <v>810</v>
      </c>
      <c r="C180" s="156">
        <f t="shared" si="98"/>
        <v>8.5</v>
      </c>
      <c r="D180" s="427">
        <f t="shared" si="89"/>
        <v>60</v>
      </c>
      <c r="E180" s="428">
        <f t="shared" si="96"/>
        <v>60</v>
      </c>
      <c r="F180" s="427">
        <f t="shared" si="90"/>
        <v>60</v>
      </c>
    </row>
    <row r="181" spans="1:6" x14ac:dyDescent="0.25">
      <c r="A181" s="13" t="s">
        <v>130</v>
      </c>
      <c r="B181" s="13" t="s">
        <v>810</v>
      </c>
      <c r="C181" s="157">
        <f t="shared" si="98"/>
        <v>9</v>
      </c>
      <c r="D181" s="427">
        <f t="shared" si="89"/>
        <v>61</v>
      </c>
      <c r="E181" s="427">
        <v>61</v>
      </c>
      <c r="F181" s="427">
        <f t="shared" si="90"/>
        <v>61</v>
      </c>
    </row>
    <row r="182" spans="1:6" x14ac:dyDescent="0.25">
      <c r="A182" s="13" t="s">
        <v>130</v>
      </c>
      <c r="B182" s="13" t="s">
        <v>810</v>
      </c>
      <c r="C182" s="156">
        <f t="shared" si="98"/>
        <v>9.5</v>
      </c>
      <c r="D182" s="427">
        <f t="shared" si="89"/>
        <v>62</v>
      </c>
      <c r="E182" s="428">
        <f t="shared" si="96"/>
        <v>62</v>
      </c>
      <c r="F182" s="427">
        <f t="shared" si="90"/>
        <v>62</v>
      </c>
    </row>
    <row r="183" spans="1:6" x14ac:dyDescent="0.25">
      <c r="A183" s="13" t="s">
        <v>130</v>
      </c>
      <c r="B183" s="13" t="s">
        <v>810</v>
      </c>
      <c r="C183" s="157">
        <v>10</v>
      </c>
      <c r="D183" s="427">
        <f t="shared" si="89"/>
        <v>63</v>
      </c>
      <c r="E183" s="427">
        <v>63</v>
      </c>
      <c r="F183" s="427">
        <f t="shared" si="90"/>
        <v>63</v>
      </c>
    </row>
  </sheetData>
  <sheetProtection algorithmName="SHA-512" hashValue="2wuAivS0N6gPqJisOJMFTOoI298DnZeIHoUYzcqs6ASdkyEbfz0a4NX1xKu+4u+NB/Z+HWoSMqri2E7RIksvpQ==" saltValue="vxLnUo889PkZ4+lboGdLDQ==" spinCount="100000" sheet="1" objects="1" scenarios="1"/>
  <hyperlinks>
    <hyperlink ref="B1" r:id="rId1" display="https://www.nad.usace.army.mil/Portals/40/docs/NACCS/10A_PhysicalDepthDmgFxSummary_26Jan2015.pdf" xr:uid="{E6EB5D19-2707-415D-89E2-E853AE901288}"/>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C9CE5-C161-4180-8DF5-FD091E1DB0FC}">
  <sheetPr codeName="Sheet28">
    <tabColor theme="0" tint="-0.499984740745262"/>
  </sheetPr>
  <dimension ref="A1:C30"/>
  <sheetViews>
    <sheetView workbookViewId="0"/>
  </sheetViews>
  <sheetFormatPr defaultRowHeight="15" customHeight="1" x14ac:dyDescent="0.25"/>
  <cols>
    <col min="1" max="1" width="52.5703125" style="6" bestFit="1" customWidth="1"/>
    <col min="2" max="2" width="18.42578125" style="6" bestFit="1" customWidth="1"/>
  </cols>
  <sheetData>
    <row r="1" spans="1:3" x14ac:dyDescent="0.25">
      <c r="A1" s="232" t="s">
        <v>812</v>
      </c>
      <c r="B1" s="231"/>
    </row>
    <row r="2" spans="1:3" x14ac:dyDescent="0.25">
      <c r="A2" t="s">
        <v>813</v>
      </c>
      <c r="B2" s="162">
        <v>4</v>
      </c>
      <c r="C2" s="463" t="s">
        <v>814</v>
      </c>
    </row>
    <row r="3" spans="1:3" x14ac:dyDescent="0.25">
      <c r="A3" t="s">
        <v>815</v>
      </c>
      <c r="B3" s="162">
        <v>1.7</v>
      </c>
      <c r="C3" t="s">
        <v>816</v>
      </c>
    </row>
    <row r="4" spans="1:3" x14ac:dyDescent="0.25">
      <c r="A4" t="s">
        <v>817</v>
      </c>
      <c r="B4" s="162">
        <f>B2*B3</f>
        <v>6.8</v>
      </c>
    </row>
    <row r="5" spans="1:3" x14ac:dyDescent="0.25">
      <c r="A5" t="s">
        <v>818</v>
      </c>
      <c r="B5" s="248">
        <f>'Street Flooding Lookup'!B3</f>
        <v>43.11</v>
      </c>
    </row>
    <row r="6" spans="1:3" x14ac:dyDescent="0.25">
      <c r="A6" t="s">
        <v>819</v>
      </c>
      <c r="B6" s="149">
        <f>B4*B5</f>
        <v>293.14799999999997</v>
      </c>
    </row>
    <row r="7" spans="1:3" x14ac:dyDescent="0.25">
      <c r="A7" t="s">
        <v>820</v>
      </c>
      <c r="B7" s="423">
        <f>76.23*Deflators!C35</f>
        <v>78.122203121170031</v>
      </c>
      <c r="C7" t="s">
        <v>821</v>
      </c>
    </row>
    <row r="8" spans="1:3" x14ac:dyDescent="0.25">
      <c r="A8" s="1" t="s">
        <v>822</v>
      </c>
      <c r="B8" s="421">
        <f>B6+B7</f>
        <v>371.27020312116997</v>
      </c>
    </row>
    <row r="9" spans="1:3" x14ac:dyDescent="0.25"/>
    <row r="10" spans="1:3" x14ac:dyDescent="0.25">
      <c r="A10"/>
      <c r="B10" s="159"/>
      <c r="C10" s="160"/>
    </row>
    <row r="11" spans="1:3" x14ac:dyDescent="0.25">
      <c r="A11"/>
      <c r="B11" s="162"/>
    </row>
    <row r="12" spans="1:3" x14ac:dyDescent="0.25">
      <c r="A12" s="3" t="s">
        <v>823</v>
      </c>
      <c r="B12" s="159"/>
    </row>
    <row r="13" spans="1:3" x14ac:dyDescent="0.25">
      <c r="A13" s="3"/>
      <c r="B13" s="162"/>
    </row>
    <row r="14" spans="1:3" x14ac:dyDescent="0.25">
      <c r="A14" t="s">
        <v>824</v>
      </c>
      <c r="B14" s="159"/>
    </row>
    <row r="15" spans="1:3" x14ac:dyDescent="0.25">
      <c r="A15" s="13" t="s">
        <v>825</v>
      </c>
      <c r="B15" s="162"/>
    </row>
    <row r="16" spans="1:3" ht="15" customHeight="1" x14ac:dyDescent="0.25">
      <c r="A16" s="3" t="s">
        <v>826</v>
      </c>
    </row>
    <row r="17" spans="1:1" x14ac:dyDescent="0.25"/>
    <row r="18" spans="1:1" x14ac:dyDescent="0.25"/>
    <row r="30" spans="1:1" ht="15" customHeight="1" x14ac:dyDescent="0.25">
      <c r="A30" s="1"/>
    </row>
  </sheetData>
  <sheetProtection algorithmName="SHA-512" hashValue="TDOhDLYfW74CHkpxpqdWhzObqF0P2wSAcYkEItClAAChlUhASpx2IfjfF10vpYIvWChjsTO7isTfuyuMHlzuGQ==" saltValue="t7QlBJoaiOWjeylqrVJ8yg==" spinCount="100000" sheet="1" objects="1" scenarios="1"/>
  <hyperlinks>
    <hyperlink ref="C2" r:id="rId1" xr:uid="{68D3C1E3-8A9E-4DD4-94A4-1EE32F6BD4C6}"/>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2BEC-7E7D-4AF1-B74A-30D336ABBEE3}">
  <sheetPr codeName="Sheet29">
    <tabColor theme="2" tint="-0.499984740745262"/>
  </sheetPr>
  <dimension ref="A1:C18"/>
  <sheetViews>
    <sheetView workbookViewId="0"/>
  </sheetViews>
  <sheetFormatPr defaultRowHeight="15" customHeight="1" x14ac:dyDescent="0.25"/>
  <cols>
    <col min="1" max="1" width="39.42578125" style="6" customWidth="1"/>
    <col min="2" max="2" width="18.42578125" style="6" bestFit="1" customWidth="1"/>
  </cols>
  <sheetData>
    <row r="1" spans="1:3" ht="45" x14ac:dyDescent="0.25">
      <c r="A1" s="232" t="s">
        <v>827</v>
      </c>
      <c r="B1" s="231" t="s">
        <v>828</v>
      </c>
    </row>
    <row r="2" spans="1:3" x14ac:dyDescent="0.25">
      <c r="A2" s="6" t="s">
        <v>829</v>
      </c>
      <c r="B2" s="162">
        <v>0</v>
      </c>
    </row>
    <row r="3" spans="1:3" x14ac:dyDescent="0.25">
      <c r="A3" s="6">
        <v>-1</v>
      </c>
      <c r="B3" s="162">
        <v>0</v>
      </c>
    </row>
    <row r="4" spans="1:3" x14ac:dyDescent="0.25">
      <c r="A4" s="163">
        <f>A3+0.5</f>
        <v>-0.5</v>
      </c>
      <c r="B4" s="159">
        <f>AVERAGE(B3,B5)</f>
        <v>0</v>
      </c>
    </row>
    <row r="5" spans="1:3" x14ac:dyDescent="0.25">
      <c r="A5" s="6">
        <v>0</v>
      </c>
      <c r="B5" s="162">
        <v>0</v>
      </c>
    </row>
    <row r="6" spans="1:3" x14ac:dyDescent="0.25">
      <c r="A6" s="163">
        <f>A5+0.5</f>
        <v>0.5</v>
      </c>
      <c r="B6" s="159">
        <f>AVERAGE(B5,B7)</f>
        <v>22.5</v>
      </c>
    </row>
    <row r="7" spans="1:3" x14ac:dyDescent="0.25">
      <c r="A7" s="6">
        <v>1</v>
      </c>
      <c r="B7" s="162">
        <v>45</v>
      </c>
    </row>
    <row r="8" spans="1:3" x14ac:dyDescent="0.25">
      <c r="A8" s="163">
        <f>A7+0.5</f>
        <v>1.5</v>
      </c>
      <c r="B8" s="159">
        <f>AVERAGE(B7,B9)</f>
        <v>67.5</v>
      </c>
    </row>
    <row r="9" spans="1:3" x14ac:dyDescent="0.25">
      <c r="A9" s="6">
        <v>2</v>
      </c>
      <c r="B9" s="162">
        <v>90</v>
      </c>
    </row>
    <row r="10" spans="1:3" x14ac:dyDescent="0.25">
      <c r="A10" s="163">
        <f>A9+0.5</f>
        <v>2.5</v>
      </c>
      <c r="B10" s="159">
        <f>AVERAGE(B9,B11)</f>
        <v>112.5</v>
      </c>
      <c r="C10" s="160"/>
    </row>
    <row r="11" spans="1:3" x14ac:dyDescent="0.25">
      <c r="A11" s="6">
        <v>3</v>
      </c>
      <c r="B11" s="162">
        <v>135</v>
      </c>
    </row>
    <row r="12" spans="1:3" x14ac:dyDescent="0.25">
      <c r="A12" s="163">
        <f>A11+0.5</f>
        <v>3.5</v>
      </c>
      <c r="B12" s="159">
        <f>AVERAGE(B11,B13)</f>
        <v>157.5</v>
      </c>
    </row>
    <row r="13" spans="1:3" x14ac:dyDescent="0.25">
      <c r="A13" s="6">
        <v>4</v>
      </c>
      <c r="B13" s="162">
        <v>180</v>
      </c>
    </row>
    <row r="14" spans="1:3" x14ac:dyDescent="0.25">
      <c r="A14" s="163">
        <f>A13+0.5</f>
        <v>4.5</v>
      </c>
      <c r="B14" s="159">
        <f>AVERAGE(B13,B15)</f>
        <v>202.5</v>
      </c>
    </row>
    <row r="15" spans="1:3" x14ac:dyDescent="0.25">
      <c r="A15" s="6">
        <v>5</v>
      </c>
      <c r="B15" s="162">
        <v>225</v>
      </c>
    </row>
    <row r="17" spans="1:2" x14ac:dyDescent="0.25">
      <c r="A17" s="1" t="s">
        <v>830</v>
      </c>
      <c r="B17" s="26" t="s">
        <v>831</v>
      </c>
    </row>
    <row r="18" spans="1:2" x14ac:dyDescent="0.25">
      <c r="A18" s="161" t="s">
        <v>788</v>
      </c>
    </row>
  </sheetData>
  <sheetProtection algorithmName="SHA-512" hashValue="EiP7m882rXt8S062yA/nVMJLIUZrKkO1b5OWVQ2T6E7AJU3BIzhzUAANiMtdu7HspOqUUT5jlboxBPEusRxSVQ==" saltValue="trtOvK2z6TkVA1bYo5krKQ=="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37D9D-ECC3-4C67-AB89-24B1585576BC}">
  <sheetPr codeName="Sheet30">
    <tabColor theme="2" tint="-0.499984740745262"/>
  </sheetPr>
  <dimension ref="A1:C17"/>
  <sheetViews>
    <sheetView workbookViewId="0"/>
  </sheetViews>
  <sheetFormatPr defaultRowHeight="15" x14ac:dyDescent="0.25"/>
  <cols>
    <col min="1" max="1" width="25.5703125" bestFit="1" customWidth="1"/>
    <col min="2" max="2" width="17.5703125" customWidth="1"/>
    <col min="3" max="3" width="52.5703125" bestFit="1" customWidth="1"/>
  </cols>
  <sheetData>
    <row r="1" spans="1:3" x14ac:dyDescent="0.25">
      <c r="A1" s="167" t="s">
        <v>832</v>
      </c>
    </row>
    <row r="2" spans="1:3" x14ac:dyDescent="0.25">
      <c r="A2" s="2" t="s">
        <v>55</v>
      </c>
      <c r="B2" s="19" t="s">
        <v>584</v>
      </c>
    </row>
    <row r="3" spans="1:3" x14ac:dyDescent="0.25">
      <c r="A3" t="s">
        <v>833</v>
      </c>
      <c r="B3" s="248">
        <f>B12*B8</f>
        <v>43.11</v>
      </c>
    </row>
    <row r="4" spans="1:3" x14ac:dyDescent="0.25">
      <c r="A4" s="13" t="s">
        <v>834</v>
      </c>
      <c r="B4" s="8">
        <f>B13*B9</f>
        <v>235504.16210474714</v>
      </c>
    </row>
    <row r="6" spans="1:3" x14ac:dyDescent="0.25">
      <c r="A6" s="167" t="s">
        <v>835</v>
      </c>
    </row>
    <row r="7" spans="1:3" ht="45" x14ac:dyDescent="0.25">
      <c r="A7" s="48" t="s">
        <v>836</v>
      </c>
      <c r="B7" s="16" t="s">
        <v>555</v>
      </c>
    </row>
    <row r="8" spans="1:3" x14ac:dyDescent="0.25">
      <c r="A8" s="223">
        <f>Deflators!A36</f>
        <v>2024</v>
      </c>
      <c r="B8" s="30">
        <f>_xlfn.XLOOKUP(A8, Deflators!$A$30:$A$45, Deflators!$C$30:$C$45)</f>
        <v>1</v>
      </c>
    </row>
    <row r="9" spans="1:3" x14ac:dyDescent="0.25">
      <c r="A9" s="223">
        <f>Deflators!A35</f>
        <v>2023</v>
      </c>
      <c r="B9" s="30">
        <f>_xlfn.XLOOKUP(A9, Deflators!$A$30:$A$45, Deflators!$C$30:$C$45)</f>
        <v>1.024822289402729</v>
      </c>
    </row>
    <row r="11" spans="1:3" x14ac:dyDescent="0.25">
      <c r="A11" s="249" t="s">
        <v>55</v>
      </c>
      <c r="B11" s="222" t="s">
        <v>584</v>
      </c>
      <c r="C11" s="221" t="s">
        <v>830</v>
      </c>
    </row>
    <row r="12" spans="1:3" x14ac:dyDescent="0.25">
      <c r="A12" t="s">
        <v>833</v>
      </c>
      <c r="B12" s="248">
        <v>43.11</v>
      </c>
      <c r="C12" t="s">
        <v>837</v>
      </c>
    </row>
    <row r="13" spans="1:3" x14ac:dyDescent="0.25">
      <c r="A13" s="13" t="s">
        <v>834</v>
      </c>
      <c r="B13" s="8">
        <v>229800</v>
      </c>
      <c r="C13" t="s">
        <v>838</v>
      </c>
    </row>
    <row r="14" spans="1:3" x14ac:dyDescent="0.25">
      <c r="A14" s="13"/>
      <c r="B14" s="6"/>
    </row>
    <row r="15" spans="1:3" x14ac:dyDescent="0.25">
      <c r="A15" s="13" t="s">
        <v>839</v>
      </c>
      <c r="B15" s="250">
        <v>395175</v>
      </c>
      <c r="C15" s="37" t="s">
        <v>840</v>
      </c>
    </row>
    <row r="16" spans="1:3" x14ac:dyDescent="0.25">
      <c r="A16" s="13" t="s">
        <v>841</v>
      </c>
      <c r="B16" s="250">
        <v>239195</v>
      </c>
      <c r="C16" s="37" t="s">
        <v>840</v>
      </c>
    </row>
    <row r="17" spans="1:2" x14ac:dyDescent="0.25">
      <c r="A17" s="95" t="s">
        <v>509</v>
      </c>
      <c r="B17" s="100">
        <f>B15/B16</f>
        <v>1.6521039319383766</v>
      </c>
    </row>
  </sheetData>
  <sheetProtection algorithmName="SHA-512" hashValue="dfSbz2hombQSjb/2Lh3pcVqiU1/kF6WP3HDgvdZGM6t7P3Fawv61+iS9RxInJcPOpwfn2ja2/2ykGjrAGD3Nzw==" saltValue="DGBHskcul+c5v1Ux0aLPN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729F-3B21-4B79-93DE-C6E850DE2549}">
  <sheetPr codeName="Sheet3">
    <tabColor theme="4" tint="0.79998168889431442"/>
  </sheetPr>
  <dimension ref="A1:Q41"/>
  <sheetViews>
    <sheetView zoomScale="90" zoomScaleNormal="90" workbookViewId="0"/>
  </sheetViews>
  <sheetFormatPr defaultColWidth="0" defaultRowHeight="15" zeroHeight="1" x14ac:dyDescent="0.25"/>
  <cols>
    <col min="1" max="1" width="2.5703125" customWidth="1"/>
    <col min="2" max="2" width="38" customWidth="1"/>
    <col min="3" max="3" width="29.42578125" customWidth="1"/>
    <col min="4" max="4" width="66.5703125" customWidth="1"/>
    <col min="5" max="5" width="19.5703125" bestFit="1" customWidth="1"/>
    <col min="6" max="6" width="12" customWidth="1"/>
    <col min="7" max="7" width="17" customWidth="1"/>
    <col min="8" max="8" width="3.42578125" customWidth="1"/>
    <col min="9" max="16" width="0" hidden="1" customWidth="1"/>
    <col min="17" max="17" width="3.42578125" hidden="1" customWidth="1"/>
    <col min="18" max="18" width="0" hidden="1" customWidth="1"/>
  </cols>
  <sheetData>
    <row r="1" spans="1:8" ht="18.75" x14ac:dyDescent="0.3">
      <c r="A1" s="202"/>
      <c r="B1" s="203" t="s">
        <v>40</v>
      </c>
      <c r="C1" s="202"/>
      <c r="D1" s="202"/>
      <c r="E1" s="202"/>
      <c r="F1" s="202"/>
      <c r="G1" s="202"/>
      <c r="H1" s="202"/>
    </row>
    <row r="2" spans="1:8" ht="190.9" customHeight="1" x14ac:dyDescent="0.25">
      <c r="A2" s="202"/>
      <c r="B2" s="476" t="s">
        <v>41</v>
      </c>
      <c r="C2" s="476"/>
      <c r="D2" s="476"/>
      <c r="E2" s="476"/>
      <c r="F2" s="476"/>
      <c r="G2" s="476"/>
      <c r="H2" s="202"/>
    </row>
    <row r="3" spans="1:8" ht="20.100000000000001" customHeight="1" x14ac:dyDescent="0.25">
      <c r="A3" s="202"/>
      <c r="B3" s="205" t="s">
        <v>42</v>
      </c>
      <c r="C3" s="206" t="s">
        <v>43</v>
      </c>
      <c r="D3" s="205" t="s">
        <v>44</v>
      </c>
      <c r="E3" s="207"/>
      <c r="F3" s="208"/>
      <c r="G3" s="208"/>
      <c r="H3" s="202"/>
    </row>
    <row r="4" spans="1:8" x14ac:dyDescent="0.25">
      <c r="A4" s="202"/>
      <c r="B4" s="209" t="s">
        <v>45</v>
      </c>
      <c r="C4" s="204">
        <v>0</v>
      </c>
      <c r="D4" s="209" t="s">
        <v>46</v>
      </c>
      <c r="E4" s="202"/>
      <c r="F4" s="202"/>
      <c r="G4" s="202"/>
      <c r="H4" s="202"/>
    </row>
    <row r="5" spans="1:8" x14ac:dyDescent="0.25">
      <c r="A5" s="202"/>
      <c r="B5" s="209" t="s">
        <v>47</v>
      </c>
      <c r="C5" s="204">
        <v>1</v>
      </c>
      <c r="D5" s="209" t="s">
        <v>48</v>
      </c>
      <c r="E5" s="202"/>
      <c r="F5" s="202"/>
      <c r="G5" s="202"/>
      <c r="H5" s="202"/>
    </row>
    <row r="6" spans="1:8" x14ac:dyDescent="0.25">
      <c r="A6" s="202"/>
      <c r="B6" s="209" t="s">
        <v>49</v>
      </c>
      <c r="C6" s="204">
        <v>2</v>
      </c>
      <c r="D6" s="209" t="s">
        <v>50</v>
      </c>
      <c r="E6" s="202"/>
      <c r="F6" s="202"/>
      <c r="G6" s="202"/>
      <c r="H6" s="202"/>
    </row>
    <row r="7" spans="1:8" x14ac:dyDescent="0.25">
      <c r="A7" s="202"/>
      <c r="B7" s="209" t="s">
        <v>51</v>
      </c>
      <c r="C7" s="204">
        <v>3</v>
      </c>
      <c r="D7" s="209" t="s">
        <v>52</v>
      </c>
      <c r="E7" s="202"/>
      <c r="F7" s="202"/>
      <c r="G7" s="202"/>
      <c r="H7" s="202"/>
    </row>
    <row r="8" spans="1:8" x14ac:dyDescent="0.25">
      <c r="A8" s="202"/>
      <c r="B8" s="209"/>
      <c r="C8" s="204"/>
      <c r="D8" s="209"/>
      <c r="E8" s="202"/>
      <c r="F8" s="202"/>
      <c r="G8" s="202"/>
      <c r="H8" s="202"/>
    </row>
    <row r="9" spans="1:8" ht="48.75" customHeight="1" x14ac:dyDescent="0.25">
      <c r="A9" s="202"/>
      <c r="B9" s="475" t="s">
        <v>53</v>
      </c>
      <c r="C9" s="475"/>
      <c r="D9" s="475"/>
      <c r="E9" s="475"/>
      <c r="F9" s="475"/>
      <c r="G9" s="475"/>
      <c r="H9" s="202"/>
    </row>
    <row r="10" spans="1:8" x14ac:dyDescent="0.25">
      <c r="A10" s="202"/>
      <c r="B10" s="209"/>
      <c r="C10" s="204"/>
      <c r="D10" s="209"/>
      <c r="E10" s="202"/>
      <c r="F10" s="202"/>
      <c r="G10" s="202"/>
      <c r="H10" s="202"/>
    </row>
    <row r="11" spans="1:8" x14ac:dyDescent="0.25">
      <c r="A11" s="202"/>
      <c r="B11" s="227"/>
      <c r="C11" s="204"/>
      <c r="D11" s="209"/>
      <c r="E11" s="202"/>
      <c r="F11" s="202"/>
      <c r="G11" s="202"/>
      <c r="H11" s="202"/>
    </row>
    <row r="12" spans="1:8" x14ac:dyDescent="0.25">
      <c r="A12" s="202"/>
      <c r="B12" s="202"/>
      <c r="C12" s="202"/>
      <c r="D12" s="202"/>
      <c r="E12" s="202"/>
      <c r="F12" s="202"/>
      <c r="G12" s="202"/>
      <c r="H12" s="202"/>
    </row>
    <row r="13" spans="1:8" ht="18.75" x14ac:dyDescent="0.3">
      <c r="A13" s="202"/>
      <c r="B13" s="202"/>
      <c r="C13" s="202"/>
      <c r="D13" s="203" t="s">
        <v>54</v>
      </c>
      <c r="F13" s="202"/>
      <c r="G13" s="202"/>
      <c r="H13" s="202"/>
    </row>
    <row r="14" spans="1:8" ht="18.75" x14ac:dyDescent="0.3">
      <c r="A14" s="202"/>
      <c r="B14" s="203"/>
      <c r="C14" s="202"/>
      <c r="D14" s="202"/>
      <c r="E14" s="202"/>
      <c r="F14" s="202"/>
      <c r="G14" s="202"/>
      <c r="H14" s="202"/>
    </row>
    <row r="15" spans="1:8" x14ac:dyDescent="0.25">
      <c r="A15" s="202"/>
      <c r="B15" s="210" t="s">
        <v>55</v>
      </c>
      <c r="C15" s="211" t="s">
        <v>56</v>
      </c>
      <c r="D15" s="212" t="s">
        <v>57</v>
      </c>
      <c r="E15" s="213" t="s">
        <v>58</v>
      </c>
      <c r="F15" s="214" t="s">
        <v>43</v>
      </c>
      <c r="G15" s="202"/>
      <c r="H15" s="202"/>
    </row>
    <row r="16" spans="1:8" s="45" customFormat="1" ht="33" customHeight="1" x14ac:dyDescent="0.25">
      <c r="A16" s="215"/>
      <c r="B16" s="11" t="s">
        <v>59</v>
      </c>
      <c r="C16" s="66" t="s">
        <v>60</v>
      </c>
      <c r="D16" s="216" t="s">
        <v>61</v>
      </c>
      <c r="E16" s="262"/>
      <c r="F16" s="292">
        <f t="shared" ref="F16:F25" si="0">SUMIFS($C$4:$C$7,$B$4:$B$7,$E16)</f>
        <v>0</v>
      </c>
      <c r="G16" s="215"/>
      <c r="H16" s="215"/>
    </row>
    <row r="17" spans="1:8" s="45" customFormat="1" ht="33" customHeight="1" x14ac:dyDescent="0.25">
      <c r="A17" s="215"/>
      <c r="B17" s="11" t="s">
        <v>59</v>
      </c>
      <c r="C17" s="457" t="s">
        <v>62</v>
      </c>
      <c r="D17" s="217" t="s">
        <v>63</v>
      </c>
      <c r="E17" s="262"/>
      <c r="F17" s="293">
        <f t="shared" si="0"/>
        <v>0</v>
      </c>
      <c r="G17" s="215"/>
      <c r="H17" s="215"/>
    </row>
    <row r="18" spans="1:8" s="45" customFormat="1" ht="33" customHeight="1" x14ac:dyDescent="0.25">
      <c r="A18" s="215"/>
      <c r="B18" s="11" t="s">
        <v>59</v>
      </c>
      <c r="C18" s="457" t="s">
        <v>64</v>
      </c>
      <c r="D18" s="217" t="s">
        <v>65</v>
      </c>
      <c r="E18" s="262"/>
      <c r="F18" s="293">
        <f t="shared" si="0"/>
        <v>0</v>
      </c>
      <c r="G18" s="215"/>
      <c r="H18" s="215"/>
    </row>
    <row r="19" spans="1:8" s="45" customFormat="1" ht="33" customHeight="1" x14ac:dyDescent="0.25">
      <c r="A19" s="215"/>
      <c r="B19" s="11" t="s">
        <v>59</v>
      </c>
      <c r="C19" s="457" t="s">
        <v>66</v>
      </c>
      <c r="D19" s="217" t="s">
        <v>67</v>
      </c>
      <c r="E19" s="262"/>
      <c r="F19" s="293">
        <f t="shared" si="0"/>
        <v>0</v>
      </c>
      <c r="G19" s="215"/>
      <c r="H19" s="215"/>
    </row>
    <row r="20" spans="1:8" s="45" customFormat="1" ht="33" customHeight="1" x14ac:dyDescent="0.25">
      <c r="A20" s="215"/>
      <c r="B20" s="73" t="s">
        <v>68</v>
      </c>
      <c r="C20" s="457" t="s">
        <v>69</v>
      </c>
      <c r="D20" s="217" t="s">
        <v>70</v>
      </c>
      <c r="E20" s="262"/>
      <c r="F20" s="293">
        <f t="shared" si="0"/>
        <v>0</v>
      </c>
      <c r="G20" s="215"/>
      <c r="H20" s="215"/>
    </row>
    <row r="21" spans="1:8" s="45" customFormat="1" ht="33" customHeight="1" x14ac:dyDescent="0.25">
      <c r="A21" s="215"/>
      <c r="B21" s="73" t="s">
        <v>68</v>
      </c>
      <c r="C21" s="457" t="s">
        <v>71</v>
      </c>
      <c r="D21" s="217" t="s">
        <v>72</v>
      </c>
      <c r="E21" s="262"/>
      <c r="F21" s="293">
        <f t="shared" si="0"/>
        <v>0</v>
      </c>
      <c r="G21" s="215"/>
      <c r="H21" s="215"/>
    </row>
    <row r="22" spans="1:8" s="45" customFormat="1" ht="33" customHeight="1" x14ac:dyDescent="0.25">
      <c r="A22" s="215"/>
      <c r="B22" s="73" t="s">
        <v>68</v>
      </c>
      <c r="C22" s="457" t="s">
        <v>73</v>
      </c>
      <c r="D22" s="217" t="s">
        <v>74</v>
      </c>
      <c r="E22" s="262"/>
      <c r="F22" s="293">
        <f t="shared" si="0"/>
        <v>0</v>
      </c>
      <c r="G22" s="215"/>
      <c r="H22" s="215"/>
    </row>
    <row r="23" spans="1:8" s="45" customFormat="1" ht="33" customHeight="1" x14ac:dyDescent="0.25">
      <c r="A23" s="215"/>
      <c r="B23" s="73" t="s">
        <v>75</v>
      </c>
      <c r="C23" s="457" t="s">
        <v>76</v>
      </c>
      <c r="D23" s="217" t="s">
        <v>77</v>
      </c>
      <c r="E23" s="262"/>
      <c r="F23" s="293">
        <f t="shared" si="0"/>
        <v>0</v>
      </c>
      <c r="G23" s="215"/>
      <c r="H23" s="215"/>
    </row>
    <row r="24" spans="1:8" s="45" customFormat="1" ht="33" customHeight="1" x14ac:dyDescent="0.25">
      <c r="A24" s="215"/>
      <c r="B24" s="73" t="s">
        <v>75</v>
      </c>
      <c r="C24" s="457" t="s">
        <v>78</v>
      </c>
      <c r="D24" s="217" t="s">
        <v>79</v>
      </c>
      <c r="E24" s="262"/>
      <c r="F24" s="293">
        <f t="shared" si="0"/>
        <v>0</v>
      </c>
      <c r="G24" s="215"/>
      <c r="H24" s="215"/>
    </row>
    <row r="25" spans="1:8" s="45" customFormat="1" ht="33" customHeight="1" x14ac:dyDescent="0.25">
      <c r="A25" s="215"/>
      <c r="B25" s="73" t="s">
        <v>80</v>
      </c>
      <c r="C25" s="457" t="s">
        <v>81</v>
      </c>
      <c r="D25" s="217" t="s">
        <v>82</v>
      </c>
      <c r="E25" s="262"/>
      <c r="F25" s="293">
        <f t="shared" si="0"/>
        <v>0</v>
      </c>
      <c r="G25" s="215"/>
      <c r="H25" s="215"/>
    </row>
    <row r="26" spans="1:8" x14ac:dyDescent="0.25">
      <c r="A26" s="202"/>
      <c r="B26" s="218"/>
      <c r="C26" s="218"/>
      <c r="D26" s="218"/>
      <c r="E26" s="218"/>
      <c r="F26" s="218"/>
      <c r="G26" s="202"/>
      <c r="H26" s="202"/>
    </row>
    <row r="27" spans="1:8" x14ac:dyDescent="0.25">
      <c r="A27" s="202"/>
      <c r="B27" s="219"/>
      <c r="C27" s="219"/>
      <c r="D27" s="219"/>
      <c r="E27" s="220" t="s">
        <v>83</v>
      </c>
      <c r="F27" s="294">
        <f>SUM(F16:F25)</f>
        <v>0</v>
      </c>
      <c r="G27" s="202"/>
      <c r="H27" s="202"/>
    </row>
    <row r="28" spans="1:8" s="202" customFormat="1" hidden="1" x14ac:dyDescent="0.25"/>
    <row r="29" spans="1:8" s="202" customFormat="1" hidden="1" x14ac:dyDescent="0.25"/>
    <row r="30" spans="1:8" x14ac:dyDescent="0.25"/>
    <row r="31" spans="1:8" x14ac:dyDescent="0.25"/>
    <row r="32" spans="1:8" x14ac:dyDescent="0.25"/>
    <row r="38" x14ac:dyDescent="0.25"/>
    <row r="39" x14ac:dyDescent="0.25"/>
    <row r="40" x14ac:dyDescent="0.25"/>
    <row r="41" x14ac:dyDescent="0.25"/>
  </sheetData>
  <sheetProtection algorithmName="SHA-512" hashValue="JSj6l7sD2HC8p+6elhjRum1rAtyjwDEkePQ6q9U8zlZnIUrhtyGDkFjktShTD42824W9us0VU0zUqbahg6NMVA==" saltValue="+D+tdwQ72fnD5TqXySuKDg==" spinCount="100000" sheet="1" objects="1" scenarios="1"/>
  <mergeCells count="2">
    <mergeCell ref="B2:G2"/>
    <mergeCell ref="B9:G9"/>
  </mergeCells>
  <dataValidations count="1">
    <dataValidation type="list" allowBlank="1" showInputMessage="1" showErrorMessage="1" sqref="E16:E25" xr:uid="{A1085FDE-8017-4CC4-846F-24A6CBAB9B50}">
      <formula1>$B$4:$B$7</formula1>
    </dataValidation>
  </dataValidation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2DC4-64BC-4AB2-8C7F-D84F186D3A9A}">
  <sheetPr codeName="Sheet31">
    <tabColor theme="2" tint="-0.499984740745262"/>
  </sheetPr>
  <dimension ref="A1:F15"/>
  <sheetViews>
    <sheetView workbookViewId="0"/>
  </sheetViews>
  <sheetFormatPr defaultRowHeight="15" x14ac:dyDescent="0.25"/>
  <cols>
    <col min="1" max="1" width="17.7109375" customWidth="1"/>
    <col min="2" max="5" width="18" customWidth="1"/>
    <col min="6" max="6" width="14.42578125" customWidth="1"/>
  </cols>
  <sheetData>
    <row r="1" spans="1:6" x14ac:dyDescent="0.25">
      <c r="A1" s="167" t="s">
        <v>832</v>
      </c>
    </row>
    <row r="2" spans="1:6" ht="30" x14ac:dyDescent="0.25">
      <c r="A2" s="48" t="s">
        <v>842</v>
      </c>
      <c r="B2" s="16" t="s">
        <v>843</v>
      </c>
    </row>
    <row r="3" spans="1:6" x14ac:dyDescent="0.25">
      <c r="A3" s="66" t="s">
        <v>737</v>
      </c>
      <c r="B3" s="200">
        <f>B7*E11</f>
        <v>871.28401833417161</v>
      </c>
    </row>
    <row r="5" spans="1:6" x14ac:dyDescent="0.25">
      <c r="A5" s="167" t="s">
        <v>835</v>
      </c>
    </row>
    <row r="6" spans="1:6" ht="45" x14ac:dyDescent="0.25">
      <c r="A6" s="48" t="s">
        <v>836</v>
      </c>
      <c r="B6" s="16" t="s">
        <v>555</v>
      </c>
    </row>
    <row r="7" spans="1:6" x14ac:dyDescent="0.25">
      <c r="A7" s="223">
        <f>Deflators!A32</f>
        <v>2020</v>
      </c>
      <c r="B7" s="30">
        <f>_xlfn.XLOOKUP(A7, Deflators!$A$30:$A$45, Deflators!$C$30:$C$45)</f>
        <v>1.1902787135712727</v>
      </c>
    </row>
    <row r="9" spans="1:6" x14ac:dyDescent="0.25">
      <c r="A9" s="167" t="s">
        <v>844</v>
      </c>
    </row>
    <row r="10" spans="1:6" ht="45" x14ac:dyDescent="0.25">
      <c r="A10" s="224" t="s">
        <v>842</v>
      </c>
      <c r="B10" s="224" t="s">
        <v>845</v>
      </c>
      <c r="C10" s="224" t="s">
        <v>846</v>
      </c>
      <c r="D10" s="224" t="s">
        <v>847</v>
      </c>
      <c r="E10" s="224" t="s">
        <v>848</v>
      </c>
    </row>
    <row r="11" spans="1:6" x14ac:dyDescent="0.25">
      <c r="A11" s="66" t="s">
        <v>737</v>
      </c>
      <c r="B11" s="66" t="s">
        <v>849</v>
      </c>
      <c r="C11" s="200">
        <v>603863</v>
      </c>
      <c r="D11" s="200">
        <v>825</v>
      </c>
      <c r="E11" s="200">
        <v>732</v>
      </c>
      <c r="F11" s="66"/>
    </row>
    <row r="13" spans="1:6" x14ac:dyDescent="0.25">
      <c r="A13" s="1" t="s">
        <v>781</v>
      </c>
      <c r="B13" s="37" t="s">
        <v>850</v>
      </c>
      <c r="C13" s="1"/>
      <c r="D13" s="1"/>
      <c r="E13" s="1"/>
      <c r="F13" s="1"/>
    </row>
    <row r="14" spans="1:6" x14ac:dyDescent="0.25">
      <c r="A14" s="1" t="s">
        <v>851</v>
      </c>
      <c r="B14" s="13" t="s">
        <v>852</v>
      </c>
    </row>
    <row r="15" spans="1:6" x14ac:dyDescent="0.25">
      <c r="A15" s="1" t="s">
        <v>782</v>
      </c>
      <c r="B15" s="13">
        <v>2020</v>
      </c>
    </row>
  </sheetData>
  <sheetProtection algorithmName="SHA-512" hashValue="0APMTSv+9KxN1KWOOUfEWmNZsJV/tL8ui+AwBDdjzSNFNv8WDRxPvr5smvIrsOHa8rzQO5Shg9935njjCHpaDA==" saltValue="73czS7VM8cfXt8qrACa0qQ==" spinCount="100000" sheet="1" objects="1" scenarios="1"/>
  <hyperlinks>
    <hyperlink ref="B13" r:id="rId1" display="https://www.fema.gov/sites/default/files/documents/fema_hazus-6-inventory-technical-manual.pdf" xr:uid="{91C729E5-1D94-4CB2-B66B-31A7A57AB3F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1AE8-557D-49F2-8753-6E7CEBC5F0DD}">
  <sheetPr codeName="Sheet32">
    <tabColor theme="2" tint="-0.499984740745262"/>
  </sheetPr>
  <dimension ref="A2:D27"/>
  <sheetViews>
    <sheetView workbookViewId="0"/>
  </sheetViews>
  <sheetFormatPr defaultRowHeight="15" x14ac:dyDescent="0.25"/>
  <cols>
    <col min="1" max="1" width="18" bestFit="1" customWidth="1"/>
    <col min="2" max="2" width="16" bestFit="1" customWidth="1"/>
    <col min="3" max="3" width="12.42578125" bestFit="1" customWidth="1"/>
    <col min="4" max="4" width="44.5703125" bestFit="1" customWidth="1"/>
  </cols>
  <sheetData>
    <row r="2" spans="1:4" x14ac:dyDescent="0.25">
      <c r="A2" s="365" t="s">
        <v>853</v>
      </c>
      <c r="B2" s="366" t="s">
        <v>854</v>
      </c>
      <c r="C2" s="366" t="s">
        <v>855</v>
      </c>
      <c r="D2" s="366" t="s">
        <v>856</v>
      </c>
    </row>
    <row r="3" spans="1:4" x14ac:dyDescent="0.25">
      <c r="A3" s="31">
        <v>11</v>
      </c>
      <c r="B3" s="367">
        <v>0.75</v>
      </c>
      <c r="C3" s="368">
        <f>A3</f>
        <v>11</v>
      </c>
      <c r="D3" s="31" t="s">
        <v>857</v>
      </c>
    </row>
    <row r="4" spans="1:4" x14ac:dyDescent="0.25">
      <c r="A4" s="31">
        <v>21</v>
      </c>
      <c r="B4" s="367">
        <v>0.98</v>
      </c>
      <c r="C4" s="368">
        <f t="shared" ref="C4:C10" si="0">A4</f>
        <v>21</v>
      </c>
      <c r="D4" s="31" t="s">
        <v>858</v>
      </c>
    </row>
    <row r="5" spans="1:4" x14ac:dyDescent="0.25">
      <c r="A5" s="31">
        <v>22</v>
      </c>
      <c r="B5" s="367">
        <v>0.8</v>
      </c>
      <c r="C5" s="368">
        <f t="shared" si="0"/>
        <v>22</v>
      </c>
      <c r="D5" s="31" t="s">
        <v>859</v>
      </c>
    </row>
    <row r="6" spans="1:4" x14ac:dyDescent="0.25">
      <c r="A6" s="31">
        <v>23</v>
      </c>
      <c r="B6" s="367">
        <v>0.95</v>
      </c>
      <c r="C6" s="368">
        <f t="shared" si="0"/>
        <v>23</v>
      </c>
      <c r="D6" s="31" t="s">
        <v>860</v>
      </c>
    </row>
    <row r="7" spans="1:4" x14ac:dyDescent="0.25">
      <c r="A7" s="31">
        <v>31</v>
      </c>
      <c r="B7" s="367">
        <v>0.98</v>
      </c>
      <c r="C7" s="368" t="s">
        <v>861</v>
      </c>
      <c r="D7" s="31" t="s">
        <v>862</v>
      </c>
    </row>
    <row r="8" spans="1:4" x14ac:dyDescent="0.25">
      <c r="A8" s="31">
        <v>32</v>
      </c>
      <c r="B8" s="369">
        <v>0.98</v>
      </c>
      <c r="C8" s="368" t="s">
        <v>861</v>
      </c>
      <c r="D8" s="31" t="s">
        <v>862</v>
      </c>
    </row>
    <row r="9" spans="1:4" x14ac:dyDescent="0.25">
      <c r="A9" s="31">
        <v>33</v>
      </c>
      <c r="B9" s="369">
        <v>0.98</v>
      </c>
      <c r="C9" s="368" t="s">
        <v>861</v>
      </c>
      <c r="D9" s="31" t="s">
        <v>862</v>
      </c>
    </row>
    <row r="10" spans="1:4" x14ac:dyDescent="0.25">
      <c r="A10" s="31">
        <v>42</v>
      </c>
      <c r="B10" s="367">
        <v>0.87</v>
      </c>
      <c r="C10" s="368">
        <f t="shared" si="0"/>
        <v>42</v>
      </c>
      <c r="D10" s="31" t="s">
        <v>863</v>
      </c>
    </row>
    <row r="11" spans="1:4" x14ac:dyDescent="0.25">
      <c r="A11" s="31">
        <v>44</v>
      </c>
      <c r="B11" s="367">
        <v>0.87</v>
      </c>
      <c r="C11" s="368" t="s">
        <v>864</v>
      </c>
      <c r="D11" s="31" t="s">
        <v>865</v>
      </c>
    </row>
    <row r="12" spans="1:4" x14ac:dyDescent="0.25">
      <c r="A12" s="31">
        <v>45</v>
      </c>
      <c r="B12" s="367">
        <v>0.87</v>
      </c>
      <c r="C12" s="368" t="s">
        <v>864</v>
      </c>
      <c r="D12" s="31" t="s">
        <v>865</v>
      </c>
    </row>
    <row r="13" spans="1:4" x14ac:dyDescent="0.25">
      <c r="A13" s="31">
        <v>48</v>
      </c>
      <c r="B13" s="367">
        <v>0.6</v>
      </c>
      <c r="C13" s="368" t="s">
        <v>866</v>
      </c>
      <c r="D13" s="31" t="s">
        <v>867</v>
      </c>
    </row>
    <row r="14" spans="1:4" x14ac:dyDescent="0.25">
      <c r="A14" s="31">
        <v>49</v>
      </c>
      <c r="B14" s="367">
        <v>0.6</v>
      </c>
      <c r="C14" s="368" t="s">
        <v>866</v>
      </c>
      <c r="D14" s="31" t="s">
        <v>867</v>
      </c>
    </row>
    <row r="15" spans="1:4" x14ac:dyDescent="0.25">
      <c r="A15" s="31">
        <v>51</v>
      </c>
      <c r="B15" s="367">
        <v>0.9</v>
      </c>
      <c r="C15" s="368">
        <f t="shared" ref="C15:C27" si="1">A15</f>
        <v>51</v>
      </c>
      <c r="D15" s="31" t="s">
        <v>868</v>
      </c>
    </row>
    <row r="16" spans="1:4" x14ac:dyDescent="0.25">
      <c r="A16" s="31">
        <v>52</v>
      </c>
      <c r="B16" s="367">
        <v>0.9</v>
      </c>
      <c r="C16" s="368">
        <f t="shared" si="1"/>
        <v>52</v>
      </c>
      <c r="D16" s="31" t="s">
        <v>869</v>
      </c>
    </row>
    <row r="17" spans="1:4" x14ac:dyDescent="0.25">
      <c r="A17" s="31">
        <v>53</v>
      </c>
      <c r="B17" s="367">
        <v>0.9</v>
      </c>
      <c r="C17" s="368">
        <f t="shared" si="1"/>
        <v>53</v>
      </c>
      <c r="D17" s="31" t="s">
        <v>870</v>
      </c>
    </row>
    <row r="18" spans="1:4" x14ac:dyDescent="0.25">
      <c r="A18" s="31">
        <v>54</v>
      </c>
      <c r="B18" s="367">
        <v>0.9</v>
      </c>
      <c r="C18" s="368">
        <f t="shared" si="1"/>
        <v>54</v>
      </c>
      <c r="D18" s="31" t="s">
        <v>871</v>
      </c>
    </row>
    <row r="19" spans="1:4" x14ac:dyDescent="0.25">
      <c r="A19" s="31">
        <v>55</v>
      </c>
      <c r="B19" s="367">
        <v>0.9</v>
      </c>
      <c r="C19" s="368">
        <f t="shared" si="1"/>
        <v>55</v>
      </c>
      <c r="D19" s="31" t="s">
        <v>872</v>
      </c>
    </row>
    <row r="20" spans="1:4" x14ac:dyDescent="0.25">
      <c r="A20" s="31">
        <v>56</v>
      </c>
      <c r="B20" s="367">
        <v>0.9</v>
      </c>
      <c r="C20" s="368">
        <f t="shared" si="1"/>
        <v>56</v>
      </c>
      <c r="D20" s="31" t="s">
        <v>873</v>
      </c>
    </row>
    <row r="21" spans="1:4" x14ac:dyDescent="0.25">
      <c r="A21" s="31">
        <v>61</v>
      </c>
      <c r="B21" s="367">
        <v>0.6</v>
      </c>
      <c r="C21" s="368">
        <f t="shared" si="1"/>
        <v>61</v>
      </c>
      <c r="D21" s="31" t="s">
        <v>874</v>
      </c>
    </row>
    <row r="22" spans="1:4" x14ac:dyDescent="0.25">
      <c r="A22" s="31">
        <v>62</v>
      </c>
      <c r="B22" s="367">
        <v>0.6</v>
      </c>
      <c r="C22" s="368">
        <f t="shared" si="1"/>
        <v>62</v>
      </c>
      <c r="D22" s="31" t="s">
        <v>875</v>
      </c>
    </row>
    <row r="23" spans="1:4" x14ac:dyDescent="0.25">
      <c r="A23" s="31">
        <v>71</v>
      </c>
      <c r="B23" s="367">
        <v>0.6</v>
      </c>
      <c r="C23" s="368">
        <f t="shared" si="1"/>
        <v>71</v>
      </c>
      <c r="D23" s="31" t="s">
        <v>876</v>
      </c>
    </row>
    <row r="24" spans="1:4" x14ac:dyDescent="0.25">
      <c r="A24" s="31">
        <v>72</v>
      </c>
      <c r="B24" s="367">
        <v>0.6</v>
      </c>
      <c r="C24" s="368">
        <f t="shared" si="1"/>
        <v>72</v>
      </c>
      <c r="D24" s="31" t="s">
        <v>877</v>
      </c>
    </row>
    <row r="25" spans="1:4" x14ac:dyDescent="0.25">
      <c r="A25" s="31">
        <v>81</v>
      </c>
      <c r="B25" s="367">
        <v>0.6</v>
      </c>
      <c r="C25" s="368">
        <f t="shared" si="1"/>
        <v>81</v>
      </c>
      <c r="D25" s="31" t="s">
        <v>878</v>
      </c>
    </row>
    <row r="26" spans="1:4" x14ac:dyDescent="0.25">
      <c r="A26" s="31">
        <v>92</v>
      </c>
      <c r="B26" s="367">
        <v>0.8</v>
      </c>
      <c r="C26" s="368">
        <f t="shared" si="1"/>
        <v>92</v>
      </c>
      <c r="D26" s="31" t="s">
        <v>879</v>
      </c>
    </row>
    <row r="27" spans="1:4" x14ac:dyDescent="0.25">
      <c r="A27" s="31">
        <v>99</v>
      </c>
      <c r="B27" s="367">
        <v>0.70499999999999985</v>
      </c>
      <c r="C27" s="31">
        <f t="shared" si="1"/>
        <v>99</v>
      </c>
      <c r="D27" s="31" t="s">
        <v>880</v>
      </c>
    </row>
  </sheetData>
  <sheetProtection algorithmName="SHA-512" hashValue="VSenDjsWFu9nFj1TahopQ0AFAnWI9ggRrNNQaytvLJBjRJ98hGDu57DloGFM6fWh+Td9Z7ougvkIZzt+xkhCuQ==" saltValue="UnOLA5rCmshElsMftxHPDQ==" spinCount="100000" sheet="1" objects="1" scenarios="1"/>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B1789-B068-4CB4-99FC-543DC466217F}">
  <sheetPr codeName="Sheet33">
    <tabColor theme="2" tint="-0.499984740745262"/>
  </sheetPr>
  <dimension ref="A1:D68"/>
  <sheetViews>
    <sheetView workbookViewId="0">
      <selection activeCell="A34" sqref="A34"/>
    </sheetView>
  </sheetViews>
  <sheetFormatPr defaultRowHeight="15" x14ac:dyDescent="0.25"/>
  <cols>
    <col min="1" max="1" width="12" customWidth="1"/>
    <col min="2" max="2" width="41.5703125" bestFit="1" customWidth="1"/>
    <col min="3" max="4" width="15.5703125" customWidth="1"/>
  </cols>
  <sheetData>
    <row r="1" spans="1:4" x14ac:dyDescent="0.25">
      <c r="A1" s="167" t="s">
        <v>832</v>
      </c>
    </row>
    <row r="2" spans="1:4" ht="30" x14ac:dyDescent="0.25">
      <c r="A2" s="33" t="s">
        <v>881</v>
      </c>
      <c r="B2" s="33" t="s">
        <v>882</v>
      </c>
      <c r="C2" s="22" t="s">
        <v>453</v>
      </c>
      <c r="D2" s="22" t="s">
        <v>454</v>
      </c>
    </row>
    <row r="3" spans="1:4" x14ac:dyDescent="0.25">
      <c r="A3" t="s">
        <v>883</v>
      </c>
      <c r="B3" t="s">
        <v>884</v>
      </c>
      <c r="C3" s="30">
        <f>$B$34*C38</f>
        <v>1.0358800573575591</v>
      </c>
      <c r="D3" s="30">
        <f>$B$34*D38</f>
        <v>1.2521627066959504</v>
      </c>
    </row>
    <row r="4" spans="1:4" x14ac:dyDescent="0.25">
      <c r="A4" t="s">
        <v>885</v>
      </c>
      <c r="B4" t="s">
        <v>886</v>
      </c>
      <c r="C4" s="30">
        <f t="shared" ref="C4:D30" si="0">$B$34*C39</f>
        <v>0.72853102935037117</v>
      </c>
      <c r="D4" s="30">
        <f t="shared" si="0"/>
        <v>1.2521627066959504</v>
      </c>
    </row>
    <row r="5" spans="1:4" x14ac:dyDescent="0.25">
      <c r="A5" t="s">
        <v>887</v>
      </c>
      <c r="B5" t="s">
        <v>888</v>
      </c>
      <c r="C5" s="30">
        <f t="shared" si="0"/>
        <v>0.93343038135516299</v>
      </c>
      <c r="D5" s="30">
        <f t="shared" si="0"/>
        <v>1.2521627066959504</v>
      </c>
    </row>
    <row r="6" spans="1:4" x14ac:dyDescent="0.25">
      <c r="A6" t="s">
        <v>731</v>
      </c>
      <c r="B6" t="s">
        <v>889</v>
      </c>
      <c r="C6" s="30">
        <f t="shared" si="0"/>
        <v>3.1190234694062768</v>
      </c>
      <c r="D6" s="30">
        <f t="shared" si="0"/>
        <v>1.2521627066959504</v>
      </c>
    </row>
    <row r="7" spans="1:4" x14ac:dyDescent="0.25">
      <c r="A7" t="s">
        <v>733</v>
      </c>
      <c r="B7" t="s">
        <v>890</v>
      </c>
      <c r="C7" s="30">
        <f t="shared" si="0"/>
        <v>0.62608135334797521</v>
      </c>
      <c r="D7" s="30">
        <f t="shared" si="0"/>
        <v>1.2521627066959504</v>
      </c>
    </row>
    <row r="8" spans="1:4" x14ac:dyDescent="0.25">
      <c r="A8" t="s">
        <v>883</v>
      </c>
      <c r="B8" t="s">
        <v>891</v>
      </c>
      <c r="C8" s="30">
        <f t="shared" si="0"/>
        <v>1.1497130306935546</v>
      </c>
      <c r="D8" s="30">
        <f t="shared" si="0"/>
        <v>1.2521627066959504</v>
      </c>
    </row>
    <row r="9" spans="1:4" x14ac:dyDescent="0.25">
      <c r="A9" t="s">
        <v>737</v>
      </c>
      <c r="B9" t="s">
        <v>892</v>
      </c>
      <c r="C9" s="30">
        <f t="shared" si="0"/>
        <v>1.7644110867079301</v>
      </c>
      <c r="D9" s="30">
        <f t="shared" si="0"/>
        <v>1.661961410705534</v>
      </c>
    </row>
    <row r="10" spans="1:4" x14ac:dyDescent="0.25">
      <c r="A10" t="s">
        <v>739</v>
      </c>
      <c r="B10" t="s">
        <v>893</v>
      </c>
      <c r="C10" s="30">
        <f t="shared" si="0"/>
        <v>0.72853102935037117</v>
      </c>
      <c r="D10" s="30">
        <f t="shared" si="0"/>
        <v>1.4570620587007423</v>
      </c>
    </row>
    <row r="11" spans="1:4" x14ac:dyDescent="0.25">
      <c r="A11" t="s">
        <v>741</v>
      </c>
      <c r="B11" t="s">
        <v>894</v>
      </c>
      <c r="C11" s="30">
        <f t="shared" si="0"/>
        <v>2.0831434120487176</v>
      </c>
      <c r="D11" s="30">
        <f t="shared" si="0"/>
        <v>1.4570620587007423</v>
      </c>
    </row>
    <row r="12" spans="1:4" x14ac:dyDescent="0.25">
      <c r="A12" t="s">
        <v>743</v>
      </c>
      <c r="B12" t="s">
        <v>895</v>
      </c>
      <c r="C12" s="30">
        <f t="shared" si="0"/>
        <v>2.0831434120487176</v>
      </c>
      <c r="D12" s="30">
        <f t="shared" si="0"/>
        <v>1.4570620587007423</v>
      </c>
    </row>
    <row r="13" spans="1:4" x14ac:dyDescent="0.25">
      <c r="A13" t="s">
        <v>745</v>
      </c>
      <c r="B13" t="s">
        <v>896</v>
      </c>
      <c r="C13" s="30">
        <f t="shared" si="0"/>
        <v>2.6067750893942967</v>
      </c>
      <c r="D13" s="30">
        <f t="shared" si="0"/>
        <v>1.4570620587007423</v>
      </c>
    </row>
    <row r="14" spans="1:4" x14ac:dyDescent="0.25">
      <c r="A14" t="s">
        <v>747</v>
      </c>
      <c r="B14" t="s">
        <v>897</v>
      </c>
      <c r="C14" s="30">
        <f t="shared" si="0"/>
        <v>2.0831434120487176</v>
      </c>
      <c r="D14" s="30">
        <f t="shared" si="0"/>
        <v>2.0831434120487176</v>
      </c>
    </row>
    <row r="15" spans="1:4" x14ac:dyDescent="0.25">
      <c r="A15" t="s">
        <v>749</v>
      </c>
      <c r="B15" t="s">
        <v>898</v>
      </c>
      <c r="C15" s="30">
        <f t="shared" si="0"/>
        <v>2.0831434120487176</v>
      </c>
      <c r="D15" s="30">
        <f t="shared" si="0"/>
        <v>2.0831434120487176</v>
      </c>
    </row>
    <row r="16" spans="1:4" x14ac:dyDescent="0.25">
      <c r="A16" t="s">
        <v>751</v>
      </c>
      <c r="B16" t="s">
        <v>899</v>
      </c>
      <c r="C16" s="30">
        <f t="shared" si="0"/>
        <v>2.6067750893942967</v>
      </c>
      <c r="D16" s="30">
        <f t="shared" si="0"/>
        <v>0</v>
      </c>
    </row>
    <row r="17" spans="1:4" x14ac:dyDescent="0.25">
      <c r="A17" t="s">
        <v>753</v>
      </c>
      <c r="B17" t="s">
        <v>900</v>
      </c>
      <c r="C17" s="30">
        <f t="shared" si="0"/>
        <v>2.6067750893942967</v>
      </c>
      <c r="D17" s="30">
        <f t="shared" si="0"/>
        <v>0</v>
      </c>
    </row>
    <row r="18" spans="1:4" x14ac:dyDescent="0.25">
      <c r="A18" t="s">
        <v>755</v>
      </c>
      <c r="B18" t="s">
        <v>901</v>
      </c>
      <c r="C18" s="30">
        <f t="shared" si="0"/>
        <v>0.52363167734557925</v>
      </c>
      <c r="D18" s="30">
        <f t="shared" si="0"/>
        <v>0</v>
      </c>
    </row>
    <row r="19" spans="1:4" x14ac:dyDescent="0.25">
      <c r="A19" t="s">
        <v>757</v>
      </c>
      <c r="B19" t="s">
        <v>902</v>
      </c>
      <c r="C19" s="30">
        <f t="shared" si="0"/>
        <v>0.30734902800718783</v>
      </c>
      <c r="D19" s="30">
        <f t="shared" si="0"/>
        <v>0</v>
      </c>
    </row>
    <row r="20" spans="1:4" x14ac:dyDescent="0.25">
      <c r="A20" t="s">
        <v>759</v>
      </c>
      <c r="B20" t="s">
        <v>903</v>
      </c>
      <c r="C20" s="30">
        <f t="shared" si="0"/>
        <v>0.42118200134318329</v>
      </c>
      <c r="D20" s="30">
        <f t="shared" si="0"/>
        <v>1.4570620587007423</v>
      </c>
    </row>
    <row r="21" spans="1:4" x14ac:dyDescent="0.25">
      <c r="A21" t="s">
        <v>760</v>
      </c>
      <c r="B21" t="s">
        <v>904</v>
      </c>
      <c r="C21" s="30">
        <f t="shared" si="0"/>
        <v>0.42118200134318329</v>
      </c>
      <c r="D21" s="30">
        <f t="shared" si="0"/>
        <v>1.4570620587007423</v>
      </c>
    </row>
    <row r="22" spans="1:4" x14ac:dyDescent="0.25">
      <c r="A22" t="s">
        <v>762</v>
      </c>
      <c r="B22" t="s">
        <v>905</v>
      </c>
      <c r="C22" s="30">
        <f t="shared" si="0"/>
        <v>0.30734902800718783</v>
      </c>
      <c r="D22" s="30">
        <f t="shared" si="0"/>
        <v>1.4570620587007423</v>
      </c>
    </row>
    <row r="23" spans="1:4" x14ac:dyDescent="0.25">
      <c r="A23" t="s">
        <v>763</v>
      </c>
      <c r="B23" t="s">
        <v>906</v>
      </c>
      <c r="C23" s="30">
        <f t="shared" si="0"/>
        <v>0.52363167734557925</v>
      </c>
      <c r="D23" s="30">
        <f t="shared" si="0"/>
        <v>1.4570620587007423</v>
      </c>
    </row>
    <row r="24" spans="1:4" x14ac:dyDescent="0.25">
      <c r="A24" t="s">
        <v>764</v>
      </c>
      <c r="B24" t="s">
        <v>907</v>
      </c>
      <c r="C24" s="30">
        <f t="shared" si="0"/>
        <v>0.20489935200479187</v>
      </c>
      <c r="D24" s="30">
        <f t="shared" si="0"/>
        <v>1.4570620587007423</v>
      </c>
    </row>
    <row r="25" spans="1:4" x14ac:dyDescent="0.25">
      <c r="A25" t="s">
        <v>765</v>
      </c>
      <c r="B25" t="s">
        <v>908</v>
      </c>
      <c r="C25" s="30">
        <f t="shared" si="0"/>
        <v>1.0358800573575591</v>
      </c>
      <c r="D25" s="30">
        <f t="shared" si="0"/>
        <v>1.0358800573575591</v>
      </c>
    </row>
    <row r="26" spans="1:4" x14ac:dyDescent="0.25">
      <c r="A26" t="s">
        <v>766</v>
      </c>
      <c r="B26" t="s">
        <v>909</v>
      </c>
      <c r="C26" s="30">
        <f t="shared" si="0"/>
        <v>1.5595117347031384</v>
      </c>
      <c r="D26" s="30">
        <f t="shared" si="0"/>
        <v>1.4570620587007423</v>
      </c>
    </row>
    <row r="27" spans="1:4" x14ac:dyDescent="0.25">
      <c r="A27" t="s">
        <v>768</v>
      </c>
      <c r="B27" t="s">
        <v>910</v>
      </c>
      <c r="C27" s="30">
        <f t="shared" si="0"/>
        <v>2.0831434120487176</v>
      </c>
      <c r="D27" s="30">
        <f t="shared" si="0"/>
        <v>1.4570620587007423</v>
      </c>
    </row>
    <row r="28" spans="1:4" x14ac:dyDescent="0.25">
      <c r="A28" t="s">
        <v>770</v>
      </c>
      <c r="B28" t="s">
        <v>911</v>
      </c>
      <c r="C28" s="30">
        <f t="shared" si="0"/>
        <v>2.0831434120487176</v>
      </c>
      <c r="D28" s="30">
        <f t="shared" si="0"/>
        <v>1.4570620587007423</v>
      </c>
    </row>
    <row r="29" spans="1:4" x14ac:dyDescent="0.25">
      <c r="A29" t="s">
        <v>772</v>
      </c>
      <c r="B29" t="s">
        <v>912</v>
      </c>
      <c r="C29" s="30">
        <f t="shared" si="0"/>
        <v>1.5595117347031384</v>
      </c>
      <c r="D29" s="30">
        <f t="shared" si="0"/>
        <v>1.4570620587007423</v>
      </c>
    </row>
    <row r="30" spans="1:4" x14ac:dyDescent="0.25">
      <c r="A30" t="s">
        <v>774</v>
      </c>
      <c r="B30" t="s">
        <v>913</v>
      </c>
      <c r="C30" s="30">
        <f t="shared" si="0"/>
        <v>2.0831434120487176</v>
      </c>
      <c r="D30" s="30">
        <f t="shared" si="0"/>
        <v>1.4570620587007423</v>
      </c>
    </row>
    <row r="32" spans="1:4" x14ac:dyDescent="0.25">
      <c r="A32" s="167" t="s">
        <v>835</v>
      </c>
    </row>
    <row r="33" spans="1:4" x14ac:dyDescent="0.25">
      <c r="A33" s="48" t="s">
        <v>836</v>
      </c>
      <c r="B33" s="48" t="s">
        <v>555</v>
      </c>
    </row>
    <row r="34" spans="1:4" x14ac:dyDescent="0.25">
      <c r="A34" s="223">
        <f>Deflators!A33</f>
        <v>2021</v>
      </c>
      <c r="B34" s="193">
        <f>Deflators!C33</f>
        <v>1.1383297333599549</v>
      </c>
    </row>
    <row r="36" spans="1:4" s="1" customFormat="1" x14ac:dyDescent="0.25">
      <c r="A36" s="167" t="s">
        <v>844</v>
      </c>
    </row>
    <row r="37" spans="1:4" ht="30" x14ac:dyDescent="0.25">
      <c r="A37" s="228" t="s">
        <v>881</v>
      </c>
      <c r="B37" s="228" t="s">
        <v>882</v>
      </c>
      <c r="C37" s="229" t="s">
        <v>453</v>
      </c>
      <c r="D37" s="229" t="s">
        <v>454</v>
      </c>
    </row>
    <row r="38" spans="1:4" x14ac:dyDescent="0.25">
      <c r="A38" t="s">
        <v>883</v>
      </c>
      <c r="B38" t="s">
        <v>884</v>
      </c>
      <c r="C38" s="6">
        <v>0.91</v>
      </c>
      <c r="D38" s="6">
        <v>1.1000000000000001</v>
      </c>
    </row>
    <row r="39" spans="1:4" x14ac:dyDescent="0.25">
      <c r="A39" t="s">
        <v>885</v>
      </c>
      <c r="B39" t="s">
        <v>886</v>
      </c>
      <c r="C39" s="6">
        <v>0.64</v>
      </c>
      <c r="D39" s="6">
        <v>1.1000000000000001</v>
      </c>
    </row>
    <row r="40" spans="1:4" x14ac:dyDescent="0.25">
      <c r="A40" t="s">
        <v>887</v>
      </c>
      <c r="B40" t="s">
        <v>888</v>
      </c>
      <c r="C40" s="6">
        <v>0.82</v>
      </c>
      <c r="D40" s="6">
        <v>1.1000000000000001</v>
      </c>
    </row>
    <row r="41" spans="1:4" x14ac:dyDescent="0.25">
      <c r="A41" t="s">
        <v>731</v>
      </c>
      <c r="B41" t="s">
        <v>889</v>
      </c>
      <c r="C41" s="6">
        <v>2.74</v>
      </c>
      <c r="D41" s="6">
        <v>1.1000000000000001</v>
      </c>
    </row>
    <row r="42" spans="1:4" x14ac:dyDescent="0.25">
      <c r="A42" t="s">
        <v>733</v>
      </c>
      <c r="B42" t="s">
        <v>890</v>
      </c>
      <c r="C42" s="6">
        <v>0.55000000000000004</v>
      </c>
      <c r="D42" s="6">
        <v>1.1000000000000001</v>
      </c>
    </row>
    <row r="43" spans="1:4" x14ac:dyDescent="0.25">
      <c r="A43" t="s">
        <v>883</v>
      </c>
      <c r="B43" t="s">
        <v>891</v>
      </c>
      <c r="C43" s="6">
        <v>1.01</v>
      </c>
      <c r="D43" s="6">
        <v>1.1000000000000001</v>
      </c>
    </row>
    <row r="44" spans="1:4" x14ac:dyDescent="0.25">
      <c r="A44" t="s">
        <v>737</v>
      </c>
      <c r="B44" t="s">
        <v>892</v>
      </c>
      <c r="C44" s="6">
        <v>1.55</v>
      </c>
      <c r="D44" s="6">
        <v>1.46</v>
      </c>
    </row>
    <row r="45" spans="1:4" x14ac:dyDescent="0.25">
      <c r="A45" t="s">
        <v>739</v>
      </c>
      <c r="B45" t="s">
        <v>893</v>
      </c>
      <c r="C45" s="6">
        <v>0.64</v>
      </c>
      <c r="D45" s="6">
        <v>1.28</v>
      </c>
    </row>
    <row r="46" spans="1:4" x14ac:dyDescent="0.25">
      <c r="A46" t="s">
        <v>741</v>
      </c>
      <c r="B46" t="s">
        <v>894</v>
      </c>
      <c r="C46" s="6">
        <v>1.83</v>
      </c>
      <c r="D46" s="6">
        <v>1.28</v>
      </c>
    </row>
    <row r="47" spans="1:4" x14ac:dyDescent="0.25">
      <c r="A47" t="s">
        <v>743</v>
      </c>
      <c r="B47" t="s">
        <v>895</v>
      </c>
      <c r="C47" s="6">
        <v>1.83</v>
      </c>
      <c r="D47" s="6">
        <v>1.28</v>
      </c>
    </row>
    <row r="48" spans="1:4" x14ac:dyDescent="0.25">
      <c r="A48" t="s">
        <v>745</v>
      </c>
      <c r="B48" t="s">
        <v>896</v>
      </c>
      <c r="C48" s="6">
        <v>2.29</v>
      </c>
      <c r="D48" s="6">
        <v>1.28</v>
      </c>
    </row>
    <row r="49" spans="1:4" x14ac:dyDescent="0.25">
      <c r="A49" t="s">
        <v>747</v>
      </c>
      <c r="B49" t="s">
        <v>897</v>
      </c>
      <c r="C49" s="6">
        <v>1.83</v>
      </c>
      <c r="D49" s="6">
        <v>1.83</v>
      </c>
    </row>
    <row r="50" spans="1:4" x14ac:dyDescent="0.25">
      <c r="A50" t="s">
        <v>749</v>
      </c>
      <c r="B50" t="s">
        <v>898</v>
      </c>
      <c r="C50" s="6">
        <v>1.83</v>
      </c>
      <c r="D50" s="6">
        <v>1.83</v>
      </c>
    </row>
    <row r="51" spans="1:4" x14ac:dyDescent="0.25">
      <c r="A51" t="s">
        <v>751</v>
      </c>
      <c r="B51" t="s">
        <v>899</v>
      </c>
      <c r="C51" s="6">
        <v>2.29</v>
      </c>
      <c r="D51" s="6">
        <v>0</v>
      </c>
    </row>
    <row r="52" spans="1:4" x14ac:dyDescent="0.25">
      <c r="A52" t="s">
        <v>753</v>
      </c>
      <c r="B52" t="s">
        <v>900</v>
      </c>
      <c r="C52" s="6">
        <v>2.29</v>
      </c>
      <c r="D52" s="6">
        <v>0</v>
      </c>
    </row>
    <row r="53" spans="1:4" x14ac:dyDescent="0.25">
      <c r="A53" t="s">
        <v>755</v>
      </c>
      <c r="B53" t="s">
        <v>901</v>
      </c>
      <c r="C53" s="6">
        <v>0.46</v>
      </c>
      <c r="D53" s="6">
        <v>0</v>
      </c>
    </row>
    <row r="54" spans="1:4" x14ac:dyDescent="0.25">
      <c r="A54" t="s">
        <v>757</v>
      </c>
      <c r="B54" t="s">
        <v>902</v>
      </c>
      <c r="C54" s="6">
        <v>0.27</v>
      </c>
      <c r="D54" s="6">
        <v>0</v>
      </c>
    </row>
    <row r="55" spans="1:4" x14ac:dyDescent="0.25">
      <c r="A55" t="s">
        <v>759</v>
      </c>
      <c r="B55" t="s">
        <v>903</v>
      </c>
      <c r="C55" s="6">
        <v>0.37</v>
      </c>
      <c r="D55" s="6">
        <v>1.28</v>
      </c>
    </row>
    <row r="56" spans="1:4" x14ac:dyDescent="0.25">
      <c r="A56" t="s">
        <v>760</v>
      </c>
      <c r="B56" t="s">
        <v>904</v>
      </c>
      <c r="C56" s="6">
        <v>0.37</v>
      </c>
      <c r="D56" s="6">
        <v>1.28</v>
      </c>
    </row>
    <row r="57" spans="1:4" x14ac:dyDescent="0.25">
      <c r="A57" t="s">
        <v>762</v>
      </c>
      <c r="B57" t="s">
        <v>905</v>
      </c>
      <c r="C57" s="6">
        <v>0.27</v>
      </c>
      <c r="D57" s="6">
        <v>1.28</v>
      </c>
    </row>
    <row r="58" spans="1:4" x14ac:dyDescent="0.25">
      <c r="A58" t="s">
        <v>763</v>
      </c>
      <c r="B58" t="s">
        <v>906</v>
      </c>
      <c r="C58" s="6">
        <v>0.46</v>
      </c>
      <c r="D58" s="6">
        <v>1.28</v>
      </c>
    </row>
    <row r="59" spans="1:4" x14ac:dyDescent="0.25">
      <c r="A59" t="s">
        <v>764</v>
      </c>
      <c r="B59" t="s">
        <v>907</v>
      </c>
      <c r="C59" s="6">
        <v>0.18</v>
      </c>
      <c r="D59" s="6">
        <v>1.28</v>
      </c>
    </row>
    <row r="60" spans="1:4" x14ac:dyDescent="0.25">
      <c r="A60" t="s">
        <v>765</v>
      </c>
      <c r="B60" t="s">
        <v>908</v>
      </c>
      <c r="C60" s="6">
        <v>0.91</v>
      </c>
      <c r="D60" s="6">
        <v>0.91</v>
      </c>
    </row>
    <row r="61" spans="1:4" x14ac:dyDescent="0.25">
      <c r="A61" t="s">
        <v>766</v>
      </c>
      <c r="B61" t="s">
        <v>909</v>
      </c>
      <c r="C61" s="6">
        <v>1.37</v>
      </c>
      <c r="D61" s="6">
        <v>1.28</v>
      </c>
    </row>
    <row r="62" spans="1:4" x14ac:dyDescent="0.25">
      <c r="A62" t="s">
        <v>768</v>
      </c>
      <c r="B62" t="s">
        <v>910</v>
      </c>
      <c r="C62" s="6">
        <v>1.83</v>
      </c>
      <c r="D62" s="6">
        <v>1.28</v>
      </c>
    </row>
    <row r="63" spans="1:4" x14ac:dyDescent="0.25">
      <c r="A63" t="s">
        <v>770</v>
      </c>
      <c r="B63" t="s">
        <v>911</v>
      </c>
      <c r="C63" s="6">
        <v>1.83</v>
      </c>
      <c r="D63" s="6">
        <v>1.28</v>
      </c>
    </row>
    <row r="64" spans="1:4" x14ac:dyDescent="0.25">
      <c r="A64" t="s">
        <v>772</v>
      </c>
      <c r="B64" t="s">
        <v>912</v>
      </c>
      <c r="C64" s="6">
        <v>1.37</v>
      </c>
      <c r="D64" s="6">
        <v>1.28</v>
      </c>
    </row>
    <row r="65" spans="1:4" x14ac:dyDescent="0.25">
      <c r="A65" t="s">
        <v>774</v>
      </c>
      <c r="B65" t="s">
        <v>913</v>
      </c>
      <c r="C65" s="6">
        <v>1.83</v>
      </c>
      <c r="D65" s="6">
        <v>1.28</v>
      </c>
    </row>
    <row r="67" spans="1:4" x14ac:dyDescent="0.25">
      <c r="A67" s="35" t="s">
        <v>914</v>
      </c>
      <c r="B67" s="37" t="s">
        <v>915</v>
      </c>
    </row>
    <row r="68" spans="1:4" x14ac:dyDescent="0.25">
      <c r="A68" s="35" t="s">
        <v>782</v>
      </c>
      <c r="B68" s="13">
        <v>2021</v>
      </c>
    </row>
  </sheetData>
  <sheetProtection algorithmName="SHA-512" hashValue="3lD4qU+cUhbhLtbu9V8p5eAvY4rpSN/XKNEVQ4VOq2+Xp8hTtMYa7RWQsthj/fwc6GSAijN+mpdY9B9Y6af27Q==" saltValue="KjcnOwa6h8xeWtiKo3Gn5A==" spinCount="100000" sheet="1" objects="1" scenarios="1"/>
  <hyperlinks>
    <hyperlink ref="B67" r:id="rId1" location="page=12" xr:uid="{91C2937C-DB29-4C14-B7D7-5DC014B3B59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566F9-E1E8-453A-99CD-018A06D7DE54}">
  <sheetPr codeName="Sheet34">
    <tabColor theme="1" tint="0.499984740745262"/>
  </sheetPr>
  <dimension ref="A1:G35"/>
  <sheetViews>
    <sheetView workbookViewId="0"/>
  </sheetViews>
  <sheetFormatPr defaultRowHeight="15" x14ac:dyDescent="0.25"/>
  <cols>
    <col min="1" max="1" width="46.28515625" bestFit="1" customWidth="1"/>
  </cols>
  <sheetData>
    <row r="1" spans="1:7" x14ac:dyDescent="0.25">
      <c r="A1" s="1" t="s">
        <v>613</v>
      </c>
    </row>
    <row r="2" spans="1:7" x14ac:dyDescent="0.25">
      <c r="A2" s="14" t="s">
        <v>397</v>
      </c>
      <c r="B2" s="354" t="s">
        <v>260</v>
      </c>
    </row>
    <row r="3" spans="1:7" x14ac:dyDescent="0.25">
      <c r="A3" s="13" t="s">
        <v>124</v>
      </c>
      <c r="B3" s="355">
        <v>2500</v>
      </c>
      <c r="C3" t="s">
        <v>916</v>
      </c>
    </row>
    <row r="4" spans="1:7" x14ac:dyDescent="0.25">
      <c r="A4" s="13" t="s">
        <v>125</v>
      </c>
      <c r="B4" s="355">
        <f>B11*B16</f>
        <v>8800</v>
      </c>
      <c r="C4" t="s">
        <v>917</v>
      </c>
    </row>
    <row r="5" spans="1:7" x14ac:dyDescent="0.25">
      <c r="A5" s="13" t="s">
        <v>126</v>
      </c>
      <c r="B5" s="355">
        <f>B17*B11</f>
        <v>110000</v>
      </c>
      <c r="C5" t="s">
        <v>917</v>
      </c>
      <c r="D5" s="5"/>
    </row>
    <row r="6" spans="1:7" x14ac:dyDescent="0.25">
      <c r="A6" s="13" t="s">
        <v>128</v>
      </c>
      <c r="B6" s="355">
        <v>11000</v>
      </c>
      <c r="C6" t="s">
        <v>918</v>
      </c>
    </row>
    <row r="7" spans="1:7" x14ac:dyDescent="0.25">
      <c r="A7" s="13" t="s">
        <v>129</v>
      </c>
      <c r="B7" s="355">
        <v>11000</v>
      </c>
      <c r="C7" t="s">
        <v>919</v>
      </c>
    </row>
    <row r="8" spans="1:7" x14ac:dyDescent="0.25">
      <c r="A8" s="13" t="s">
        <v>130</v>
      </c>
      <c r="B8" s="355">
        <v>130000</v>
      </c>
      <c r="C8" t="s">
        <v>920</v>
      </c>
    </row>
    <row r="9" spans="1:7" x14ac:dyDescent="0.25">
      <c r="A9" s="13" t="s">
        <v>127</v>
      </c>
      <c r="B9" s="355">
        <v>19000</v>
      </c>
      <c r="C9" s="37" t="s">
        <v>921</v>
      </c>
    </row>
    <row r="11" spans="1:7" x14ac:dyDescent="0.25">
      <c r="A11" s="39" t="s">
        <v>922</v>
      </c>
      <c r="B11" s="357">
        <v>1100</v>
      </c>
      <c r="C11" t="s">
        <v>923</v>
      </c>
    </row>
    <row r="13" spans="1:7" x14ac:dyDescent="0.25">
      <c r="A13" s="1" t="s">
        <v>618</v>
      </c>
    </row>
    <row r="14" spans="1:7" x14ac:dyDescent="0.25">
      <c r="A14" s="14" t="s">
        <v>397</v>
      </c>
      <c r="B14" s="354" t="s">
        <v>924</v>
      </c>
    </row>
    <row r="15" spans="1:7" x14ac:dyDescent="0.25">
      <c r="A15" s="13" t="s">
        <v>124</v>
      </c>
      <c r="B15" s="356">
        <v>1</v>
      </c>
      <c r="C15" t="s">
        <v>925</v>
      </c>
    </row>
    <row r="16" spans="1:7" x14ac:dyDescent="0.25">
      <c r="A16" s="13" t="s">
        <v>125</v>
      </c>
      <c r="B16" s="32">
        <v>8</v>
      </c>
      <c r="C16" t="s">
        <v>916</v>
      </c>
      <c r="G16" s="409"/>
    </row>
    <row r="17" spans="1:4" x14ac:dyDescent="0.25">
      <c r="A17" s="13" t="s">
        <v>126</v>
      </c>
      <c r="B17" s="32">
        <v>100</v>
      </c>
      <c r="C17" t="s">
        <v>926</v>
      </c>
      <c r="D17" s="409"/>
    </row>
    <row r="18" spans="1:4" x14ac:dyDescent="0.25">
      <c r="A18" s="13" t="s">
        <v>128</v>
      </c>
      <c r="B18" s="6">
        <v>0</v>
      </c>
      <c r="C18" t="s">
        <v>925</v>
      </c>
      <c r="D18" s="409"/>
    </row>
    <row r="19" spans="1:4" x14ac:dyDescent="0.25">
      <c r="A19" s="13" t="s">
        <v>129</v>
      </c>
      <c r="B19" s="6">
        <v>0</v>
      </c>
      <c r="C19" t="s">
        <v>925</v>
      </c>
      <c r="D19" s="409"/>
    </row>
    <row r="20" spans="1:4" x14ac:dyDescent="0.25">
      <c r="A20" s="13" t="s">
        <v>130</v>
      </c>
      <c r="B20" s="6">
        <v>0</v>
      </c>
      <c r="C20" t="s">
        <v>925</v>
      </c>
      <c r="D20" s="409"/>
    </row>
    <row r="21" spans="1:4" x14ac:dyDescent="0.25">
      <c r="A21" s="13" t="s">
        <v>127</v>
      </c>
      <c r="B21" s="6">
        <v>0</v>
      </c>
      <c r="C21" t="s">
        <v>925</v>
      </c>
    </row>
    <row r="23" spans="1:4" x14ac:dyDescent="0.25">
      <c r="B23" s="6"/>
      <c r="C23" s="6"/>
    </row>
    <row r="24" spans="1:4" x14ac:dyDescent="0.25">
      <c r="A24" s="1"/>
      <c r="B24" s="41"/>
      <c r="C24" s="41"/>
    </row>
    <row r="25" spans="1:4" x14ac:dyDescent="0.25">
      <c r="A25" s="13"/>
      <c r="B25" s="6"/>
      <c r="C25" s="6"/>
    </row>
    <row r="26" spans="1:4" x14ac:dyDescent="0.25">
      <c r="A26" s="13"/>
      <c r="B26" s="6"/>
      <c r="C26" s="6"/>
    </row>
    <row r="27" spans="1:4" x14ac:dyDescent="0.25">
      <c r="A27" s="13"/>
      <c r="B27" s="6"/>
      <c r="C27" s="6"/>
    </row>
    <row r="29" spans="1:4" x14ac:dyDescent="0.25">
      <c r="A29" s="13"/>
      <c r="B29" s="6"/>
      <c r="C29" s="6"/>
    </row>
    <row r="30" spans="1:4" x14ac:dyDescent="0.25">
      <c r="A30" s="13"/>
      <c r="B30" s="6"/>
      <c r="C30" s="6"/>
    </row>
    <row r="32" spans="1:4" x14ac:dyDescent="0.25">
      <c r="A32" s="31"/>
      <c r="C32" s="6"/>
    </row>
    <row r="33" spans="1:3" x14ac:dyDescent="0.25">
      <c r="C33" s="6"/>
    </row>
    <row r="34" spans="1:3" x14ac:dyDescent="0.25">
      <c r="A34" s="13"/>
      <c r="C34" s="6"/>
    </row>
    <row r="35" spans="1:3" x14ac:dyDescent="0.25">
      <c r="A35" s="13"/>
      <c r="C35" s="6"/>
    </row>
  </sheetData>
  <sheetProtection algorithmName="SHA-512" hashValue="2kZIqsaH1lTzZVUAMR0hMsWBYL67kkt8fTwIkFfNg7LzPZsbiUUuuOh2mMFQU1EhSjOzSUGFA7ba7grKxsRpKg==" saltValue="dkKpkAftU2hwxuJOFtPwag==" spinCount="100000" sheet="1" objects="1" scenarios="1"/>
  <hyperlinks>
    <hyperlink ref="C9" r:id="rId1" xr:uid="{A125DAC4-203F-4DB9-9292-E9625853A9D8}"/>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90706-7FD0-4384-A634-0C6CBE31041B}">
  <sheetPr codeName="Sheet35">
    <tabColor theme="2" tint="-0.499984740745262"/>
  </sheetPr>
  <dimension ref="A1:D19"/>
  <sheetViews>
    <sheetView workbookViewId="0"/>
  </sheetViews>
  <sheetFormatPr defaultRowHeight="15" x14ac:dyDescent="0.25"/>
  <cols>
    <col min="1" max="1" width="18.5703125" bestFit="1" customWidth="1"/>
    <col min="2" max="2" width="19" customWidth="1"/>
  </cols>
  <sheetData>
    <row r="1" spans="1:4" x14ac:dyDescent="0.25">
      <c r="A1" s="167" t="s">
        <v>832</v>
      </c>
    </row>
    <row r="2" spans="1:4" x14ac:dyDescent="0.25">
      <c r="A2" s="14" t="s">
        <v>167</v>
      </c>
      <c r="B2" s="15" t="s">
        <v>927</v>
      </c>
    </row>
    <row r="3" spans="1:4" x14ac:dyDescent="0.25">
      <c r="A3" t="s">
        <v>169</v>
      </c>
      <c r="B3" s="23">
        <f>$B$10*B14</f>
        <v>218.28714764278129</v>
      </c>
      <c r="D3" s="23"/>
    </row>
    <row r="4" spans="1:4" x14ac:dyDescent="0.25">
      <c r="A4" t="s">
        <v>170</v>
      </c>
      <c r="B4" s="23">
        <f t="shared" ref="B4:B6" si="0">$B$10*B15</f>
        <v>153.72334341040934</v>
      </c>
      <c r="D4" s="23"/>
    </row>
    <row r="5" spans="1:4" x14ac:dyDescent="0.25">
      <c r="A5" t="s">
        <v>171</v>
      </c>
      <c r="B5" s="23">
        <f t="shared" si="0"/>
        <v>154.74816569981209</v>
      </c>
      <c r="D5" s="23"/>
    </row>
    <row r="6" spans="1:4" x14ac:dyDescent="0.25">
      <c r="A6" t="s">
        <v>172</v>
      </c>
      <c r="B6" s="23">
        <f t="shared" si="0"/>
        <v>72.762382547593759</v>
      </c>
      <c r="D6" s="23"/>
    </row>
    <row r="8" spans="1:4" x14ac:dyDescent="0.25">
      <c r="A8" s="167" t="s">
        <v>835</v>
      </c>
    </row>
    <row r="9" spans="1:4" ht="30" x14ac:dyDescent="0.25">
      <c r="A9" s="48" t="s">
        <v>836</v>
      </c>
      <c r="B9" s="16" t="s">
        <v>555</v>
      </c>
    </row>
    <row r="10" spans="1:4" x14ac:dyDescent="0.25">
      <c r="A10" s="223">
        <f>Deflators!A35</f>
        <v>2023</v>
      </c>
      <c r="B10" s="30">
        <f>_xlfn.XLOOKUP(A10, Deflators!$A$35:$A$45, Deflators!$C$35:$C$45)</f>
        <v>1.024822289402729</v>
      </c>
    </row>
    <row r="12" spans="1:4" x14ac:dyDescent="0.25">
      <c r="A12" s="167" t="s">
        <v>844</v>
      </c>
    </row>
    <row r="13" spans="1:4" x14ac:dyDescent="0.25">
      <c r="A13" s="225" t="s">
        <v>167</v>
      </c>
      <c r="B13" s="226" t="s">
        <v>928</v>
      </c>
    </row>
    <row r="14" spans="1:4" x14ac:dyDescent="0.25">
      <c r="A14" t="s">
        <v>169</v>
      </c>
      <c r="B14" s="23">
        <v>213</v>
      </c>
    </row>
    <row r="15" spans="1:4" x14ac:dyDescent="0.25">
      <c r="A15" t="s">
        <v>170</v>
      </c>
      <c r="B15" s="23">
        <v>150</v>
      </c>
    </row>
    <row r="16" spans="1:4" x14ac:dyDescent="0.25">
      <c r="A16" t="s">
        <v>171</v>
      </c>
      <c r="B16" s="23">
        <v>151</v>
      </c>
    </row>
    <row r="17" spans="1:2" x14ac:dyDescent="0.25">
      <c r="A17" t="s">
        <v>172</v>
      </c>
      <c r="B17" s="23">
        <v>71</v>
      </c>
    </row>
    <row r="19" spans="1:2" x14ac:dyDescent="0.25">
      <c r="A19" s="1" t="s">
        <v>830</v>
      </c>
      <c r="B19" s="188" t="s">
        <v>929</v>
      </c>
    </row>
  </sheetData>
  <sheetProtection algorithmName="SHA-512" hashValue="S+sGppZVgAh7s4rizPAmCROEDsYw7YuJKU29vWqhduJMb/vV5y9fdQOHJUyDecdFLinFkiP6vDZ/rVjcPzQ/iw==" saltValue="w6UE1scyWDZutSnv01ifVw=="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E872E-A6F3-4CA4-BA4D-CDD24FFB19D1}">
  <sheetPr codeName="Sheet36">
    <tabColor theme="2" tint="-0.499984740745262"/>
  </sheetPr>
  <dimension ref="A1:G13"/>
  <sheetViews>
    <sheetView workbookViewId="0"/>
  </sheetViews>
  <sheetFormatPr defaultRowHeight="15" x14ac:dyDescent="0.25"/>
  <sheetData>
    <row r="1" spans="1:7" x14ac:dyDescent="0.25">
      <c r="A1" s="164"/>
      <c r="B1" s="19" t="s">
        <v>930</v>
      </c>
      <c r="C1" s="19" t="s">
        <v>931</v>
      </c>
      <c r="D1" s="19" t="s">
        <v>932</v>
      </c>
      <c r="E1" s="19" t="s">
        <v>933</v>
      </c>
      <c r="F1" s="19" t="s">
        <v>934</v>
      </c>
    </row>
    <row r="2" spans="1:7" x14ac:dyDescent="0.25">
      <c r="A2" s="35">
        <v>0</v>
      </c>
      <c r="B2" s="154">
        <v>0</v>
      </c>
      <c r="C2" s="154">
        <v>0</v>
      </c>
      <c r="D2" s="154">
        <v>0</v>
      </c>
      <c r="E2" s="154">
        <v>0</v>
      </c>
      <c r="F2" s="154">
        <v>0</v>
      </c>
    </row>
    <row r="3" spans="1:7" x14ac:dyDescent="0.25">
      <c r="A3" s="13">
        <v>0.5</v>
      </c>
      <c r="B3" s="155">
        <v>7.5999999999999998E-2</v>
      </c>
      <c r="C3" s="155">
        <v>5.1999999999999998E-2</v>
      </c>
      <c r="D3" s="155">
        <v>0</v>
      </c>
      <c r="E3" s="155">
        <v>1.4E-2</v>
      </c>
      <c r="F3" s="155">
        <v>0</v>
      </c>
    </row>
    <row r="4" spans="1:7" x14ac:dyDescent="0.25">
      <c r="A4" s="13">
        <v>1</v>
      </c>
      <c r="B4" s="155">
        <v>0.28000000000000003</v>
      </c>
      <c r="C4" s="155">
        <v>0.20300000000000001</v>
      </c>
      <c r="D4" s="155">
        <v>0.13800000000000001</v>
      </c>
      <c r="E4" s="155">
        <v>0.29199999999999998</v>
      </c>
      <c r="F4" s="155">
        <v>0.17799999999999999</v>
      </c>
    </row>
    <row r="5" spans="1:7" x14ac:dyDescent="0.25">
      <c r="A5" s="190">
        <f>A4+0.5</f>
        <v>1.5</v>
      </c>
      <c r="B5" s="189">
        <f>AVERAGE(B4,B6)</f>
        <v>0.371</v>
      </c>
      <c r="C5" s="189">
        <f>AVERAGE(C4,C6)</f>
        <v>0.27349999999999997</v>
      </c>
      <c r="D5" s="189">
        <f>AVERAGE(D4,D6)</f>
        <v>0.222</v>
      </c>
      <c r="E5" s="189">
        <f>AVERAGE(E4,E6)</f>
        <v>0.64600000000000002</v>
      </c>
      <c r="F5" s="189">
        <f>AVERAGE(F4,F6)</f>
        <v>0.28049999999999997</v>
      </c>
    </row>
    <row r="6" spans="1:7" x14ac:dyDescent="0.25">
      <c r="A6" s="13">
        <v>2</v>
      </c>
      <c r="B6" s="155">
        <v>0.46200000000000002</v>
      </c>
      <c r="C6" s="155">
        <v>0.34399999999999997</v>
      </c>
      <c r="D6" s="155">
        <v>0.30599999999999999</v>
      </c>
      <c r="E6" s="155">
        <v>1</v>
      </c>
      <c r="F6" s="155">
        <v>0.38300000000000001</v>
      </c>
    </row>
    <row r="7" spans="1:7" x14ac:dyDescent="0.25">
      <c r="A7" s="190">
        <f>A6+0.5</f>
        <v>2.5</v>
      </c>
      <c r="B7" s="189">
        <f>AVERAGE(B6,B8)</f>
        <v>0.73099999999999998</v>
      </c>
      <c r="C7" s="189">
        <f>AVERAGE(C6,C8)</f>
        <v>0.40949999999999998</v>
      </c>
      <c r="D7" s="189">
        <f>AVERAGE(D6,D8)</f>
        <v>0.38200000000000001</v>
      </c>
      <c r="E7" s="189">
        <f>AVERAGE(E6,E8)</f>
        <v>1</v>
      </c>
      <c r="F7" s="189">
        <f>AVERAGE(F6,F8)</f>
        <v>0.6915</v>
      </c>
    </row>
    <row r="8" spans="1:7" x14ac:dyDescent="0.25">
      <c r="A8" s="13">
        <v>3</v>
      </c>
      <c r="B8" s="155">
        <v>1</v>
      </c>
      <c r="C8" s="155">
        <v>0.47499999999999998</v>
      </c>
      <c r="D8" s="155">
        <v>0.45800000000000002</v>
      </c>
      <c r="E8" s="155">
        <v>1</v>
      </c>
      <c r="F8" s="155">
        <v>1</v>
      </c>
    </row>
    <row r="9" spans="1:7" x14ac:dyDescent="0.25">
      <c r="A9" s="190">
        <f>A8+0.5</f>
        <v>3.5</v>
      </c>
      <c r="B9" s="189">
        <f>AVERAGE(B8,B10)</f>
        <v>1</v>
      </c>
      <c r="C9" s="189">
        <f>AVERAGE(C8,C10)</f>
        <v>0.73750000000000004</v>
      </c>
      <c r="D9" s="189">
        <f>AVERAGE(D8,D10)</f>
        <v>0.72899999999999998</v>
      </c>
      <c r="E9" s="189">
        <f>AVERAGE(E8,E10)</f>
        <v>1</v>
      </c>
      <c r="F9" s="189">
        <f>AVERAGE(F8,F10)</f>
        <v>1</v>
      </c>
    </row>
    <row r="10" spans="1:7" x14ac:dyDescent="0.25">
      <c r="A10" s="190">
        <f>A9+0.5</f>
        <v>4</v>
      </c>
      <c r="B10" s="189">
        <v>1</v>
      </c>
      <c r="C10" s="189">
        <v>1</v>
      </c>
      <c r="D10" s="189">
        <v>1</v>
      </c>
      <c r="E10" s="189">
        <v>1</v>
      </c>
      <c r="F10" s="189">
        <v>1</v>
      </c>
    </row>
    <row r="11" spans="1:7" x14ac:dyDescent="0.25">
      <c r="A11" s="190"/>
      <c r="B11" s="155"/>
      <c r="C11" s="155"/>
      <c r="D11" s="155"/>
      <c r="E11" s="155"/>
      <c r="F11" s="155"/>
      <c r="G11" s="23"/>
    </row>
    <row r="12" spans="1:7" x14ac:dyDescent="0.25">
      <c r="A12" s="1" t="s">
        <v>781</v>
      </c>
      <c r="B12" t="s">
        <v>935</v>
      </c>
      <c r="C12" s="191"/>
      <c r="D12" s="191"/>
      <c r="E12" s="191"/>
      <c r="F12" s="191"/>
      <c r="G12" s="23"/>
    </row>
    <row r="13" spans="1:7" x14ac:dyDescent="0.25">
      <c r="A13" s="161" t="s">
        <v>788</v>
      </c>
      <c r="C13" s="155"/>
      <c r="D13" s="155"/>
      <c r="E13" s="155"/>
      <c r="F13" s="155"/>
      <c r="G13" s="23"/>
    </row>
  </sheetData>
  <sheetProtection algorithmName="SHA-512" hashValue="1BySdU6GjVc0tzF8lszxqBogspmU7h5k+L0Z71AZLxFWym8fmGVpmwuYatTZlUTw7Qehok65sUu7xGMKaBLJAA==" saltValue="JKo0b5yjxlrDM39Ak6y/Xw==" spinCount="100000" sheet="1" objects="1" scenarios="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EA4C1-82F9-4224-802D-F7014DF1F8EF}">
  <sheetPr codeName="Sheet37">
    <tabColor theme="2" tint="-0.499984740745262"/>
  </sheetPr>
  <dimension ref="A1:C9"/>
  <sheetViews>
    <sheetView workbookViewId="0"/>
  </sheetViews>
  <sheetFormatPr defaultRowHeight="15" x14ac:dyDescent="0.25"/>
  <cols>
    <col min="1" max="1" width="24.28515625" bestFit="1" customWidth="1"/>
    <col min="2" max="2" width="11.5703125" customWidth="1"/>
  </cols>
  <sheetData>
    <row r="1" spans="1:3" x14ac:dyDescent="0.25">
      <c r="A1" s="164" t="s">
        <v>55</v>
      </c>
      <c r="B1" s="19" t="s">
        <v>584</v>
      </c>
    </row>
    <row r="2" spans="1:3" x14ac:dyDescent="0.25">
      <c r="A2" s="31" t="s">
        <v>623</v>
      </c>
      <c r="B2" s="359">
        <v>0.7</v>
      </c>
      <c r="C2" s="37" t="s">
        <v>936</v>
      </c>
    </row>
    <row r="3" spans="1:3" x14ac:dyDescent="0.25">
      <c r="A3" s="31" t="s">
        <v>624</v>
      </c>
      <c r="B3" s="360">
        <v>1.52</v>
      </c>
      <c r="C3" t="s">
        <v>937</v>
      </c>
    </row>
    <row r="4" spans="1:3" x14ac:dyDescent="0.25">
      <c r="A4" t="s">
        <v>625</v>
      </c>
      <c r="B4" s="23">
        <v>34580</v>
      </c>
      <c r="C4" s="37" t="s">
        <v>938</v>
      </c>
    </row>
    <row r="5" spans="1:3" x14ac:dyDescent="0.25">
      <c r="A5" s="13" t="s">
        <v>627</v>
      </c>
      <c r="B5" s="239">
        <v>0.495</v>
      </c>
      <c r="C5" t="s">
        <v>937</v>
      </c>
    </row>
    <row r="7" spans="1:3" x14ac:dyDescent="0.25">
      <c r="A7" t="s">
        <v>939</v>
      </c>
      <c r="B7" s="355">
        <v>15490376</v>
      </c>
      <c r="C7" s="37" t="s">
        <v>940</v>
      </c>
    </row>
    <row r="8" spans="1:3" x14ac:dyDescent="0.25">
      <c r="A8" t="s">
        <v>941</v>
      </c>
      <c r="B8" s="355">
        <v>10451823</v>
      </c>
      <c r="C8" s="37" t="s">
        <v>942</v>
      </c>
    </row>
    <row r="9" spans="1:3" x14ac:dyDescent="0.25">
      <c r="A9" s="364" t="s">
        <v>626</v>
      </c>
      <c r="B9" s="98">
        <f>B7/B8</f>
        <v>1.4820740841095377</v>
      </c>
    </row>
  </sheetData>
  <sheetProtection algorithmName="SHA-512" hashValue="WHCsNZqZzjQcqoRF3IolWHLAR6AY51bX9MtkmFHfM/ONbUFqZQQHPPnMGuAJFese2TbMgoBXJ5+upM0gBzYKWw==" saltValue="08cIEo5IRcCrQhFEsnKEtA==" spinCount="100000" sheet="1" objects="1" scenarios="1"/>
  <hyperlinks>
    <hyperlink ref="C2" r:id="rId1" xr:uid="{C70B0109-31D1-4D60-9081-80D7CA3344A6}"/>
    <hyperlink ref="C8" r:id="rId2" xr:uid="{D4B06550-E5D0-4682-A44B-37C7D9620ACD}"/>
    <hyperlink ref="C4" r:id="rId3" xr:uid="{9A6B91DF-5611-4C83-8A36-4FCEF0906F84}"/>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A10D7-252F-408F-80C9-F419C469DA56}">
  <sheetPr codeName="Sheet38">
    <tabColor theme="2" tint="-0.499984740745262"/>
  </sheetPr>
  <dimension ref="A1:F3"/>
  <sheetViews>
    <sheetView workbookViewId="0"/>
  </sheetViews>
  <sheetFormatPr defaultRowHeight="15" x14ac:dyDescent="0.25"/>
  <cols>
    <col min="1" max="1" width="17.7109375" bestFit="1" customWidth="1"/>
  </cols>
  <sheetData>
    <row r="1" spans="1:6" x14ac:dyDescent="0.25">
      <c r="A1" s="164" t="s">
        <v>943</v>
      </c>
      <c r="B1" s="19" t="s">
        <v>930</v>
      </c>
      <c r="C1" s="19" t="s">
        <v>931</v>
      </c>
      <c r="D1" s="19" t="s">
        <v>932</v>
      </c>
      <c r="E1" s="19" t="s">
        <v>933</v>
      </c>
      <c r="F1" s="19" t="s">
        <v>934</v>
      </c>
    </row>
    <row r="2" spans="1:6" x14ac:dyDescent="0.25">
      <c r="A2" s="165" t="s">
        <v>944</v>
      </c>
      <c r="B2" s="153">
        <f>8.1%+5.3%+0.7%</f>
        <v>0.14100000000000001</v>
      </c>
      <c r="C2" s="153">
        <v>0.193</v>
      </c>
      <c r="D2" s="153">
        <f>10.3%+45.1%</f>
        <v>0.55400000000000005</v>
      </c>
      <c r="E2" s="153">
        <v>7.0000000000000007E-2</v>
      </c>
      <c r="F2" s="153">
        <v>0.04</v>
      </c>
    </row>
    <row r="3" spans="1:6" x14ac:dyDescent="0.25">
      <c r="A3" t="s">
        <v>945</v>
      </c>
      <c r="B3" s="36" t="s">
        <v>946</v>
      </c>
      <c r="C3" s="6"/>
      <c r="D3" s="6"/>
      <c r="E3" s="6"/>
      <c r="F3" s="6"/>
    </row>
  </sheetData>
  <sheetProtection algorithmName="SHA-512" hashValue="lsmHtuY+LUUEp2YrB4aVaxghi34b/rQnVIVkIdN1H8mdWLxE24dYronKq/bTDcVecZxI1JwH1KIb69vXPPRoBg==" saltValue="JkGJc7vGEVz857mGNq7eZw==" spinCount="100000" sheet="1" objects="1" scenarios="1"/>
  <hyperlinks>
    <hyperlink ref="B3" r:id="rId1" xr:uid="{ED3E44DF-F0A3-4DFF-B2E3-50E27ED8E824}"/>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3B1E-852F-477B-BCC7-DBF56DCCEDBB}">
  <sheetPr codeName="Sheet39">
    <tabColor theme="0" tint="-0.499984740745262"/>
  </sheetPr>
  <dimension ref="A1:I21"/>
  <sheetViews>
    <sheetView workbookViewId="0"/>
  </sheetViews>
  <sheetFormatPr defaultRowHeight="15" x14ac:dyDescent="0.25"/>
  <cols>
    <col min="1" max="1" width="41.7109375" bestFit="1" customWidth="1"/>
    <col min="2" max="2" width="13.42578125" customWidth="1"/>
  </cols>
  <sheetData>
    <row r="1" spans="1:9" x14ac:dyDescent="0.25">
      <c r="A1" s="167" t="s">
        <v>832</v>
      </c>
    </row>
    <row r="2" spans="1:9" x14ac:dyDescent="0.25">
      <c r="A2" s="14" t="s">
        <v>947</v>
      </c>
      <c r="B2" s="15" t="s">
        <v>948</v>
      </c>
    </row>
    <row r="3" spans="1:9" x14ac:dyDescent="0.25">
      <c r="A3" s="11" t="s">
        <v>574</v>
      </c>
      <c r="B3" s="247">
        <f>B11*B7</f>
        <v>13700000</v>
      </c>
    </row>
    <row r="4" spans="1:9" x14ac:dyDescent="0.25">
      <c r="A4" s="11"/>
      <c r="B4" s="11"/>
      <c r="C4" s="11"/>
      <c r="D4" s="11"/>
      <c r="E4" s="11"/>
    </row>
    <row r="5" spans="1:9" x14ac:dyDescent="0.25">
      <c r="A5" s="167" t="s">
        <v>835</v>
      </c>
      <c r="C5" s="11"/>
      <c r="D5" s="11"/>
      <c r="E5" s="11"/>
    </row>
    <row r="6" spans="1:9" ht="45" x14ac:dyDescent="0.25">
      <c r="A6" s="48" t="s">
        <v>836</v>
      </c>
      <c r="B6" s="16" t="s">
        <v>555</v>
      </c>
      <c r="C6" s="11"/>
      <c r="D6" s="11"/>
      <c r="E6" s="11"/>
    </row>
    <row r="7" spans="1:9" x14ac:dyDescent="0.25">
      <c r="A7" s="223">
        <v>2024</v>
      </c>
      <c r="B7" s="30">
        <f>_xlfn.XLOOKUP(A7, Deflators!$A$35:$A$45, Deflators!$C$35:$C$45)</f>
        <v>1</v>
      </c>
      <c r="C7" s="11"/>
    </row>
    <row r="8" spans="1:9" x14ac:dyDescent="0.25">
      <c r="C8" s="11"/>
    </row>
    <row r="9" spans="1:9" x14ac:dyDescent="0.25">
      <c r="A9" s="167" t="s">
        <v>844</v>
      </c>
      <c r="C9" s="192"/>
    </row>
    <row r="10" spans="1:9" x14ac:dyDescent="0.25">
      <c r="A10" s="225" t="s">
        <v>55</v>
      </c>
      <c r="B10" s="226" t="s">
        <v>948</v>
      </c>
      <c r="C10" s="192"/>
    </row>
    <row r="11" spans="1:9" x14ac:dyDescent="0.25">
      <c r="A11" s="11" t="s">
        <v>949</v>
      </c>
      <c r="B11" s="23">
        <v>13700000</v>
      </c>
      <c r="C11" s="192" t="s">
        <v>950</v>
      </c>
      <c r="I11" s="5"/>
    </row>
    <row r="13" spans="1:9" x14ac:dyDescent="0.25">
      <c r="A13" s="167" t="s">
        <v>951</v>
      </c>
    </row>
    <row r="14" spans="1:9" x14ac:dyDescent="0.25">
      <c r="A14" s="11" t="s">
        <v>534</v>
      </c>
      <c r="B14" s="30">
        <v>2.4700000000000002</v>
      </c>
      <c r="C14" s="37" t="s">
        <v>952</v>
      </c>
    </row>
    <row r="15" spans="1:9" x14ac:dyDescent="0.25">
      <c r="A15" s="11" t="s">
        <v>535</v>
      </c>
      <c r="B15" s="363">
        <v>24</v>
      </c>
      <c r="C15" s="37" t="s">
        <v>953</v>
      </c>
    </row>
    <row r="19" spans="1:2" x14ac:dyDescent="0.25">
      <c r="A19" s="11"/>
      <c r="B19" s="11"/>
    </row>
    <row r="20" spans="1:2" x14ac:dyDescent="0.25">
      <c r="A20" s="11"/>
      <c r="B20" s="246"/>
    </row>
    <row r="21" spans="1:2" x14ac:dyDescent="0.25">
      <c r="A21" s="11"/>
    </row>
  </sheetData>
  <sheetProtection algorithmName="SHA-512" hashValue="WaG1mHuGks2WHtC8eBfhpTDCXLVKhZLWxyKS+htUkKOEDh+0Z+qOnKl/91naOWzm4Q9Yb5yZJb8huKifJRBI8Q==" saltValue="SU5HM1vMd+luppEci006MA==" spinCount="100000" sheet="1" objects="1" scenarios="1"/>
  <hyperlinks>
    <hyperlink ref="C14" r:id="rId1" xr:uid="{FF5CB499-61DF-4957-ADEC-6316BD39BD01}"/>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16158-8627-4D4D-A11E-196DCD0CB264}">
  <sheetPr codeName="Sheet40">
    <tabColor theme="2" tint="-0.499984740745262"/>
  </sheetPr>
  <dimension ref="A1:E23"/>
  <sheetViews>
    <sheetView workbookViewId="0"/>
  </sheetViews>
  <sheetFormatPr defaultRowHeight="15" x14ac:dyDescent="0.25"/>
  <cols>
    <col min="1" max="1" width="11.42578125" style="13" bestFit="1" customWidth="1"/>
    <col min="2" max="2" width="26.5703125" customWidth="1"/>
    <col min="3" max="3" width="25.42578125" customWidth="1"/>
    <col min="4" max="4" width="25.5703125" bestFit="1" customWidth="1"/>
    <col min="5" max="5" width="28.42578125" customWidth="1"/>
  </cols>
  <sheetData>
    <row r="1" spans="1:5" x14ac:dyDescent="0.25">
      <c r="A1" s="49" t="s">
        <v>954</v>
      </c>
      <c r="B1" s="21" t="s">
        <v>955</v>
      </c>
      <c r="C1" s="21" t="s">
        <v>956</v>
      </c>
      <c r="D1" s="21" t="s">
        <v>957</v>
      </c>
      <c r="E1" s="21" t="s">
        <v>958</v>
      </c>
    </row>
    <row r="2" spans="1:5" x14ac:dyDescent="0.25">
      <c r="A2" s="13">
        <v>0</v>
      </c>
      <c r="B2" s="79">
        <v>5.05</v>
      </c>
      <c r="C2" s="79">
        <v>7.26</v>
      </c>
      <c r="D2" s="79">
        <v>35.36</v>
      </c>
      <c r="E2" s="79">
        <v>20.52</v>
      </c>
    </row>
    <row r="3" spans="1:5" x14ac:dyDescent="0.25">
      <c r="A3" s="13">
        <v>10</v>
      </c>
      <c r="B3" s="79">
        <v>6</v>
      </c>
      <c r="C3" s="79">
        <v>8.2100000000000009</v>
      </c>
      <c r="D3" s="79">
        <v>36.299999999999997</v>
      </c>
      <c r="E3" s="79">
        <v>21.78</v>
      </c>
    </row>
    <row r="4" spans="1:5" x14ac:dyDescent="0.25">
      <c r="A4" s="13">
        <v>20</v>
      </c>
      <c r="B4" s="79">
        <v>6.63</v>
      </c>
      <c r="C4" s="79">
        <v>8.84</v>
      </c>
      <c r="D4" s="79">
        <v>36.93</v>
      </c>
      <c r="E4" s="79">
        <v>23.36</v>
      </c>
    </row>
    <row r="5" spans="1:5" x14ac:dyDescent="0.25">
      <c r="A5" s="13">
        <v>30</v>
      </c>
      <c r="B5" s="79">
        <v>7.58</v>
      </c>
      <c r="C5" s="79">
        <v>9.7899999999999991</v>
      </c>
      <c r="D5" s="79">
        <v>37.880000000000003</v>
      </c>
      <c r="E5" s="79">
        <v>25.25</v>
      </c>
    </row>
    <row r="6" spans="1:5" x14ac:dyDescent="0.25">
      <c r="A6" s="13">
        <v>40</v>
      </c>
      <c r="B6" s="79">
        <v>9.4700000000000006</v>
      </c>
      <c r="C6" s="79">
        <v>10.73</v>
      </c>
      <c r="D6" s="79">
        <v>38.83</v>
      </c>
      <c r="E6" s="79">
        <v>26.83</v>
      </c>
    </row>
    <row r="7" spans="1:5" x14ac:dyDescent="0.25">
      <c r="A7" s="13">
        <v>50</v>
      </c>
      <c r="B7" s="79">
        <v>10.73</v>
      </c>
      <c r="C7" s="79">
        <v>11.68</v>
      </c>
      <c r="D7" s="79">
        <v>42.62</v>
      </c>
      <c r="E7" s="79">
        <v>30.31</v>
      </c>
    </row>
    <row r="8" spans="1:5" x14ac:dyDescent="0.25">
      <c r="A8" s="13">
        <v>60</v>
      </c>
      <c r="B8" s="79">
        <v>11.68</v>
      </c>
      <c r="C8" s="79">
        <v>12.94</v>
      </c>
      <c r="D8" s="79">
        <v>46.41</v>
      </c>
      <c r="E8" s="79">
        <v>33.46</v>
      </c>
    </row>
    <row r="9" spans="1:5" x14ac:dyDescent="0.25">
      <c r="A9" s="13">
        <v>70</v>
      </c>
      <c r="B9" s="79">
        <v>12.31</v>
      </c>
      <c r="C9" s="79">
        <v>13.57</v>
      </c>
      <c r="D9" s="79">
        <v>49.25</v>
      </c>
      <c r="E9" s="79">
        <v>40.409999999999997</v>
      </c>
    </row>
    <row r="10" spans="1:5" x14ac:dyDescent="0.25">
      <c r="A10" s="13">
        <v>80</v>
      </c>
      <c r="B10" s="79">
        <v>13.57</v>
      </c>
      <c r="C10" s="79">
        <v>14.52</v>
      </c>
      <c r="D10" s="79">
        <v>53.03</v>
      </c>
      <c r="E10" s="79">
        <v>47.04</v>
      </c>
    </row>
    <row r="11" spans="1:5" x14ac:dyDescent="0.25">
      <c r="A11" s="13">
        <v>90</v>
      </c>
      <c r="B11" s="79">
        <v>14.52</v>
      </c>
      <c r="C11" s="79">
        <v>14.84</v>
      </c>
      <c r="D11" s="79">
        <v>56.82</v>
      </c>
      <c r="E11" s="79">
        <v>53.67</v>
      </c>
    </row>
    <row r="12" spans="1:5" x14ac:dyDescent="0.25">
      <c r="A12" s="13">
        <v>100</v>
      </c>
      <c r="B12" s="79">
        <v>15.15</v>
      </c>
      <c r="C12" s="79">
        <v>15.15</v>
      </c>
      <c r="D12" s="79">
        <v>59.98</v>
      </c>
      <c r="E12" s="79">
        <v>59.98</v>
      </c>
    </row>
    <row r="14" spans="1:5" x14ac:dyDescent="0.25">
      <c r="A14" s="103" t="s">
        <v>959</v>
      </c>
    </row>
    <row r="15" spans="1:5" x14ac:dyDescent="0.25">
      <c r="A15" s="105" t="s">
        <v>960</v>
      </c>
      <c r="B15" s="91" t="s">
        <v>192</v>
      </c>
      <c r="C15" s="91" t="s">
        <v>192</v>
      </c>
      <c r="D15" s="91" t="s">
        <v>961</v>
      </c>
      <c r="E15" s="91" t="s">
        <v>961</v>
      </c>
    </row>
    <row r="16" spans="1:5" x14ac:dyDescent="0.25">
      <c r="A16" s="39" t="s">
        <v>962</v>
      </c>
      <c r="B16" s="78" t="s">
        <v>95</v>
      </c>
      <c r="C16" s="78" t="s">
        <v>89</v>
      </c>
      <c r="D16" s="78" t="s">
        <v>89</v>
      </c>
      <c r="E16" s="78" t="s">
        <v>95</v>
      </c>
    </row>
    <row r="17" spans="1:5" x14ac:dyDescent="0.25">
      <c r="A17" s="39" t="s">
        <v>963</v>
      </c>
      <c r="B17" s="78" t="str">
        <f>B15&amp;B16</f>
        <v>GeneralNo</v>
      </c>
      <c r="C17" s="78" t="str">
        <f t="shared" ref="C17:E17" si="0">C15&amp;C16</f>
        <v>GeneralYes</v>
      </c>
      <c r="D17" s="78" t="str">
        <f t="shared" si="0"/>
        <v>SpecializedYes</v>
      </c>
      <c r="E17" s="78" t="str">
        <f t="shared" si="0"/>
        <v>SpecializedNo</v>
      </c>
    </row>
    <row r="19" spans="1:5" x14ac:dyDescent="0.25">
      <c r="A19" s="35" t="s">
        <v>781</v>
      </c>
      <c r="B19" s="37" t="s">
        <v>964</v>
      </c>
      <c r="C19" s="31"/>
    </row>
    <row r="20" spans="1:5" x14ac:dyDescent="0.25">
      <c r="A20" s="35" t="s">
        <v>782</v>
      </c>
      <c r="B20" s="13">
        <v>2024</v>
      </c>
      <c r="C20" s="31"/>
    </row>
    <row r="21" spans="1:5" x14ac:dyDescent="0.25">
      <c r="C21" s="31"/>
    </row>
    <row r="22" spans="1:5" x14ac:dyDescent="0.25">
      <c r="C22" s="31"/>
    </row>
    <row r="23" spans="1:5" x14ac:dyDescent="0.25">
      <c r="C23" s="31"/>
    </row>
  </sheetData>
  <sheetProtection algorithmName="SHA-512" hashValue="PPoojtB0DfmV0PJnLC2RHv64cJQS5cfY59Qk9XE2M6Wf+euFqwjVzUSLoeoFExTdeTRTu/95T4EoVJh7Jg7Fcg==" saltValue="ZmgNgg/kkjB+h43XyUh2wA==" spinCount="100000" sheet="1" objects="1" scenarios="1"/>
  <hyperlinks>
    <hyperlink ref="B19" r:id="rId1" xr:uid="{C4D81014-833A-4D7B-854A-82C00415515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BE9A-4021-4211-8533-12A648647213}">
  <sheetPr codeName="Sheet4">
    <tabColor theme="4" tint="0.79998168889431442"/>
    <pageSetUpPr autoPageBreaks="0"/>
  </sheetPr>
  <dimension ref="A1:Q147"/>
  <sheetViews>
    <sheetView topLeftCell="A3" workbookViewId="0">
      <selection activeCell="E22" sqref="E22:E24"/>
    </sheetView>
  </sheetViews>
  <sheetFormatPr defaultColWidth="0" defaultRowHeight="15" zeroHeight="1" x14ac:dyDescent="0.25"/>
  <cols>
    <col min="1" max="1" width="2.42578125" customWidth="1"/>
    <col min="2" max="2" width="39.42578125" customWidth="1"/>
    <col min="3" max="3" width="38.7109375" customWidth="1"/>
    <col min="4" max="4" width="26.28515625" style="6" customWidth="1"/>
    <col min="5" max="5" width="15.42578125" customWidth="1"/>
    <col min="6" max="10" width="14.42578125" customWidth="1"/>
    <col min="11" max="11" width="3.5703125" customWidth="1"/>
    <col min="12" max="14" width="12.5703125" hidden="1" customWidth="1"/>
    <col min="15" max="15" width="13.42578125" hidden="1" customWidth="1"/>
    <col min="16" max="16" width="12.5703125" hidden="1" customWidth="1"/>
    <col min="17" max="17" width="2.42578125" hidden="1" customWidth="1"/>
    <col min="18" max="16384" width="8.5703125" hidden="1"/>
  </cols>
  <sheetData>
    <row r="1" spans="2:10" ht="18.75" x14ac:dyDescent="0.3">
      <c r="B1" s="130" t="s">
        <v>1046</v>
      </c>
    </row>
    <row r="2" spans="2:10" ht="17.25" x14ac:dyDescent="0.3">
      <c r="B2" s="122" t="s">
        <v>85</v>
      </c>
      <c r="C2" s="72"/>
      <c r="D2" s="118"/>
      <c r="E2" s="118"/>
      <c r="F2" s="118"/>
      <c r="G2" s="118"/>
      <c r="H2" s="118"/>
      <c r="I2" s="118"/>
      <c r="J2" s="118"/>
    </row>
    <row r="3" spans="2:10" x14ac:dyDescent="0.25">
      <c r="B3" s="119"/>
      <c r="D3" s="45"/>
      <c r="E3" s="45"/>
      <c r="F3" s="45"/>
      <c r="G3" s="45"/>
      <c r="H3" s="45"/>
      <c r="I3" s="45"/>
    </row>
    <row r="4" spans="2:10" x14ac:dyDescent="0.25">
      <c r="C4" s="75" t="s">
        <v>86</v>
      </c>
      <c r="D4" s="76"/>
      <c r="E4" s="77" t="s">
        <v>87</v>
      </c>
      <c r="F4" s="103"/>
      <c r="G4" s="3"/>
    </row>
    <row r="5" spans="2:10" x14ac:dyDescent="0.25">
      <c r="C5" t="s">
        <v>88</v>
      </c>
      <c r="E5" s="263"/>
      <c r="F5" s="13" t="str">
        <f>IF(E5="Yes", " Note:  Additional structure inputs are located on the 'Structure Inputs' tab.","")</f>
        <v/>
      </c>
      <c r="G5" s="3"/>
    </row>
    <row r="6" spans="2:10" x14ac:dyDescent="0.25">
      <c r="C6" t="s">
        <v>90</v>
      </c>
      <c r="E6" s="263"/>
      <c r="F6" s="102"/>
    </row>
    <row r="7" spans="2:10" x14ac:dyDescent="0.25">
      <c r="C7" t="s">
        <v>91</v>
      </c>
      <c r="E7" s="263"/>
      <c r="F7" s="13"/>
    </row>
    <row r="8" spans="2:10" x14ac:dyDescent="0.25">
      <c r="C8" t="s">
        <v>92</v>
      </c>
      <c r="E8" s="263"/>
      <c r="F8" s="13"/>
    </row>
    <row r="9" spans="2:10" x14ac:dyDescent="0.25">
      <c r="C9" t="s">
        <v>93</v>
      </c>
      <c r="E9" s="263"/>
      <c r="F9" s="13"/>
    </row>
    <row r="10" spans="2:10" x14ac:dyDescent="0.25">
      <c r="E10" s="146"/>
    </row>
    <row r="11" spans="2:10" x14ac:dyDescent="0.25">
      <c r="C11" s="1" t="s">
        <v>94</v>
      </c>
      <c r="E11" s="263"/>
      <c r="G11" s="1"/>
    </row>
    <row r="12" spans="2:10" x14ac:dyDescent="0.25">
      <c r="C12" t="s">
        <v>96</v>
      </c>
      <c r="E12" s="264"/>
      <c r="F12" s="147" t="str">
        <f>IF(AND(E11="Yes",E12=""),"&lt; Please input a year.","")</f>
        <v/>
      </c>
      <c r="G12" s="1"/>
    </row>
    <row r="13" spans="2:10" x14ac:dyDescent="0.25"/>
    <row r="14" spans="2:10" x14ac:dyDescent="0.25">
      <c r="C14" s="1" t="s">
        <v>97</v>
      </c>
      <c r="E14" s="264" t="s">
        <v>98</v>
      </c>
      <c r="F14" s="13" t="s">
        <v>99</v>
      </c>
    </row>
    <row r="15" spans="2:10" x14ac:dyDescent="0.25"/>
    <row r="16" spans="2:10" ht="17.25" x14ac:dyDescent="0.3">
      <c r="B16" s="122" t="s">
        <v>100</v>
      </c>
      <c r="C16" s="72"/>
      <c r="D16" s="120"/>
      <c r="E16" s="72"/>
      <c r="F16" s="72"/>
    </row>
    <row r="17" spans="2:9" ht="13.35" customHeight="1" x14ac:dyDescent="0.25">
      <c r="B17" s="121"/>
      <c r="C17" s="3"/>
    </row>
    <row r="18" spans="2:9" x14ac:dyDescent="0.25">
      <c r="C18" s="75" t="s">
        <v>101</v>
      </c>
      <c r="D18" s="77" t="s">
        <v>102</v>
      </c>
      <c r="E18" s="77" t="s">
        <v>123</v>
      </c>
      <c r="F18" s="77" t="s">
        <v>103</v>
      </c>
    </row>
    <row r="19" spans="2:9" x14ac:dyDescent="0.25">
      <c r="C19" s="117" t="s">
        <v>104</v>
      </c>
      <c r="D19" s="278">
        <f>'General Assumptions_Back End'!B4</f>
        <v>7.0000000000000007E-2</v>
      </c>
      <c r="E19" s="265"/>
      <c r="F19" s="321">
        <f>IF(E19="",D19,E19)</f>
        <v>7.0000000000000007E-2</v>
      </c>
    </row>
    <row r="20" spans="2:9" x14ac:dyDescent="0.25">
      <c r="C20" s="117" t="s">
        <v>105</v>
      </c>
      <c r="D20" s="432">
        <f ca="1">YEAR(TODAY())</f>
        <v>2026</v>
      </c>
      <c r="E20" s="267"/>
      <c r="F20" s="280">
        <f ca="1">IF(E20="",D20,E20)</f>
        <v>2026</v>
      </c>
      <c r="G20" s="5"/>
    </row>
    <row r="21" spans="2:9" x14ac:dyDescent="0.25">
      <c r="C21" s="51" t="s">
        <v>106</v>
      </c>
      <c r="D21" s="279">
        <f>'General Assumptions_Back End'!B5</f>
        <v>50</v>
      </c>
      <c r="E21" s="266"/>
      <c r="F21" s="279">
        <f>IF(E21="",D21,E21)</f>
        <v>50</v>
      </c>
    </row>
    <row r="22" spans="2:9" x14ac:dyDescent="0.25">
      <c r="C22" s="51" t="s">
        <v>107</v>
      </c>
      <c r="D22" s="280" t="s">
        <v>108</v>
      </c>
      <c r="E22" s="267"/>
      <c r="F22" s="282" t="str">
        <f>IF(E22="",D22,E22)</f>
        <v>-</v>
      </c>
      <c r="G22" s="5"/>
    </row>
    <row r="23" spans="2:9" x14ac:dyDescent="0.25">
      <c r="C23" t="s">
        <v>109</v>
      </c>
      <c r="D23" s="280" t="s">
        <v>108</v>
      </c>
      <c r="E23" s="268"/>
      <c r="F23" s="279" t="str">
        <f>IF(E23="",D23,E23)</f>
        <v>-</v>
      </c>
    </row>
    <row r="24" spans="2:9" ht="30" x14ac:dyDescent="0.25">
      <c r="C24" s="51" t="s">
        <v>110</v>
      </c>
      <c r="D24" s="280" t="s">
        <v>108</v>
      </c>
      <c r="E24" s="269"/>
      <c r="F24" s="283">
        <f>IF(E24="",,E24)</f>
        <v>0</v>
      </c>
    </row>
    <row r="25" spans="2:9" x14ac:dyDescent="0.25">
      <c r="C25" s="51" t="s">
        <v>111</v>
      </c>
      <c r="D25" s="281">
        <f>SUMIFS('O&amp;M Percentage'!B2:B4,'O&amp;M Percentage'!A2:A4,E14)</f>
        <v>5.5E-2</v>
      </c>
      <c r="E25" s="269"/>
      <c r="F25" s="283">
        <f>IF(E25="",E24*D25,E25)</f>
        <v>0</v>
      </c>
      <c r="G25" s="5"/>
    </row>
    <row r="26" spans="2:9" x14ac:dyDescent="0.25">
      <c r="C26" s="182" t="s">
        <v>112</v>
      </c>
      <c r="D26" s="104" t="s">
        <v>108</v>
      </c>
      <c r="E26" s="104" t="s">
        <v>108</v>
      </c>
      <c r="F26" s="284" t="str">
        <f>IFERROR(IF(OR(F22="",F23=""),"",F22+F23-1),"-")</f>
        <v>-</v>
      </c>
    </row>
    <row r="27" spans="2:9" x14ac:dyDescent="0.25">
      <c r="C27" s="51" t="s">
        <v>113</v>
      </c>
      <c r="D27" s="6" t="s">
        <v>108</v>
      </c>
      <c r="E27" s="6" t="s">
        <v>108</v>
      </c>
      <c r="F27" s="282">
        <f>'General Assumptions_Back End'!B10</f>
        <v>0</v>
      </c>
    </row>
    <row r="28" spans="2:9" x14ac:dyDescent="0.25">
      <c r="C28" s="51"/>
      <c r="E28" s="6"/>
      <c r="F28" s="282"/>
      <c r="I28" s="433"/>
    </row>
    <row r="29" spans="2:9" x14ac:dyDescent="0.25"/>
    <row r="30" spans="2:9" ht="17.25" x14ac:dyDescent="0.3">
      <c r="B30" s="122" t="s">
        <v>114</v>
      </c>
      <c r="C30" s="72"/>
      <c r="D30" s="120"/>
      <c r="E30" s="72"/>
      <c r="F30" s="72"/>
    </row>
    <row r="31" spans="2:9" x14ac:dyDescent="0.25">
      <c r="C31" s="3"/>
    </row>
    <row r="32" spans="2:9" x14ac:dyDescent="0.25">
      <c r="C32" s="75" t="s">
        <v>115</v>
      </c>
      <c r="D32" s="270" t="s">
        <v>116</v>
      </c>
      <c r="E32" s="64" t="s">
        <v>117</v>
      </c>
      <c r="F32" s="64"/>
    </row>
    <row r="33" spans="3:8" ht="15" customHeight="1" x14ac:dyDescent="0.25">
      <c r="C33" s="1"/>
    </row>
    <row r="34" spans="3:8" ht="15" customHeight="1" x14ac:dyDescent="0.25">
      <c r="C34" s="418" t="s">
        <v>118</v>
      </c>
      <c r="D34" s="270" t="s">
        <v>119</v>
      </c>
      <c r="E34" s="64" t="s">
        <v>117</v>
      </c>
      <c r="F34" s="72">
        <f>_xlfn.XLOOKUP(D34, Dropdowns!A10:A12, Dropdowns!B10:B12)</f>
        <v>1.1000000000000001</v>
      </c>
    </row>
    <row r="35" spans="3:8" ht="15" customHeight="1" x14ac:dyDescent="0.25">
      <c r="C35" s="1"/>
    </row>
    <row r="36" spans="3:8" x14ac:dyDescent="0.25">
      <c r="C36" s="1" t="s">
        <v>120</v>
      </c>
    </row>
    <row r="37" spans="3:8" x14ac:dyDescent="0.25">
      <c r="C37" s="62" t="s">
        <v>121</v>
      </c>
      <c r="D37" s="181" t="s">
        <v>122</v>
      </c>
      <c r="E37" s="63" t="s">
        <v>123</v>
      </c>
      <c r="F37" s="181" t="s">
        <v>103</v>
      </c>
    </row>
    <row r="38" spans="3:8" x14ac:dyDescent="0.25">
      <c r="C38" s="13" t="s">
        <v>124</v>
      </c>
      <c r="D38" s="437">
        <f>VLOOKUP(C38, PricePerSF[#All], MATCH('General User Inputs'!$D$32, PricePerSF[#Headers], 0), 0)</f>
        <v>140.19</v>
      </c>
      <c r="E38" s="271"/>
      <c r="F38" s="285">
        <f>IF(E38="",D38,E38)</f>
        <v>140.19</v>
      </c>
    </row>
    <row r="39" spans="3:8" x14ac:dyDescent="0.25">
      <c r="C39" s="13" t="s">
        <v>125</v>
      </c>
      <c r="D39" s="438">
        <f>VLOOKUP(C39, PricePerSF[#All], MATCH('General User Inputs'!$D$32, PricePerSF[#Headers], 0), 0)</f>
        <v>194.04116664720311</v>
      </c>
      <c r="E39" s="271"/>
      <c r="F39" s="286">
        <f>IF(E39="",D39,E39)</f>
        <v>194.04116664720311</v>
      </c>
      <c r="G39" s="106"/>
    </row>
    <row r="40" spans="3:8" x14ac:dyDescent="0.25">
      <c r="C40" s="13" t="s">
        <v>126</v>
      </c>
      <c r="D40" s="438">
        <f>VLOOKUP(C40, PricePerSF[#All], MATCH('General User Inputs'!$D$32, PricePerSF[#Headers], 0), 0)</f>
        <v>171.26</v>
      </c>
      <c r="E40" s="271"/>
      <c r="F40" s="286">
        <f t="shared" ref="F40" si="0">IF(E40="",D40,E40)</f>
        <v>171.26</v>
      </c>
      <c r="G40" s="106"/>
    </row>
    <row r="41" spans="3:8" x14ac:dyDescent="0.25">
      <c r="C41" s="13" t="s">
        <v>127</v>
      </c>
      <c r="D41" s="438">
        <f>VLOOKUP(C41, PricePerSF[#All], MATCH('General User Inputs'!$D$32, PricePerSF[#Headers], 0), 0)</f>
        <v>163.44321616255985</v>
      </c>
      <c r="E41" s="271"/>
      <c r="F41" s="286">
        <f>IF(E41="",D41,E41)</f>
        <v>163.44321616255985</v>
      </c>
      <c r="G41" s="106"/>
      <c r="H41" s="5"/>
    </row>
    <row r="42" spans="3:8" x14ac:dyDescent="0.25">
      <c r="C42" s="13" t="s">
        <v>128</v>
      </c>
      <c r="D42" s="438">
        <f>VLOOKUP(C42, PricePerSF[#All], MATCH('General User Inputs'!$D$32, PricePerSF[#Headers], 0), 0)</f>
        <v>164.88</v>
      </c>
      <c r="E42" s="271"/>
      <c r="F42" s="286">
        <f t="shared" ref="F42:F44" si="1">IF(E42="",D42,E42)</f>
        <v>164.88</v>
      </c>
      <c r="G42" s="106"/>
      <c r="H42" s="5"/>
    </row>
    <row r="43" spans="3:8" x14ac:dyDescent="0.25">
      <c r="C43" s="13" t="s">
        <v>129</v>
      </c>
      <c r="D43" s="438">
        <f>VLOOKUP(C43, PricePerSF[#All], MATCH('General User Inputs'!$D$32, PricePerSF[#Headers], 0), 0)</f>
        <v>254.2</v>
      </c>
      <c r="E43" s="271"/>
      <c r="F43" s="286">
        <f t="shared" si="1"/>
        <v>254.2</v>
      </c>
      <c r="G43" s="106"/>
      <c r="H43" s="5"/>
    </row>
    <row r="44" spans="3:8" x14ac:dyDescent="0.25">
      <c r="C44" s="13" t="s">
        <v>130</v>
      </c>
      <c r="D44" s="438">
        <f>VLOOKUP(C44, PricePerSF[#All], MATCH('General User Inputs'!$D$32, PricePerSF[#Headers], 0), 0)</f>
        <v>193.83813097816278</v>
      </c>
      <c r="E44" s="271"/>
      <c r="F44" s="286">
        <f t="shared" si="1"/>
        <v>193.83813097816278</v>
      </c>
      <c r="G44" s="106"/>
      <c r="H44" s="5"/>
    </row>
    <row r="45" spans="3:8" x14ac:dyDescent="0.25">
      <c r="C45" s="13"/>
      <c r="D45" s="419"/>
      <c r="E45" s="106"/>
      <c r="F45" s="419"/>
      <c r="G45" s="106"/>
      <c r="H45" s="5"/>
    </row>
    <row r="46" spans="3:8" x14ac:dyDescent="0.25">
      <c r="C46" s="13"/>
      <c r="D46" s="419"/>
      <c r="E46" s="106"/>
      <c r="F46" s="419"/>
      <c r="G46" s="106"/>
      <c r="H46" s="5"/>
    </row>
    <row r="47" spans="3:8" x14ac:dyDescent="0.25">
      <c r="C47" s="13"/>
      <c r="D47" s="419"/>
      <c r="E47" s="106"/>
      <c r="F47" s="419"/>
      <c r="G47" s="106"/>
      <c r="H47" s="5"/>
    </row>
    <row r="48" spans="3:8" x14ac:dyDescent="0.25">
      <c r="C48" s="13"/>
      <c r="D48" s="419"/>
      <c r="E48" s="106"/>
      <c r="F48" s="419"/>
      <c r="G48" s="106"/>
      <c r="H48" s="5"/>
    </row>
    <row r="49" spans="2:11" x14ac:dyDescent="0.25">
      <c r="C49" s="13"/>
      <c r="D49" s="419"/>
      <c r="E49" s="106"/>
      <c r="F49" s="419"/>
      <c r="G49" s="106"/>
      <c r="H49" s="5"/>
    </row>
    <row r="50" spans="2:11" x14ac:dyDescent="0.25"/>
    <row r="51" spans="2:11" ht="17.25" x14ac:dyDescent="0.3">
      <c r="B51" s="122" t="s">
        <v>131</v>
      </c>
      <c r="C51" s="72"/>
      <c r="D51" s="120"/>
      <c r="E51" s="72"/>
      <c r="F51" s="72"/>
      <c r="G51" s="72"/>
      <c r="H51" s="72"/>
      <c r="I51" s="72"/>
      <c r="J51" s="72"/>
    </row>
    <row r="52" spans="2:11" x14ac:dyDescent="0.25">
      <c r="C52" s="3"/>
    </row>
    <row r="53" spans="2:11" ht="28.5" x14ac:dyDescent="0.25">
      <c r="C53" s="68" t="s">
        <v>132</v>
      </c>
      <c r="D53" s="67" t="s">
        <v>133</v>
      </c>
      <c r="E53" s="70" t="s">
        <v>134</v>
      </c>
      <c r="F53" s="70" t="s">
        <v>135</v>
      </c>
      <c r="G53" s="70" t="s">
        <v>136</v>
      </c>
      <c r="H53" s="70" t="s">
        <v>137</v>
      </c>
      <c r="I53" s="70" t="s">
        <v>138</v>
      </c>
      <c r="J53" s="70" t="s">
        <v>139</v>
      </c>
    </row>
    <row r="54" spans="2:11" x14ac:dyDescent="0.25">
      <c r="C54" s="66" t="s">
        <v>140</v>
      </c>
      <c r="D54" s="40" t="s">
        <v>141</v>
      </c>
      <c r="E54" s="272"/>
      <c r="F54" s="272"/>
      <c r="G54" s="272"/>
      <c r="H54" s="272"/>
      <c r="I54" s="272"/>
      <c r="J54" s="272"/>
    </row>
    <row r="55" spans="2:11" x14ac:dyDescent="0.25">
      <c r="C55" s="66" t="s">
        <v>142</v>
      </c>
      <c r="D55" s="40" t="s">
        <v>141</v>
      </c>
      <c r="E55" s="273"/>
      <c r="F55" s="273"/>
      <c r="G55" s="273"/>
      <c r="H55" s="273"/>
      <c r="I55" s="273"/>
      <c r="J55" s="273"/>
    </row>
    <row r="56" spans="2:11" x14ac:dyDescent="0.25">
      <c r="C56" s="66" t="s">
        <v>143</v>
      </c>
      <c r="D56" s="40" t="s">
        <v>141</v>
      </c>
      <c r="E56" s="273"/>
      <c r="F56" s="273"/>
      <c r="G56" s="273"/>
      <c r="H56" s="273"/>
      <c r="I56" s="273"/>
      <c r="J56" s="273"/>
    </row>
    <row r="57" spans="2:11" x14ac:dyDescent="0.25">
      <c r="C57" s="66" t="s">
        <v>144</v>
      </c>
      <c r="D57" s="40" t="s">
        <v>141</v>
      </c>
      <c r="E57" s="274"/>
      <c r="F57" s="274"/>
      <c r="G57" s="274"/>
      <c r="H57" s="274"/>
      <c r="I57" s="274"/>
      <c r="J57" s="274"/>
    </row>
    <row r="58" spans="2:11" x14ac:dyDescent="0.25">
      <c r="C58" s="55" t="s">
        <v>145</v>
      </c>
      <c r="D58" s="104" t="s">
        <v>146</v>
      </c>
      <c r="E58" s="272"/>
      <c r="F58" s="272"/>
      <c r="G58" s="272"/>
      <c r="H58" s="272"/>
      <c r="I58" s="272"/>
      <c r="J58" s="272"/>
    </row>
    <row r="59" spans="2:11" x14ac:dyDescent="0.25">
      <c r="C59" s="31" t="s">
        <v>147</v>
      </c>
      <c r="D59" s="32" t="s">
        <v>148</v>
      </c>
      <c r="E59" s="273"/>
      <c r="F59" s="273"/>
      <c r="G59" s="273"/>
      <c r="H59" s="273"/>
      <c r="I59" s="273"/>
      <c r="J59" s="273"/>
    </row>
    <row r="60" spans="2:11" x14ac:dyDescent="0.25">
      <c r="C60" s="31" t="s">
        <v>149</v>
      </c>
      <c r="D60" s="32" t="s">
        <v>150</v>
      </c>
      <c r="E60" s="273"/>
      <c r="F60" s="273"/>
      <c r="G60" s="273"/>
      <c r="H60" s="273"/>
      <c r="I60" s="273"/>
      <c r="J60" s="273"/>
    </row>
    <row r="61" spans="2:11" x14ac:dyDescent="0.25">
      <c r="C61" s="31" t="s">
        <v>151</v>
      </c>
      <c r="D61" s="32" t="s">
        <v>152</v>
      </c>
      <c r="E61" s="273"/>
      <c r="F61" s="273"/>
      <c r="G61" s="273"/>
      <c r="H61" s="273"/>
      <c r="I61" s="273"/>
      <c r="J61" s="273"/>
    </row>
    <row r="62" spans="2:11" x14ac:dyDescent="0.25">
      <c r="C62" t="s">
        <v>153</v>
      </c>
      <c r="D62" s="32" t="s">
        <v>154</v>
      </c>
      <c r="E62" s="273"/>
      <c r="F62" s="273"/>
      <c r="G62" s="273"/>
      <c r="H62" s="273"/>
      <c r="I62" s="273"/>
      <c r="J62" s="273"/>
      <c r="K62" s="102"/>
    </row>
    <row r="63" spans="2:11" x14ac:dyDescent="0.25">
      <c r="C63" t="s">
        <v>155</v>
      </c>
      <c r="D63" s="32" t="s">
        <v>154</v>
      </c>
      <c r="E63" s="273"/>
      <c r="F63" s="273"/>
      <c r="G63" s="273"/>
      <c r="H63" s="273"/>
      <c r="I63" s="273"/>
      <c r="J63" s="273"/>
      <c r="K63" s="102"/>
    </row>
    <row r="64" spans="2:11" x14ac:dyDescent="0.25">
      <c r="C64" t="s">
        <v>156</v>
      </c>
      <c r="D64" s="6" t="s">
        <v>157</v>
      </c>
      <c r="E64" s="273"/>
      <c r="F64" s="273"/>
      <c r="G64" s="273"/>
      <c r="H64" s="273"/>
      <c r="I64" s="273"/>
      <c r="J64" s="273"/>
      <c r="K64" s="102"/>
    </row>
    <row r="65" spans="3:11" x14ac:dyDescent="0.25">
      <c r="C65" t="s">
        <v>158</v>
      </c>
      <c r="D65" s="6" t="s">
        <v>157</v>
      </c>
      <c r="E65" s="273"/>
      <c r="F65" s="273"/>
      <c r="G65" s="273"/>
      <c r="H65" s="273"/>
      <c r="I65" s="273"/>
      <c r="J65" s="273"/>
      <c r="K65" s="102"/>
    </row>
    <row r="66" spans="3:11" x14ac:dyDescent="0.25">
      <c r="C66" s="50"/>
      <c r="E66" s="53"/>
      <c r="F66" s="53"/>
      <c r="G66" s="53"/>
    </row>
    <row r="67" spans="3:11" ht="28.5" x14ac:dyDescent="0.25">
      <c r="C67" s="483" t="s">
        <v>132</v>
      </c>
      <c r="D67" s="485" t="s">
        <v>133</v>
      </c>
      <c r="E67" s="435" t="s">
        <v>159</v>
      </c>
      <c r="F67" s="71" t="s">
        <v>160</v>
      </c>
      <c r="G67" s="71" t="s">
        <v>161</v>
      </c>
      <c r="H67" s="71" t="s">
        <v>162</v>
      </c>
      <c r="I67" s="71" t="s">
        <v>163</v>
      </c>
      <c r="J67" s="71" t="s">
        <v>164</v>
      </c>
    </row>
    <row r="68" spans="3:11" x14ac:dyDescent="0.25">
      <c r="C68" s="484"/>
      <c r="D68" s="486"/>
      <c r="E68" s="434">
        <f>E12</f>
        <v>0</v>
      </c>
      <c r="F68" s="434">
        <f>E68</f>
        <v>0</v>
      </c>
      <c r="G68" s="434">
        <f t="shared" ref="G68:J68" si="2">F68</f>
        <v>0</v>
      </c>
      <c r="H68" s="434">
        <f t="shared" si="2"/>
        <v>0</v>
      </c>
      <c r="I68" s="434">
        <f t="shared" si="2"/>
        <v>0</v>
      </c>
      <c r="J68" s="434">
        <f t="shared" si="2"/>
        <v>0</v>
      </c>
    </row>
    <row r="69" spans="3:11" x14ac:dyDescent="0.25">
      <c r="C69" s="66" t="s">
        <v>140</v>
      </c>
      <c r="D69" s="40" t="s">
        <v>141</v>
      </c>
      <c r="E69" s="272"/>
      <c r="F69" s="272"/>
      <c r="G69" s="272"/>
      <c r="H69" s="272"/>
      <c r="I69" s="272"/>
      <c r="J69" s="272"/>
    </row>
    <row r="70" spans="3:11" x14ac:dyDescent="0.25">
      <c r="C70" s="66" t="s">
        <v>142</v>
      </c>
      <c r="D70" s="40" t="s">
        <v>141</v>
      </c>
      <c r="E70" s="275"/>
      <c r="F70" s="275"/>
      <c r="G70" s="275"/>
      <c r="H70" s="275"/>
      <c r="I70" s="275"/>
      <c r="J70" s="275"/>
    </row>
    <row r="71" spans="3:11" x14ac:dyDescent="0.25">
      <c r="C71" s="66" t="s">
        <v>143</v>
      </c>
      <c r="D71" s="40" t="s">
        <v>141</v>
      </c>
      <c r="E71" s="273"/>
      <c r="F71" s="273"/>
      <c r="G71" s="273"/>
      <c r="H71" s="273"/>
      <c r="I71" s="273"/>
      <c r="J71" s="273"/>
    </row>
    <row r="72" spans="3:11" x14ac:dyDescent="0.25">
      <c r="C72" s="66" t="s">
        <v>144</v>
      </c>
      <c r="D72" s="40" t="s">
        <v>141</v>
      </c>
      <c r="E72" s="274"/>
      <c r="F72" s="274"/>
      <c r="G72" s="274"/>
      <c r="H72" s="274"/>
      <c r="I72" s="274"/>
      <c r="J72" s="274"/>
    </row>
    <row r="73" spans="3:11" x14ac:dyDescent="0.25">
      <c r="C73" s="55" t="s">
        <v>145</v>
      </c>
      <c r="D73" s="104" t="s">
        <v>146</v>
      </c>
      <c r="E73" s="272"/>
      <c r="F73" s="272"/>
      <c r="G73" s="272"/>
      <c r="H73" s="272"/>
      <c r="I73" s="272"/>
      <c r="J73" s="272"/>
    </row>
    <row r="74" spans="3:11" x14ac:dyDescent="0.25">
      <c r="C74" t="s">
        <v>147</v>
      </c>
      <c r="D74" s="32" t="s">
        <v>165</v>
      </c>
      <c r="E74" s="273"/>
      <c r="F74" s="273"/>
      <c r="G74" s="273"/>
      <c r="H74" s="273"/>
      <c r="I74" s="273"/>
      <c r="J74" s="273"/>
    </row>
    <row r="75" spans="3:11" x14ac:dyDescent="0.25">
      <c r="C75" t="s">
        <v>149</v>
      </c>
      <c r="D75" s="32" t="s">
        <v>150</v>
      </c>
      <c r="E75" s="273"/>
      <c r="F75" s="273"/>
      <c r="G75" s="273"/>
      <c r="H75" s="273"/>
      <c r="I75" s="273"/>
      <c r="J75" s="273"/>
    </row>
    <row r="76" spans="3:11" x14ac:dyDescent="0.25">
      <c r="C76" t="s">
        <v>151</v>
      </c>
      <c r="D76" s="32" t="s">
        <v>152</v>
      </c>
      <c r="E76" s="273"/>
      <c r="F76" s="273"/>
      <c r="G76" s="273"/>
      <c r="H76" s="273"/>
      <c r="I76" s="273"/>
      <c r="J76" s="273"/>
    </row>
    <row r="77" spans="3:11" x14ac:dyDescent="0.25">
      <c r="C77" t="s">
        <v>153</v>
      </c>
      <c r="D77" s="32" t="s">
        <v>152</v>
      </c>
      <c r="E77" s="273"/>
      <c r="F77" s="273"/>
      <c r="G77" s="273"/>
      <c r="H77" s="273"/>
      <c r="I77" s="273"/>
      <c r="J77" s="273"/>
      <c r="K77" s="102"/>
    </row>
    <row r="78" spans="3:11" x14ac:dyDescent="0.25">
      <c r="C78" t="s">
        <v>155</v>
      </c>
      <c r="D78" s="32" t="s">
        <v>152</v>
      </c>
      <c r="E78" s="273"/>
      <c r="F78" s="273"/>
      <c r="G78" s="273"/>
      <c r="H78" s="273"/>
      <c r="I78" s="273"/>
      <c r="J78" s="273"/>
      <c r="K78" s="102"/>
    </row>
    <row r="79" spans="3:11" x14ac:dyDescent="0.25">
      <c r="C79" t="s">
        <v>156</v>
      </c>
      <c r="D79" s="6" t="s">
        <v>157</v>
      </c>
      <c r="E79" s="273"/>
      <c r="F79" s="273"/>
      <c r="G79" s="273"/>
      <c r="H79" s="273"/>
      <c r="I79" s="273"/>
      <c r="J79" s="273"/>
      <c r="K79" s="102"/>
    </row>
    <row r="80" spans="3:11" x14ac:dyDescent="0.25">
      <c r="C80" t="s">
        <v>158</v>
      </c>
      <c r="D80" s="6" t="s">
        <v>157</v>
      </c>
      <c r="E80" s="273"/>
      <c r="F80" s="273"/>
      <c r="G80" s="273"/>
      <c r="H80" s="273"/>
      <c r="I80" s="273"/>
      <c r="J80" s="273"/>
      <c r="K80" s="102"/>
    </row>
    <row r="81" spans="2:7" x14ac:dyDescent="0.25">
      <c r="C81" s="50"/>
      <c r="E81" s="53"/>
      <c r="F81" s="53"/>
      <c r="G81" s="53"/>
    </row>
    <row r="82" spans="2:7" ht="15.75" x14ac:dyDescent="0.25">
      <c r="B82" s="123" t="s">
        <v>166</v>
      </c>
      <c r="C82" s="72"/>
      <c r="D82" s="120"/>
      <c r="E82" s="53"/>
      <c r="F82" s="53"/>
      <c r="G82" s="53"/>
    </row>
    <row r="83" spans="2:7" ht="10.5" customHeight="1" x14ac:dyDescent="0.25">
      <c r="C83" s="1"/>
      <c r="E83" s="53"/>
      <c r="F83" s="53"/>
      <c r="G83" s="53"/>
    </row>
    <row r="84" spans="2:7" x14ac:dyDescent="0.25">
      <c r="C84" s="62" t="s">
        <v>167</v>
      </c>
      <c r="D84" s="63" t="s">
        <v>168</v>
      </c>
      <c r="E84" s="53"/>
      <c r="F84" s="53"/>
      <c r="G84" s="53"/>
    </row>
    <row r="85" spans="2:7" x14ac:dyDescent="0.25">
      <c r="C85" s="51" t="s">
        <v>169</v>
      </c>
      <c r="D85" s="276"/>
      <c r="E85" s="53"/>
      <c r="F85" s="53"/>
      <c r="G85" s="53"/>
    </row>
    <row r="86" spans="2:7" x14ac:dyDescent="0.25">
      <c r="C86" t="s">
        <v>170</v>
      </c>
      <c r="D86" s="277"/>
    </row>
    <row r="87" spans="2:7" x14ac:dyDescent="0.25">
      <c r="C87" t="s">
        <v>171</v>
      </c>
      <c r="D87" s="277"/>
    </row>
    <row r="88" spans="2:7" x14ac:dyDescent="0.25">
      <c r="C88" t="s">
        <v>172</v>
      </c>
      <c r="D88" s="277"/>
    </row>
    <row r="89" spans="2:7" x14ac:dyDescent="0.25"/>
    <row r="90" spans="2:7" ht="17.25" x14ac:dyDescent="0.3">
      <c r="B90" s="122" t="s">
        <v>173</v>
      </c>
      <c r="C90" s="72"/>
      <c r="D90" s="120"/>
    </row>
    <row r="91" spans="2:7" ht="10.5" customHeight="1" x14ac:dyDescent="0.25">
      <c r="C91" s="1"/>
      <c r="E91" s="53"/>
      <c r="F91" s="53"/>
      <c r="G91" s="53"/>
    </row>
    <row r="92" spans="2:7" ht="33" customHeight="1" x14ac:dyDescent="0.25">
      <c r="C92" s="62" t="s">
        <v>174</v>
      </c>
      <c r="D92" s="404" t="s">
        <v>175</v>
      </c>
    </row>
    <row r="93" spans="2:7" x14ac:dyDescent="0.25">
      <c r="C93" t="s">
        <v>176</v>
      </c>
      <c r="D93" s="408"/>
    </row>
    <row r="94" spans="2:7" x14ac:dyDescent="0.25">
      <c r="C94" t="s">
        <v>177</v>
      </c>
      <c r="D94" s="408"/>
    </row>
    <row r="95" spans="2:7" x14ac:dyDescent="0.25">
      <c r="C95" t="s">
        <v>178</v>
      </c>
      <c r="D95" s="408"/>
    </row>
    <row r="96" spans="2:7" x14ac:dyDescent="0.25">
      <c r="C96" t="s">
        <v>179</v>
      </c>
      <c r="D96" s="408"/>
    </row>
    <row r="97" spans="2:9" x14ac:dyDescent="0.25">
      <c r="C97" t="s">
        <v>180</v>
      </c>
      <c r="D97" s="408"/>
    </row>
    <row r="98" spans="2:9" x14ac:dyDescent="0.25">
      <c r="C98" t="s">
        <v>181</v>
      </c>
      <c r="D98" s="408"/>
    </row>
    <row r="99" spans="2:9" x14ac:dyDescent="0.25">
      <c r="C99" t="s">
        <v>182</v>
      </c>
      <c r="D99" s="408"/>
    </row>
    <row r="100" spans="2:9" x14ac:dyDescent="0.25">
      <c r="C100" t="s">
        <v>183</v>
      </c>
      <c r="D100" s="408"/>
    </row>
    <row r="101" spans="2:9" x14ac:dyDescent="0.25">
      <c r="C101" t="s">
        <v>184</v>
      </c>
      <c r="D101" s="408"/>
    </row>
    <row r="102" spans="2:9" x14ac:dyDescent="0.25">
      <c r="C102" t="s">
        <v>185</v>
      </c>
      <c r="D102" s="408"/>
    </row>
    <row r="103" spans="2:9" x14ac:dyDescent="0.25">
      <c r="C103" t="s">
        <v>186</v>
      </c>
      <c r="D103" s="408"/>
    </row>
    <row r="104" spans="2:9" x14ac:dyDescent="0.25">
      <c r="C104" t="s">
        <v>187</v>
      </c>
      <c r="D104" s="408"/>
    </row>
    <row r="105" spans="2:9" x14ac:dyDescent="0.25">
      <c r="C105" t="s">
        <v>188</v>
      </c>
      <c r="D105" s="277"/>
    </row>
    <row r="106" spans="2:9" x14ac:dyDescent="0.25">
      <c r="D106"/>
    </row>
    <row r="107" spans="2:9" ht="17.25" x14ac:dyDescent="0.3">
      <c r="B107" s="122" t="s">
        <v>189</v>
      </c>
      <c r="C107" s="72"/>
      <c r="D107" s="120"/>
      <c r="E107" s="72"/>
      <c r="F107" s="72"/>
      <c r="G107" s="72"/>
      <c r="H107" s="72"/>
      <c r="I107" s="72"/>
    </row>
    <row r="108" spans="2:9" ht="13.5" customHeight="1" x14ac:dyDescent="0.25">
      <c r="C108" s="65"/>
    </row>
    <row r="109" spans="2:9" x14ac:dyDescent="0.25">
      <c r="C109" s="125" t="s">
        <v>190</v>
      </c>
      <c r="D109" s="120"/>
    </row>
    <row r="110" spans="2:9" x14ac:dyDescent="0.25">
      <c r="C110" s="80" t="s">
        <v>191</v>
      </c>
      <c r="D110" s="124" t="s">
        <v>192</v>
      </c>
    </row>
    <row r="111" spans="2:9" x14ac:dyDescent="0.25">
      <c r="C111" s="81" t="s">
        <v>193</v>
      </c>
      <c r="D111" s="273"/>
      <c r="E111" s="82"/>
    </row>
    <row r="112" spans="2:9" x14ac:dyDescent="0.25">
      <c r="C112" s="81" t="s">
        <v>194</v>
      </c>
      <c r="D112" s="90"/>
      <c r="E112" s="82"/>
    </row>
    <row r="113" spans="3:10" x14ac:dyDescent="0.25">
      <c r="C113" s="81"/>
      <c r="D113" s="81"/>
      <c r="E113" s="81"/>
    </row>
    <row r="114" spans="3:10" ht="15.75" thickBot="1" x14ac:dyDescent="0.3">
      <c r="C114" s="62" t="s">
        <v>195</v>
      </c>
      <c r="D114" s="128" t="s">
        <v>196</v>
      </c>
      <c r="E114" s="127"/>
      <c r="F114" s="72"/>
      <c r="G114" s="72"/>
      <c r="H114" s="89" t="s">
        <v>197</v>
      </c>
      <c r="I114" s="41" t="s">
        <v>198</v>
      </c>
    </row>
    <row r="115" spans="3:10" ht="31.5" customHeight="1" thickBot="1" x14ac:dyDescent="0.3">
      <c r="C115" s="11" t="s">
        <v>199</v>
      </c>
      <c r="D115" s="477"/>
      <c r="E115" s="478"/>
      <c r="F115" s="478"/>
      <c r="G115" s="479"/>
      <c r="H115" s="466"/>
      <c r="I115" s="467"/>
      <c r="J115" s="322"/>
    </row>
    <row r="116" spans="3:10" ht="31.5" customHeight="1" thickBot="1" x14ac:dyDescent="0.3">
      <c r="C116" s="73" t="s">
        <v>200</v>
      </c>
      <c r="D116" s="480"/>
      <c r="E116" s="481"/>
      <c r="F116" s="481"/>
      <c r="G116" s="482"/>
      <c r="H116" s="126" t="str">
        <f>IF(D116="","",INDEX('Rec Judgement Factors Lookup'!$A$2:$D$31,MATCH($D116,'Rec Judgement Factors Lookup'!$C$2:$C$31,0),4))</f>
        <v/>
      </c>
      <c r="I116" s="469"/>
    </row>
    <row r="117" spans="3:10" ht="31.5" customHeight="1" thickBot="1" x14ac:dyDescent="0.3">
      <c r="C117" s="73" t="s">
        <v>201</v>
      </c>
      <c r="D117" s="480"/>
      <c r="E117" s="481"/>
      <c r="F117" s="481"/>
      <c r="G117" s="482"/>
      <c r="H117" s="126" t="str">
        <f>IF(D117="","",INDEX('Rec Judgement Factors Lookup'!$A$2:$D$31,MATCH($D117,'Rec Judgement Factors Lookup'!$C$2:$C$31,0),4))</f>
        <v/>
      </c>
      <c r="I117" s="467"/>
    </row>
    <row r="118" spans="3:10" ht="31.5" customHeight="1" thickBot="1" x14ac:dyDescent="0.3">
      <c r="C118" s="73" t="s">
        <v>202</v>
      </c>
      <c r="D118" s="480"/>
      <c r="E118" s="481"/>
      <c r="F118" s="481"/>
      <c r="G118" s="482"/>
      <c r="H118" s="126" t="str">
        <f>IF(D118="","",INDEX('Rec Judgement Factors Lookup'!$A$2:$D$31,MATCH($D118,'Rec Judgement Factors Lookup'!$C$2:$C$31,0),4))</f>
        <v/>
      </c>
      <c r="I118" s="467"/>
    </row>
    <row r="119" spans="3:10" ht="31.5" customHeight="1" thickBot="1" x14ac:dyDescent="0.3">
      <c r="C119" s="73" t="s">
        <v>203</v>
      </c>
      <c r="D119" s="480"/>
      <c r="E119" s="481"/>
      <c r="F119" s="481"/>
      <c r="G119" s="482"/>
      <c r="H119" s="126" t="str">
        <f>IF(D119="","",INDEX('Rec Judgement Factors Lookup'!$A$2:$D$31,MATCH($D119,'Rec Judgement Factors Lookup'!$C$2:$C$31,0),4))</f>
        <v/>
      </c>
      <c r="I119" s="468"/>
    </row>
    <row r="120" spans="3:10" ht="21.6" customHeight="1" x14ac:dyDescent="0.25">
      <c r="C120" s="125" t="s">
        <v>204</v>
      </c>
      <c r="D120" s="72"/>
    </row>
    <row r="121" spans="3:10" x14ac:dyDescent="0.25">
      <c r="C121" s="81" t="s">
        <v>205</v>
      </c>
      <c r="D121" s="124"/>
    </row>
    <row r="122" spans="3:10" x14ac:dyDescent="0.25">
      <c r="C122" s="81" t="s">
        <v>193</v>
      </c>
      <c r="D122" s="273"/>
    </row>
    <row r="123" spans="3:10" x14ac:dyDescent="0.25">
      <c r="C123" s="81" t="s">
        <v>194</v>
      </c>
      <c r="D123" s="90"/>
    </row>
    <row r="124" spans="3:10" x14ac:dyDescent="0.25">
      <c r="C124" s="81"/>
      <c r="D124" s="81"/>
      <c r="E124" s="81"/>
    </row>
    <row r="125" spans="3:10" ht="15.75" thickBot="1" x14ac:dyDescent="0.3">
      <c r="C125" s="62" t="s">
        <v>195</v>
      </c>
      <c r="D125" s="128" t="s">
        <v>196</v>
      </c>
      <c r="E125" s="127"/>
      <c r="F125" s="72"/>
      <c r="G125" s="72"/>
      <c r="H125" s="89" t="s">
        <v>197</v>
      </c>
      <c r="I125" s="41" t="s">
        <v>198</v>
      </c>
    </row>
    <row r="126" spans="3:10" ht="31.5" customHeight="1" thickBot="1" x14ac:dyDescent="0.3">
      <c r="C126" s="11" t="s">
        <v>199</v>
      </c>
      <c r="D126" s="477"/>
      <c r="E126" s="478"/>
      <c r="F126" s="478"/>
      <c r="G126" s="479"/>
      <c r="H126" s="466" t="str">
        <f>IF(D126="","",INDEX('Rec Judgement Factors Lookup'!$A$2:$D$31,MATCH($D126,'Rec Judgement Factors Lookup'!$C$2:$C$31,0),4))</f>
        <v/>
      </c>
      <c r="I126" s="467"/>
    </row>
    <row r="127" spans="3:10" ht="31.5" customHeight="1" thickBot="1" x14ac:dyDescent="0.3">
      <c r="C127" s="73" t="s">
        <v>200</v>
      </c>
      <c r="D127" s="480"/>
      <c r="E127" s="481"/>
      <c r="F127" s="481"/>
      <c r="G127" s="482"/>
      <c r="H127" s="126" t="str">
        <f>IF(D127="","",INDEX('Rec Judgement Factors Lookup'!$A$2:$D$31,MATCH($D127,'Rec Judgement Factors Lookup'!$C$2:$C$31,0),4))</f>
        <v/>
      </c>
      <c r="I127" s="467"/>
    </row>
    <row r="128" spans="3:10" ht="31.5" customHeight="1" thickBot="1" x14ac:dyDescent="0.3">
      <c r="C128" s="73" t="s">
        <v>201</v>
      </c>
      <c r="D128" s="480"/>
      <c r="E128" s="481"/>
      <c r="F128" s="481"/>
      <c r="G128" s="482"/>
      <c r="H128" s="126" t="str">
        <f>IF(D128="","",INDEX('Rec Judgement Factors Lookup'!$A$2:$D$31,MATCH($D128,'Rec Judgement Factors Lookup'!$C$2:$C$31,0),4))</f>
        <v/>
      </c>
      <c r="I128" s="467"/>
    </row>
    <row r="129" spans="3:9" ht="31.5" customHeight="1" thickBot="1" x14ac:dyDescent="0.3">
      <c r="C129" s="73" t="s">
        <v>202</v>
      </c>
      <c r="D129" s="480"/>
      <c r="E129" s="481"/>
      <c r="F129" s="481"/>
      <c r="G129" s="482"/>
      <c r="H129" s="126" t="str">
        <f>IF(D129="","",INDEX('Rec Judgement Factors Lookup'!$A$2:$D$31,MATCH($D129,'Rec Judgement Factors Lookup'!$C$2:$C$31,0),4))</f>
        <v/>
      </c>
      <c r="I129" s="467"/>
    </row>
    <row r="130" spans="3:9" ht="31.5" customHeight="1" thickBot="1" x14ac:dyDescent="0.3">
      <c r="C130" s="73" t="s">
        <v>203</v>
      </c>
      <c r="D130" s="480"/>
      <c r="E130" s="481"/>
      <c r="F130" s="481"/>
      <c r="G130" s="482"/>
      <c r="H130" s="126" t="str">
        <f>IF(D130="","",INDEX('Rec Judgement Factors Lookup'!$A$2:$D$31,MATCH($D130,'Rec Judgement Factors Lookup'!$C$2:$C$31,0),4))</f>
        <v/>
      </c>
      <c r="I130" s="467"/>
    </row>
    <row r="131" spans="3:9" x14ac:dyDescent="0.25"/>
    <row r="132" spans="3:9" x14ac:dyDescent="0.25"/>
    <row r="133" spans="3:9" x14ac:dyDescent="0.25"/>
    <row r="134" spans="3:9" x14ac:dyDescent="0.25"/>
    <row r="135" spans="3:9" x14ac:dyDescent="0.25"/>
    <row r="136" spans="3:9" x14ac:dyDescent="0.25"/>
    <row r="137" spans="3:9" x14ac:dyDescent="0.25"/>
    <row r="138" spans="3:9" x14ac:dyDescent="0.25"/>
    <row r="139" spans="3:9" x14ac:dyDescent="0.25"/>
    <row r="140" spans="3:9" x14ac:dyDescent="0.25"/>
    <row r="141" spans="3:9" x14ac:dyDescent="0.25"/>
    <row r="142" spans="3:9" x14ac:dyDescent="0.25"/>
    <row r="143" spans="3:9" x14ac:dyDescent="0.25"/>
    <row r="144" spans="3:9" x14ac:dyDescent="0.25"/>
    <row r="145" x14ac:dyDescent="0.25"/>
    <row r="146" x14ac:dyDescent="0.25"/>
    <row r="147" x14ac:dyDescent="0.25"/>
  </sheetData>
  <sheetProtection algorithmName="SHA-512" hashValue="n5UI23iuWduXSEPSqtiRcEpUhDn5NnSRw7/SjFVcjnLYW/nVBX5DnV+JG2s/YvNznRAhygabIuciUzxRdHrXNg==" saltValue="CTFXU5GZp0KGZPDKhqsGZw==" spinCount="100000" sheet="1" objects="1" scenarios="1"/>
  <mergeCells count="12">
    <mergeCell ref="D118:G118"/>
    <mergeCell ref="D119:G119"/>
    <mergeCell ref="C67:C68"/>
    <mergeCell ref="D67:D68"/>
    <mergeCell ref="D115:G115"/>
    <mergeCell ref="D116:G116"/>
    <mergeCell ref="D117:G117"/>
    <mergeCell ref="D126:G126"/>
    <mergeCell ref="D127:G127"/>
    <mergeCell ref="D128:G128"/>
    <mergeCell ref="D129:G129"/>
    <mergeCell ref="D130:G130"/>
  </mergeCells>
  <conditionalFormatting sqref="D32 D38:F44 D45:D49 F45:F49">
    <cfRule type="expression" dxfId="15" priority="7">
      <formula>$E$5="no"</formula>
    </cfRule>
  </conditionalFormatting>
  <conditionalFormatting sqref="D34">
    <cfRule type="expression" dxfId="14" priority="2">
      <formula>$E$5="no"</formula>
    </cfRule>
  </conditionalFormatting>
  <conditionalFormatting sqref="D93:D105">
    <cfRule type="expression" dxfId="13" priority="30">
      <formula>$E$8="no"</formula>
    </cfRule>
  </conditionalFormatting>
  <conditionalFormatting sqref="D110:D112 D115:D119 H115:I119 D121:D123 D126:D130 H126:I130">
    <cfRule type="expression" dxfId="12" priority="31">
      <formula>$E$9="no"</formula>
    </cfRule>
  </conditionalFormatting>
  <conditionalFormatting sqref="E22:E24">
    <cfRule type="cellIs" dxfId="11" priority="1" operator="equal">
      <formula>0</formula>
    </cfRule>
  </conditionalFormatting>
  <conditionalFormatting sqref="E54:J57 E69:J72 D85:D88">
    <cfRule type="expression" dxfId="10" priority="23">
      <formula>$E$7="no"</formula>
    </cfRule>
  </conditionalFormatting>
  <conditionalFormatting sqref="E58:J65 E73:J80">
    <cfRule type="expression" dxfId="9" priority="13">
      <formula>$E$6="no"</formula>
    </cfRule>
  </conditionalFormatting>
  <conditionalFormatting sqref="E69:J80">
    <cfRule type="expression" dxfId="8" priority="6">
      <formula>$E$11="No"</formula>
    </cfRule>
  </conditionalFormatting>
  <dataValidations xWindow="1418" yWindow="512" count="6">
    <dataValidation type="list" allowBlank="1" showInputMessage="1" showErrorMessage="1" sqref="D122 D111 E5:E9 E11" xr:uid="{9589772D-F6E5-444D-96E1-872100601358}">
      <formula1>"Yes, No"</formula1>
    </dataValidation>
    <dataValidation type="list" allowBlank="1" showInputMessage="1" showErrorMessage="1" sqref="D115 D126" xr:uid="{BF6FC807-865C-4241-93CA-60609249D8E8}">
      <formula1>IF($D$110="Specialized",Specialized,General)</formula1>
    </dataValidation>
    <dataValidation type="whole" allowBlank="1" showInputMessage="1" showErrorMessage="1" errorTitle="Invalid Entry" error="The project useful life cannot exceed 75 years. Please enter a value between 1 and 75._x000a_" sqref="E21" xr:uid="{A0707609-8133-437E-911C-B4363F244825}">
      <formula1>1</formula1>
      <formula2>75</formula2>
    </dataValidation>
    <dataValidation type="whole" allowBlank="1" showInputMessage="1" showErrorMessage="1" errorTitle="Invalid Entry" error="Construction timeline cannot exceed 25 years. Please enter a value between 1 and 75." sqref="E23" xr:uid="{711D63D9-D6C0-471F-AABC-F94643F401A6}">
      <formula1>1</formula1>
      <formula2>25</formula2>
    </dataValidation>
    <dataValidation type="list" allowBlank="1" showInputMessage="1" showErrorMessage="1" sqref="E14" xr:uid="{26500D6D-303B-47AB-A3D9-3EF7F8AFC40F}">
      <formula1>"Green, Gray, Hybrid"</formula1>
    </dataValidation>
    <dataValidation type="list" allowBlank="1" showInputMessage="1" showErrorMessage="1" sqref="E12" xr:uid="{44823E99-79C7-4D5A-B908-1851B8FAB928}">
      <formula1>"2040,2070"</formula1>
    </dataValidation>
  </dataValidations>
  <pageMargins left="0.7" right="0.7" top="0.75" bottom="0.75" header="0.3" footer="0.3"/>
  <pageSetup orientation="portrait" verticalDpi="0" r:id="rId1"/>
  <drawing r:id="rId2"/>
  <extLst>
    <ext xmlns:x14="http://schemas.microsoft.com/office/spreadsheetml/2009/9/main" uri="{CCE6A557-97BC-4b89-ADB6-D9C93CAAB3DF}">
      <x14:dataValidations xmlns:xm="http://schemas.microsoft.com/office/excel/2006/main" xWindow="1418" yWindow="512" count="11">
        <x14:dataValidation type="list" allowBlank="1" showInputMessage="1" showErrorMessage="1" xr:uid="{1F775072-F70B-4E79-AADA-D9C4DC907E73}">
          <x14:formula1>
            <xm:f>'Rec Judgement Factors Lookup'!$C$12:$C$16</xm:f>
          </x14:formula1>
          <xm:sqref>D127 D116</xm:sqref>
        </x14:dataValidation>
        <x14:dataValidation type="list" allowBlank="1" showInputMessage="1" showErrorMessage="1" xr:uid="{E7176660-F800-4ACB-9272-A88DED22840E}">
          <x14:formula1>
            <xm:f>'Rec Judgement Factors Lookup'!$C$17:$C$21</xm:f>
          </x14:formula1>
          <xm:sqref>D128 D117</xm:sqref>
        </x14:dataValidation>
        <x14:dataValidation type="list" allowBlank="1" showInputMessage="1" showErrorMessage="1" xr:uid="{EF567DFC-639D-4149-AF98-0F687EF6D83F}">
          <x14:formula1>
            <xm:f>'Rec Judgement Factors Lookup'!$C$22:$C$26</xm:f>
          </x14:formula1>
          <xm:sqref>D129 D118</xm:sqref>
        </x14:dataValidation>
        <x14:dataValidation type="list" allowBlank="1" showInputMessage="1" showErrorMessage="1" xr:uid="{8A86CF7F-4876-4331-A321-EAFB1EE5EC43}">
          <x14:formula1>
            <xm:f>'Rec Judgement Factors Lookup'!$C$27:$C$31</xm:f>
          </x14:formula1>
          <xm:sqref>D130 D119</xm:sqref>
        </x14:dataValidation>
        <x14:dataValidation type="list" allowBlank="1" showInputMessage="1" showErrorMessage="1" xr:uid="{1A412AB4-6E4D-46AD-AC51-40E534017FA2}">
          <x14:formula1>
            <xm:f>'Rec Judgement Factors Lookup'!$A$6:$A$7</xm:f>
          </x14:formula1>
          <xm:sqref>D110 D121</xm:sqref>
        </x14:dataValidation>
        <x14:dataValidation type="list" operator="lessThanOrEqual" allowBlank="1" showInputMessage="1" showErrorMessage="1" promptTitle="Water-oriented activities" prompt="Value for water-oriented activities should be adjusted if significant seasonal water level changes occur." xr:uid="{FD3DAAC4-F053-4475-A61B-9DDE8DBCB964}">
          <x14:formula1>
            <xm:f>OFFSET('Rec Judgement Factors Lookup'!$E$2, MATCH(D115, 'Rec Judgement Factors Lookup'!$C$2:$C$40, 0)-1, 0, 1, COUNTA(OFFSET('Rec Judgement Factors Lookup'!$E$2, MATCH(D115, 'Rec Judgement Factors Lookup'!$C$2:$C$40, 0)-1, 0, 1, 7)))</xm:f>
          </x14:formula1>
          <xm:sqref>I126:I130 I115</xm:sqref>
        </x14:dataValidation>
        <x14:dataValidation type="list" operator="lessThanOrEqual" allowBlank="1" showInputMessage="1" showErrorMessage="1" promptTitle="Alternate Sites" prompt="Value should consider the likelihood of success at fishing and hunting at the Project site compared to the alternate sites." xr:uid="{B7888FFB-8BA8-427B-B8A2-96ECEFD6AF7D}">
          <x14:formula1>
            <xm:f>OFFSET('Rec Judgement Factors Lookup'!$E$2, MATCH(D116, 'Rec Judgement Factors Lookup'!$C$2:$C$40, 0)-1, 0, 1, COUNTA(OFFSET('Rec Judgement Factors Lookup'!$E$2, MATCH(D116, 'Rec Judgement Factors Lookup'!$C$2:$C$40, 0)-1, 0, 1, 7)))</xm:f>
          </x14:formula1>
          <xm:sqref>I116</xm:sqref>
        </x14:dataValidation>
        <x14:dataValidation type="list" operator="lessThanOrEqual" allowBlank="1" showInputMessage="1" showErrorMessage="1" promptTitle="Overuse" prompt="Value should be adjusted for overuse." xr:uid="{8D77EF86-95E0-4C31-92B2-AD27DAEE620D}">
          <x14:formula1>
            <xm:f>OFFSET('Rec Judgement Factors Lookup'!$E$2, MATCH(D117, 'Rec Judgement Factors Lookup'!$C$2:$C$40, 0)-1, 0, 1, COUNTA(OFFSET('Rec Judgement Factors Lookup'!$E$2, MATCH(D117, 'Rec Judgement Factors Lookup'!$C$2:$C$40, 0)-1, 0, 1, 7)))</xm:f>
          </x14:formula1>
          <xm:sqref>I117</xm:sqref>
        </x14:dataValidation>
        <x14:dataValidation type="list" operator="lessThanOrEqual" allowBlank="1" showErrorMessage="1" xr:uid="{82FD9B5D-F9B0-4B6D-BB64-1F530A3A1102}">
          <x14:formula1>
            <xm:f>OFFSET('Rec Judgement Factors Lookup'!$E$2, MATCH(D118, 'Rec Judgement Factors Lookup'!$C$2:$C$40, 0)-1, 0, 1, COUNTA(OFFSET('Rec Judgement Factors Lookup'!$E$2, MATCH(D118, 'Rec Judgement Factors Lookup'!$C$2:$C$40, 0)-1, 0, 1, 7)))</xm:f>
          </x14:formula1>
          <xm:sqref>I118:I119</xm:sqref>
        </x14:dataValidation>
        <x14:dataValidation type="list" allowBlank="1" showInputMessage="1" showErrorMessage="1" xr:uid="{1B96C7B3-3950-412A-BC14-DE08C28AE549}">
          <x14:formula1>
            <xm:f>Dropdowns!$A$10:$A$12</xm:f>
          </x14:formula1>
          <xm:sqref>D34</xm:sqref>
        </x14:dataValidation>
        <x14:dataValidation type="list" allowBlank="1" showInputMessage="1" showErrorMessage="1" xr:uid="{8F7AD364-E9FF-4BFD-9C4C-87081F8FC49A}">
          <x14:formula1>
            <xm:f>'Price per Square Foot'!$G$3:$BP$3</xm:f>
          </x14:formula1>
          <xm:sqref>D32</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96FC0-48C4-49D0-A0EF-8E00D70D33F2}">
  <sheetPr codeName="Sheet41">
    <tabColor theme="2" tint="-0.499984740745262"/>
  </sheetPr>
  <dimension ref="A1:M33"/>
  <sheetViews>
    <sheetView workbookViewId="0"/>
  </sheetViews>
  <sheetFormatPr defaultRowHeight="15" x14ac:dyDescent="0.25"/>
  <cols>
    <col min="1" max="1" width="10.42578125" bestFit="1" customWidth="1"/>
    <col min="2" max="2" width="24.42578125" bestFit="1" customWidth="1"/>
    <col min="3" max="3" width="80.42578125" customWidth="1"/>
    <col min="4" max="9" width="8.5703125" style="6"/>
    <col min="13" max="13" width="21.7109375" bestFit="1" customWidth="1"/>
  </cols>
  <sheetData>
    <row r="1" spans="1:13" x14ac:dyDescent="0.25">
      <c r="A1" s="87" t="s">
        <v>960</v>
      </c>
      <c r="B1" s="87" t="s">
        <v>195</v>
      </c>
      <c r="C1" s="83" t="s">
        <v>196</v>
      </c>
      <c r="D1" s="85" t="s">
        <v>43</v>
      </c>
      <c r="E1" s="84" t="s">
        <v>965</v>
      </c>
      <c r="F1" s="84"/>
      <c r="G1" s="84"/>
      <c r="H1" s="84"/>
      <c r="I1" s="84"/>
      <c r="J1" s="84"/>
      <c r="K1" s="84"/>
    </row>
    <row r="2" spans="1:13" x14ac:dyDescent="0.25">
      <c r="A2" t="s">
        <v>961</v>
      </c>
      <c r="B2" s="88" t="s">
        <v>199</v>
      </c>
      <c r="C2" t="s">
        <v>966</v>
      </c>
      <c r="D2" s="86" t="s">
        <v>967</v>
      </c>
      <c r="E2" s="6">
        <v>0</v>
      </c>
      <c r="F2" s="6">
        <f t="shared" ref="F2:I2" si="0">E2+1</f>
        <v>1</v>
      </c>
      <c r="G2" s="6">
        <f t="shared" si="0"/>
        <v>2</v>
      </c>
      <c r="H2" s="6">
        <f t="shared" si="0"/>
        <v>3</v>
      </c>
      <c r="I2" s="6">
        <f t="shared" si="0"/>
        <v>4</v>
      </c>
      <c r="J2" s="6"/>
      <c r="K2" s="6"/>
    </row>
    <row r="3" spans="1:13" x14ac:dyDescent="0.25">
      <c r="A3" t="s">
        <v>961</v>
      </c>
      <c r="B3" s="88" t="s">
        <v>199</v>
      </c>
      <c r="C3" t="s">
        <v>968</v>
      </c>
      <c r="D3" s="86" t="s">
        <v>969</v>
      </c>
      <c r="E3" s="6">
        <v>5</v>
      </c>
      <c r="F3" s="6">
        <f t="shared" ref="F3:J3" si="1">E3+1</f>
        <v>6</v>
      </c>
      <c r="G3" s="6">
        <f t="shared" si="1"/>
        <v>7</v>
      </c>
      <c r="H3" s="6">
        <f t="shared" si="1"/>
        <v>8</v>
      </c>
      <c r="I3" s="6">
        <f t="shared" si="1"/>
        <v>9</v>
      </c>
      <c r="J3" s="6">
        <f t="shared" si="1"/>
        <v>10</v>
      </c>
      <c r="K3" s="6"/>
    </row>
    <row r="4" spans="1:13" x14ac:dyDescent="0.25">
      <c r="A4" t="s">
        <v>961</v>
      </c>
      <c r="B4" s="88" t="s">
        <v>199</v>
      </c>
      <c r="C4" t="s">
        <v>970</v>
      </c>
      <c r="D4" s="86" t="s">
        <v>971</v>
      </c>
      <c r="E4" s="6">
        <v>11</v>
      </c>
      <c r="F4" s="6">
        <f t="shared" ref="F4:J4" si="2">E4+1</f>
        <v>12</v>
      </c>
      <c r="G4" s="6">
        <f t="shared" si="2"/>
        <v>13</v>
      </c>
      <c r="H4" s="6">
        <f t="shared" si="2"/>
        <v>14</v>
      </c>
      <c r="I4" s="6">
        <f t="shared" si="2"/>
        <v>15</v>
      </c>
      <c r="J4" s="6">
        <f t="shared" si="2"/>
        <v>16</v>
      </c>
      <c r="K4" s="6"/>
      <c r="M4" s="31"/>
    </row>
    <row r="5" spans="1:13" x14ac:dyDescent="0.25">
      <c r="A5" t="s">
        <v>961</v>
      </c>
      <c r="B5" s="88" t="s">
        <v>199</v>
      </c>
      <c r="C5" t="s">
        <v>972</v>
      </c>
      <c r="D5" s="86" t="s">
        <v>973</v>
      </c>
      <c r="E5" s="6">
        <v>17</v>
      </c>
      <c r="F5" s="6">
        <f>E5+1</f>
        <v>18</v>
      </c>
      <c r="G5" s="6">
        <f t="shared" ref="G5:K5" si="3">F5+1</f>
        <v>19</v>
      </c>
      <c r="H5" s="6">
        <f t="shared" si="3"/>
        <v>20</v>
      </c>
      <c r="I5" s="6">
        <f t="shared" si="3"/>
        <v>21</v>
      </c>
      <c r="J5" s="6">
        <f t="shared" si="3"/>
        <v>22</v>
      </c>
      <c r="K5" s="6">
        <f t="shared" si="3"/>
        <v>23</v>
      </c>
      <c r="M5" s="31"/>
    </row>
    <row r="6" spans="1:13" x14ac:dyDescent="0.25">
      <c r="A6" t="s">
        <v>961</v>
      </c>
      <c r="B6" s="88" t="s">
        <v>199</v>
      </c>
      <c r="C6" t="s">
        <v>974</v>
      </c>
      <c r="D6" s="86" t="s">
        <v>975</v>
      </c>
      <c r="E6" s="6">
        <v>24</v>
      </c>
      <c r="F6" s="6">
        <f t="shared" ref="F6:K6" si="4">E6+1</f>
        <v>25</v>
      </c>
      <c r="G6" s="6">
        <f t="shared" si="4"/>
        <v>26</v>
      </c>
      <c r="H6" s="6">
        <f t="shared" si="4"/>
        <v>27</v>
      </c>
      <c r="I6" s="6">
        <f t="shared" si="4"/>
        <v>28</v>
      </c>
      <c r="J6" s="6">
        <f t="shared" si="4"/>
        <v>29</v>
      </c>
      <c r="K6" s="6">
        <f t="shared" si="4"/>
        <v>30</v>
      </c>
    </row>
    <row r="7" spans="1:13" x14ac:dyDescent="0.25">
      <c r="A7" t="s">
        <v>192</v>
      </c>
      <c r="B7" s="88" t="s">
        <v>199</v>
      </c>
      <c r="C7" s="31" t="s">
        <v>976</v>
      </c>
      <c r="D7" s="86" t="s">
        <v>967</v>
      </c>
      <c r="E7" s="6">
        <v>0</v>
      </c>
      <c r="F7" s="6">
        <f t="shared" ref="F7:I7" si="5">E7+1</f>
        <v>1</v>
      </c>
      <c r="G7" s="6">
        <f t="shared" si="5"/>
        <v>2</v>
      </c>
      <c r="H7" s="6">
        <f t="shared" si="5"/>
        <v>3</v>
      </c>
      <c r="I7" s="6">
        <f t="shared" si="5"/>
        <v>4</v>
      </c>
      <c r="J7" s="6"/>
      <c r="K7" s="6"/>
    </row>
    <row r="8" spans="1:13" x14ac:dyDescent="0.25">
      <c r="A8" t="s">
        <v>192</v>
      </c>
      <c r="B8" s="88" t="s">
        <v>199</v>
      </c>
      <c r="C8" s="31" t="s">
        <v>977</v>
      </c>
      <c r="D8" s="86" t="s">
        <v>969</v>
      </c>
      <c r="E8" s="6">
        <v>5</v>
      </c>
      <c r="F8" s="6">
        <f t="shared" ref="F8:J8" si="6">E8+1</f>
        <v>6</v>
      </c>
      <c r="G8" s="6">
        <f t="shared" si="6"/>
        <v>7</v>
      </c>
      <c r="H8" s="6">
        <f t="shared" si="6"/>
        <v>8</v>
      </c>
      <c r="I8" s="6">
        <f t="shared" si="6"/>
        <v>9</v>
      </c>
      <c r="J8" s="6">
        <f t="shared" si="6"/>
        <v>10</v>
      </c>
      <c r="K8" s="6"/>
    </row>
    <row r="9" spans="1:13" x14ac:dyDescent="0.25">
      <c r="A9" t="s">
        <v>192</v>
      </c>
      <c r="B9" s="88" t="s">
        <v>199</v>
      </c>
      <c r="C9" s="31" t="s">
        <v>978</v>
      </c>
      <c r="D9" s="86" t="s">
        <v>971</v>
      </c>
      <c r="E9" s="6">
        <v>11</v>
      </c>
      <c r="F9" s="6">
        <f t="shared" ref="F9:J9" si="7">E9+1</f>
        <v>12</v>
      </c>
      <c r="G9" s="6">
        <f t="shared" si="7"/>
        <v>13</v>
      </c>
      <c r="H9" s="6">
        <f t="shared" si="7"/>
        <v>14</v>
      </c>
      <c r="I9" s="6">
        <f t="shared" si="7"/>
        <v>15</v>
      </c>
      <c r="J9" s="6">
        <f t="shared" si="7"/>
        <v>16</v>
      </c>
      <c r="K9" s="6"/>
    </row>
    <row r="10" spans="1:13" x14ac:dyDescent="0.25">
      <c r="A10" t="s">
        <v>192</v>
      </c>
      <c r="B10" s="88" t="s">
        <v>199</v>
      </c>
      <c r="C10" s="31" t="s">
        <v>979</v>
      </c>
      <c r="D10" s="86" t="s">
        <v>973</v>
      </c>
      <c r="E10" s="6">
        <v>17</v>
      </c>
      <c r="F10" s="6">
        <f>E10+1</f>
        <v>18</v>
      </c>
      <c r="G10" s="6">
        <f t="shared" ref="G10:K10" si="8">F10+1</f>
        <v>19</v>
      </c>
      <c r="H10" s="6">
        <f t="shared" si="8"/>
        <v>20</v>
      </c>
      <c r="I10" s="6">
        <f t="shared" si="8"/>
        <v>21</v>
      </c>
      <c r="J10" s="6">
        <f t="shared" si="8"/>
        <v>22</v>
      </c>
      <c r="K10" s="6">
        <f t="shared" si="8"/>
        <v>23</v>
      </c>
    </row>
    <row r="11" spans="1:13" x14ac:dyDescent="0.25">
      <c r="A11" t="s">
        <v>192</v>
      </c>
      <c r="B11" s="88" t="s">
        <v>199</v>
      </c>
      <c r="C11" s="31" t="s">
        <v>980</v>
      </c>
      <c r="D11" s="86" t="s">
        <v>975</v>
      </c>
      <c r="E11" s="6">
        <v>24</v>
      </c>
      <c r="F11" s="6">
        <f t="shared" ref="F11:K11" si="9">E11+1</f>
        <v>25</v>
      </c>
      <c r="G11" s="6">
        <f t="shared" si="9"/>
        <v>26</v>
      </c>
      <c r="H11" s="6">
        <f t="shared" si="9"/>
        <v>27</v>
      </c>
      <c r="I11" s="6">
        <f t="shared" si="9"/>
        <v>28</v>
      </c>
      <c r="J11" s="6">
        <f t="shared" si="9"/>
        <v>29</v>
      </c>
      <c r="K11" s="6">
        <f t="shared" si="9"/>
        <v>30</v>
      </c>
    </row>
    <row r="12" spans="1:13" x14ac:dyDescent="0.25">
      <c r="A12" t="s">
        <v>192</v>
      </c>
      <c r="B12" s="88" t="s">
        <v>200</v>
      </c>
      <c r="C12" s="31" t="s">
        <v>981</v>
      </c>
      <c r="D12" s="86" t="s">
        <v>982</v>
      </c>
      <c r="E12" s="6">
        <v>0</v>
      </c>
      <c r="F12" s="6">
        <f t="shared" ref="F12:H12" si="10">E12+1</f>
        <v>1</v>
      </c>
      <c r="G12" s="6">
        <f t="shared" si="10"/>
        <v>2</v>
      </c>
      <c r="H12" s="6">
        <f t="shared" si="10"/>
        <v>3</v>
      </c>
      <c r="J12" s="6"/>
      <c r="K12" s="6"/>
    </row>
    <row r="13" spans="1:13" x14ac:dyDescent="0.25">
      <c r="A13" t="s">
        <v>192</v>
      </c>
      <c r="B13" s="88" t="s">
        <v>200</v>
      </c>
      <c r="C13" s="31" t="s">
        <v>983</v>
      </c>
      <c r="D13" s="86" t="s">
        <v>984</v>
      </c>
      <c r="E13" s="6">
        <v>4</v>
      </c>
      <c r="F13" s="6">
        <f t="shared" ref="F13:G13" si="11">E13+1</f>
        <v>5</v>
      </c>
      <c r="G13" s="6">
        <f t="shared" si="11"/>
        <v>6</v>
      </c>
      <c r="J13" s="6"/>
      <c r="K13" s="6"/>
    </row>
    <row r="14" spans="1:13" x14ac:dyDescent="0.25">
      <c r="A14" t="s">
        <v>192</v>
      </c>
      <c r="B14" s="88" t="s">
        <v>200</v>
      </c>
      <c r="C14" s="31" t="s">
        <v>985</v>
      </c>
      <c r="D14" s="86" t="s">
        <v>986</v>
      </c>
      <c r="E14" s="6">
        <v>7</v>
      </c>
      <c r="F14" s="6">
        <f t="shared" ref="F14:H14" si="12">E14+1</f>
        <v>8</v>
      </c>
      <c r="G14" s="6">
        <f t="shared" si="12"/>
        <v>9</v>
      </c>
      <c r="H14" s="6">
        <f t="shared" si="12"/>
        <v>10</v>
      </c>
      <c r="J14" s="6"/>
      <c r="K14" s="6"/>
    </row>
    <row r="15" spans="1:13" x14ac:dyDescent="0.25">
      <c r="A15" t="s">
        <v>192</v>
      </c>
      <c r="B15" s="88" t="s">
        <v>200</v>
      </c>
      <c r="C15" s="31" t="s">
        <v>987</v>
      </c>
      <c r="D15" s="86" t="s">
        <v>988</v>
      </c>
      <c r="E15" s="6">
        <v>11</v>
      </c>
      <c r="F15" s="6">
        <f t="shared" ref="F15:H15" si="13">E15+1</f>
        <v>12</v>
      </c>
      <c r="G15" s="6">
        <f t="shared" si="13"/>
        <v>13</v>
      </c>
      <c r="H15" s="6">
        <f t="shared" si="13"/>
        <v>14</v>
      </c>
      <c r="J15" s="6"/>
      <c r="K15" s="6"/>
    </row>
    <row r="16" spans="1:13" x14ac:dyDescent="0.25">
      <c r="A16" t="s">
        <v>192</v>
      </c>
      <c r="B16" s="88" t="s">
        <v>200</v>
      </c>
      <c r="C16" s="31" t="s">
        <v>989</v>
      </c>
      <c r="D16" s="86" t="s">
        <v>990</v>
      </c>
      <c r="E16" s="6">
        <v>15</v>
      </c>
      <c r="F16" s="6">
        <f t="shared" ref="F16:H16" si="14">E16+1</f>
        <v>16</v>
      </c>
      <c r="G16" s="6">
        <f t="shared" si="14"/>
        <v>17</v>
      </c>
      <c r="H16" s="6">
        <f t="shared" si="14"/>
        <v>18</v>
      </c>
      <c r="J16" s="6"/>
      <c r="K16" s="6"/>
    </row>
    <row r="17" spans="1:11" x14ac:dyDescent="0.25">
      <c r="A17" t="s">
        <v>192</v>
      </c>
      <c r="B17" s="88" t="s">
        <v>201</v>
      </c>
      <c r="C17" s="31" t="s">
        <v>991</v>
      </c>
      <c r="D17" s="86" t="s">
        <v>992</v>
      </c>
      <c r="E17" s="6">
        <v>0</v>
      </c>
      <c r="F17" s="6">
        <f t="shared" ref="F17:G17" si="15">E17+1</f>
        <v>1</v>
      </c>
      <c r="G17" s="6">
        <f t="shared" si="15"/>
        <v>2</v>
      </c>
      <c r="J17" s="6"/>
      <c r="K17" s="6"/>
    </row>
    <row r="18" spans="1:11" x14ac:dyDescent="0.25">
      <c r="A18" t="s">
        <v>192</v>
      </c>
      <c r="B18" s="88" t="s">
        <v>201</v>
      </c>
      <c r="C18" s="31" t="s">
        <v>993</v>
      </c>
      <c r="D18" s="86" t="s">
        <v>994</v>
      </c>
      <c r="E18" s="6">
        <v>3</v>
      </c>
      <c r="F18" s="6">
        <f t="shared" ref="F18:G18" si="16">E18+1</f>
        <v>4</v>
      </c>
      <c r="G18" s="6">
        <f t="shared" si="16"/>
        <v>5</v>
      </c>
      <c r="J18" s="6"/>
      <c r="K18" s="6"/>
    </row>
    <row r="19" spans="1:11" x14ac:dyDescent="0.25">
      <c r="A19" t="s">
        <v>192</v>
      </c>
      <c r="B19" s="88" t="s">
        <v>201</v>
      </c>
      <c r="C19" s="31" t="s">
        <v>995</v>
      </c>
      <c r="D19" s="86" t="s">
        <v>996</v>
      </c>
      <c r="E19" s="6">
        <v>6</v>
      </c>
      <c r="F19" s="6">
        <f t="shared" ref="F19:G19" si="17">E19+1</f>
        <v>7</v>
      </c>
      <c r="G19" s="6">
        <f t="shared" si="17"/>
        <v>8</v>
      </c>
      <c r="J19" s="6"/>
      <c r="K19" s="6"/>
    </row>
    <row r="20" spans="1:11" x14ac:dyDescent="0.25">
      <c r="A20" t="s">
        <v>192</v>
      </c>
      <c r="B20" s="88" t="s">
        <v>201</v>
      </c>
      <c r="C20" s="31" t="s">
        <v>997</v>
      </c>
      <c r="D20" s="86" t="s">
        <v>998</v>
      </c>
      <c r="E20" s="6">
        <v>9</v>
      </c>
      <c r="F20" s="6">
        <f t="shared" ref="F20:G20" si="18">E20+1</f>
        <v>10</v>
      </c>
      <c r="G20" s="6">
        <f t="shared" si="18"/>
        <v>11</v>
      </c>
      <c r="J20" s="6"/>
      <c r="K20" s="6"/>
    </row>
    <row r="21" spans="1:11" x14ac:dyDescent="0.25">
      <c r="A21" t="s">
        <v>192</v>
      </c>
      <c r="B21" s="88" t="s">
        <v>201</v>
      </c>
      <c r="C21" s="31" t="s">
        <v>999</v>
      </c>
      <c r="D21" s="86" t="s">
        <v>1000</v>
      </c>
      <c r="E21" s="6">
        <v>12</v>
      </c>
      <c r="F21" s="6">
        <f t="shared" ref="F21:G21" si="19">E21+1</f>
        <v>13</v>
      </c>
      <c r="G21" s="6">
        <f t="shared" si="19"/>
        <v>14</v>
      </c>
      <c r="J21" s="6"/>
      <c r="K21" s="6"/>
    </row>
    <row r="22" spans="1:11" x14ac:dyDescent="0.25">
      <c r="A22" t="s">
        <v>192</v>
      </c>
      <c r="B22" s="88" t="s">
        <v>202</v>
      </c>
      <c r="C22" s="31" t="s">
        <v>1001</v>
      </c>
      <c r="D22" s="86" t="s">
        <v>982</v>
      </c>
      <c r="E22" s="6">
        <v>0</v>
      </c>
      <c r="F22" s="6">
        <f t="shared" ref="F22:H22" si="20">E22+1</f>
        <v>1</v>
      </c>
      <c r="G22" s="6">
        <f t="shared" si="20"/>
        <v>2</v>
      </c>
      <c r="H22" s="6">
        <f t="shared" si="20"/>
        <v>3</v>
      </c>
      <c r="J22" s="6"/>
      <c r="K22" s="6"/>
    </row>
    <row r="23" spans="1:11" x14ac:dyDescent="0.25">
      <c r="A23" t="s">
        <v>192</v>
      </c>
      <c r="B23" s="88" t="s">
        <v>202</v>
      </c>
      <c r="C23" s="31" t="s">
        <v>1002</v>
      </c>
      <c r="D23" s="86" t="s">
        <v>984</v>
      </c>
      <c r="E23" s="6">
        <v>4</v>
      </c>
      <c r="F23" s="6">
        <f t="shared" ref="F23:G23" si="21">E23+1</f>
        <v>5</v>
      </c>
      <c r="G23" s="6">
        <f t="shared" si="21"/>
        <v>6</v>
      </c>
      <c r="J23" s="6"/>
      <c r="K23" s="6"/>
    </row>
    <row r="24" spans="1:11" x14ac:dyDescent="0.25">
      <c r="A24" t="s">
        <v>192</v>
      </c>
      <c r="B24" s="88" t="s">
        <v>202</v>
      </c>
      <c r="C24" s="31" t="s">
        <v>1003</v>
      </c>
      <c r="D24" s="86" t="s">
        <v>986</v>
      </c>
      <c r="E24" s="6">
        <v>7</v>
      </c>
      <c r="F24" s="6">
        <f t="shared" ref="F24:H24" si="22">E24+1</f>
        <v>8</v>
      </c>
      <c r="G24" s="6">
        <f t="shared" si="22"/>
        <v>9</v>
      </c>
      <c r="H24" s="6">
        <f t="shared" si="22"/>
        <v>10</v>
      </c>
      <c r="J24" s="6"/>
      <c r="K24" s="6"/>
    </row>
    <row r="25" spans="1:11" x14ac:dyDescent="0.25">
      <c r="A25" t="s">
        <v>192</v>
      </c>
      <c r="B25" s="88" t="s">
        <v>202</v>
      </c>
      <c r="C25" s="31" t="s">
        <v>1004</v>
      </c>
      <c r="D25" s="86" t="s">
        <v>988</v>
      </c>
      <c r="E25" s="6">
        <v>11</v>
      </c>
      <c r="F25" s="6">
        <f t="shared" ref="F25:H25" si="23">E25+1</f>
        <v>12</v>
      </c>
      <c r="G25" s="6">
        <f t="shared" si="23"/>
        <v>13</v>
      </c>
      <c r="H25" s="6">
        <f t="shared" si="23"/>
        <v>14</v>
      </c>
      <c r="J25" s="6"/>
      <c r="K25" s="6"/>
    </row>
    <row r="26" spans="1:11" x14ac:dyDescent="0.25">
      <c r="A26" t="s">
        <v>192</v>
      </c>
      <c r="B26" s="88" t="s">
        <v>202</v>
      </c>
      <c r="C26" s="31" t="s">
        <v>1005</v>
      </c>
      <c r="D26" s="86" t="s">
        <v>990</v>
      </c>
      <c r="E26" s="6">
        <v>15</v>
      </c>
      <c r="F26" s="6">
        <f t="shared" ref="F26:H26" si="24">E26+1</f>
        <v>16</v>
      </c>
      <c r="G26" s="6">
        <f t="shared" si="24"/>
        <v>17</v>
      </c>
      <c r="H26" s="6">
        <f t="shared" si="24"/>
        <v>18</v>
      </c>
      <c r="J26" s="6"/>
      <c r="K26" s="6"/>
    </row>
    <row r="27" spans="1:11" x14ac:dyDescent="0.25">
      <c r="A27" t="s">
        <v>192</v>
      </c>
      <c r="B27" s="88" t="s">
        <v>203</v>
      </c>
      <c r="C27" s="31" t="s">
        <v>1006</v>
      </c>
      <c r="D27" s="86" t="s">
        <v>992</v>
      </c>
      <c r="E27" s="6">
        <v>0</v>
      </c>
      <c r="F27" s="6">
        <f t="shared" ref="F27:G27" si="25">E27+1</f>
        <v>1</v>
      </c>
      <c r="G27" s="6">
        <f t="shared" si="25"/>
        <v>2</v>
      </c>
      <c r="J27" s="6"/>
      <c r="K27" s="6"/>
    </row>
    <row r="28" spans="1:11" x14ac:dyDescent="0.25">
      <c r="A28" t="s">
        <v>192</v>
      </c>
      <c r="B28" s="88" t="s">
        <v>203</v>
      </c>
      <c r="C28" s="31" t="s">
        <v>1007</v>
      </c>
      <c r="D28" s="86" t="s">
        <v>1008</v>
      </c>
      <c r="E28" s="6">
        <v>3</v>
      </c>
      <c r="F28" s="6">
        <f t="shared" ref="F28:H28" si="26">E28+1</f>
        <v>4</v>
      </c>
      <c r="G28" s="6">
        <f t="shared" si="26"/>
        <v>5</v>
      </c>
      <c r="H28" s="6">
        <f t="shared" si="26"/>
        <v>6</v>
      </c>
      <c r="J28" s="6"/>
      <c r="K28" s="6"/>
    </row>
    <row r="29" spans="1:11" x14ac:dyDescent="0.25">
      <c r="A29" t="s">
        <v>192</v>
      </c>
      <c r="B29" s="88" t="s">
        <v>203</v>
      </c>
      <c r="C29" s="31" t="s">
        <v>1009</v>
      </c>
      <c r="D29" s="86" t="s">
        <v>986</v>
      </c>
      <c r="E29" s="6">
        <v>7</v>
      </c>
      <c r="F29" s="6">
        <f t="shared" ref="F29:H29" si="27">E29+1</f>
        <v>8</v>
      </c>
      <c r="G29" s="6">
        <f t="shared" si="27"/>
        <v>9</v>
      </c>
      <c r="H29" s="6">
        <f t="shared" si="27"/>
        <v>10</v>
      </c>
      <c r="J29" s="6"/>
      <c r="K29" s="6"/>
    </row>
    <row r="30" spans="1:11" x14ac:dyDescent="0.25">
      <c r="A30" t="s">
        <v>192</v>
      </c>
      <c r="B30" s="88" t="s">
        <v>203</v>
      </c>
      <c r="C30" s="31" t="s">
        <v>1010</v>
      </c>
      <c r="D30" s="86" t="s">
        <v>1011</v>
      </c>
      <c r="E30" s="6">
        <v>11</v>
      </c>
      <c r="F30" s="6">
        <f t="shared" ref="F30:I30" si="28">E30+1</f>
        <v>12</v>
      </c>
      <c r="G30" s="6">
        <f t="shared" si="28"/>
        <v>13</v>
      </c>
      <c r="H30" s="6">
        <f t="shared" si="28"/>
        <v>14</v>
      </c>
      <c r="I30" s="6">
        <f t="shared" si="28"/>
        <v>15</v>
      </c>
      <c r="J30" s="6"/>
      <c r="K30" s="6"/>
    </row>
    <row r="31" spans="1:11" x14ac:dyDescent="0.25">
      <c r="A31" t="s">
        <v>192</v>
      </c>
      <c r="B31" s="88" t="s">
        <v>203</v>
      </c>
      <c r="C31" s="31" t="s">
        <v>1012</v>
      </c>
      <c r="D31" s="86" t="s">
        <v>1013</v>
      </c>
      <c r="E31" s="6">
        <v>16</v>
      </c>
      <c r="F31" s="6">
        <f t="shared" ref="F31:I31" si="29">E31+1</f>
        <v>17</v>
      </c>
      <c r="G31" s="6">
        <f t="shared" si="29"/>
        <v>18</v>
      </c>
      <c r="H31" s="6">
        <f t="shared" si="29"/>
        <v>19</v>
      </c>
      <c r="I31" s="6">
        <f t="shared" si="29"/>
        <v>20</v>
      </c>
      <c r="J31" s="6"/>
    </row>
    <row r="33" spans="1:2" x14ac:dyDescent="0.25">
      <c r="A33" s="35" t="s">
        <v>914</v>
      </c>
      <c r="B33" s="37" t="s">
        <v>964</v>
      </c>
    </row>
  </sheetData>
  <sheetProtection algorithmName="SHA-512" hashValue="LDFXZYJ7kdv+ETst0tOHynW/mA4avjF3yadYN6kvISYRMG/WFjSIKENl/BuYvFdGwTOYdejVyddXw3cEkTy7yA==" saltValue="45v+azOLcv63+nHa/cLiOw==" spinCount="100000" sheet="1" objects="1" scenarios="1"/>
  <hyperlinks>
    <hyperlink ref="B33" r:id="rId1" xr:uid="{F726FC2D-49E0-4F53-AE08-A4EAA3283FDB}"/>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2B691-A1C9-49DF-B7FA-D7C5D104C6BF}">
  <sheetPr codeName="Sheet42">
    <tabColor theme="2" tint="-0.499984740745262"/>
  </sheetPr>
  <dimension ref="A1:D39"/>
  <sheetViews>
    <sheetView workbookViewId="0"/>
  </sheetViews>
  <sheetFormatPr defaultRowHeight="15" x14ac:dyDescent="0.25"/>
  <cols>
    <col min="1" max="1" width="21.5703125" bestFit="1" customWidth="1"/>
    <col min="2" max="2" width="10.7109375" customWidth="1"/>
  </cols>
  <sheetData>
    <row r="1" spans="1:2" x14ac:dyDescent="0.25">
      <c r="A1" s="167" t="s">
        <v>832</v>
      </c>
    </row>
    <row r="2" spans="1:2" x14ac:dyDescent="0.25">
      <c r="A2" s="49" t="s">
        <v>174</v>
      </c>
      <c r="B2" s="21" t="s">
        <v>1014</v>
      </c>
    </row>
    <row r="3" spans="1:2" x14ac:dyDescent="0.25">
      <c r="A3" t="s">
        <v>176</v>
      </c>
      <c r="B3" s="23">
        <f>B23*$B$19</f>
        <v>17690.782386147061</v>
      </c>
    </row>
    <row r="4" spans="1:2" x14ac:dyDescent="0.25">
      <c r="A4" t="s">
        <v>177</v>
      </c>
      <c r="B4" s="23">
        <f t="shared" ref="B4:B10" si="0">B24*$B$19</f>
        <v>12102.72172508304</v>
      </c>
    </row>
    <row r="5" spans="1:2" x14ac:dyDescent="0.25">
      <c r="A5" t="s">
        <v>178</v>
      </c>
      <c r="B5" s="23">
        <f t="shared" si="0"/>
        <v>42344.727751256964</v>
      </c>
    </row>
    <row r="6" spans="1:2" x14ac:dyDescent="0.25">
      <c r="A6" t="s">
        <v>179</v>
      </c>
      <c r="B6" s="23">
        <f t="shared" si="0"/>
        <v>14330.433013268472</v>
      </c>
    </row>
    <row r="7" spans="1:2" x14ac:dyDescent="0.25">
      <c r="A7" t="s">
        <v>180</v>
      </c>
      <c r="B7" s="23">
        <f t="shared" si="0"/>
        <v>10193.742762238397</v>
      </c>
    </row>
    <row r="8" spans="1:2" x14ac:dyDescent="0.25">
      <c r="A8" t="s">
        <v>181</v>
      </c>
      <c r="B8" s="23">
        <f t="shared" si="0"/>
        <v>9301.2922512841924</v>
      </c>
    </row>
    <row r="9" spans="1:2" x14ac:dyDescent="0.25">
      <c r="A9" t="s">
        <v>182</v>
      </c>
      <c r="B9" s="23">
        <f t="shared" si="0"/>
        <v>8104.9077015228786</v>
      </c>
    </row>
    <row r="10" spans="1:2" x14ac:dyDescent="0.25">
      <c r="A10" t="s">
        <v>183</v>
      </c>
      <c r="B10" s="23">
        <f t="shared" si="0"/>
        <v>3138.3750748733955</v>
      </c>
    </row>
    <row r="11" spans="1:2" x14ac:dyDescent="0.25">
      <c r="A11" t="s">
        <v>184</v>
      </c>
      <c r="B11" s="23">
        <f>B31*$B$19</f>
        <v>342237.69600493711</v>
      </c>
    </row>
    <row r="12" spans="1:2" x14ac:dyDescent="0.25">
      <c r="A12" t="s">
        <v>185</v>
      </c>
      <c r="B12" s="23">
        <f t="shared" ref="B12:B15" si="1">B32*$B$19</f>
        <v>20053.567880492985</v>
      </c>
    </row>
    <row r="13" spans="1:2" x14ac:dyDescent="0.25">
      <c r="A13" t="s">
        <v>186</v>
      </c>
      <c r="B13" s="23">
        <f t="shared" si="1"/>
        <v>31815.325700542719</v>
      </c>
    </row>
    <row r="14" spans="1:2" x14ac:dyDescent="0.25">
      <c r="A14" t="s">
        <v>187</v>
      </c>
      <c r="B14" s="23">
        <f t="shared" si="1"/>
        <v>140696.21181420507</v>
      </c>
    </row>
    <row r="15" spans="1:2" x14ac:dyDescent="0.25">
      <c r="A15" t="s">
        <v>188</v>
      </c>
      <c r="B15" s="23">
        <f t="shared" si="1"/>
        <v>1201.1541513440909</v>
      </c>
    </row>
    <row r="17" spans="1:4" x14ac:dyDescent="0.25">
      <c r="A17" s="167" t="s">
        <v>835</v>
      </c>
    </row>
    <row r="18" spans="1:4" ht="45" x14ac:dyDescent="0.25">
      <c r="A18" s="48" t="s">
        <v>836</v>
      </c>
      <c r="B18" s="16" t="s">
        <v>1015</v>
      </c>
    </row>
    <row r="19" spans="1:4" x14ac:dyDescent="0.25">
      <c r="A19" s="223">
        <f>Deflators!A33</f>
        <v>2021</v>
      </c>
      <c r="B19" s="30">
        <f>Deflators!C33</f>
        <v>1.1383297333599549</v>
      </c>
      <c r="D19" s="30"/>
    </row>
    <row r="21" spans="1:4" x14ac:dyDescent="0.25">
      <c r="A21" s="167" t="s">
        <v>844</v>
      </c>
    </row>
    <row r="22" spans="1:4" x14ac:dyDescent="0.25">
      <c r="A22" s="221" t="s">
        <v>174</v>
      </c>
      <c r="B22" s="222" t="s">
        <v>1016</v>
      </c>
    </row>
    <row r="23" spans="1:4" x14ac:dyDescent="0.25">
      <c r="A23" t="s">
        <v>176</v>
      </c>
      <c r="B23" s="23">
        <v>15541</v>
      </c>
    </row>
    <row r="24" spans="1:4" x14ac:dyDescent="0.25">
      <c r="A24" t="s">
        <v>177</v>
      </c>
      <c r="B24" s="23">
        <v>10632</v>
      </c>
    </row>
    <row r="25" spans="1:4" x14ac:dyDescent="0.25">
      <c r="A25" t="s">
        <v>178</v>
      </c>
      <c r="B25" s="23">
        <v>37199</v>
      </c>
    </row>
    <row r="26" spans="1:4" x14ac:dyDescent="0.25">
      <c r="A26" t="s">
        <v>179</v>
      </c>
      <c r="B26" s="23">
        <v>12589</v>
      </c>
    </row>
    <row r="27" spans="1:4" x14ac:dyDescent="0.25">
      <c r="A27" t="s">
        <v>180</v>
      </c>
      <c r="B27" s="23">
        <v>8955</v>
      </c>
    </row>
    <row r="28" spans="1:4" x14ac:dyDescent="0.25">
      <c r="A28" t="s">
        <v>181</v>
      </c>
      <c r="B28" s="23">
        <v>8171</v>
      </c>
    </row>
    <row r="29" spans="1:4" x14ac:dyDescent="0.25">
      <c r="A29" t="s">
        <v>182</v>
      </c>
      <c r="B29" s="23">
        <v>7120</v>
      </c>
    </row>
    <row r="30" spans="1:4" x14ac:dyDescent="0.25">
      <c r="A30" t="s">
        <v>183</v>
      </c>
      <c r="B30" s="23">
        <v>2757</v>
      </c>
    </row>
    <row r="31" spans="1:4" x14ac:dyDescent="0.25">
      <c r="A31" t="s">
        <v>184</v>
      </c>
      <c r="B31" s="23">
        <v>300649</v>
      </c>
    </row>
    <row r="32" spans="1:4" x14ac:dyDescent="0.25">
      <c r="A32" t="s">
        <v>185</v>
      </c>
      <c r="B32" s="23">
        <v>17616.66</v>
      </c>
    </row>
    <row r="33" spans="1:2" x14ac:dyDescent="0.25">
      <c r="A33" t="s">
        <v>186</v>
      </c>
      <c r="B33" s="23">
        <v>27949.13</v>
      </c>
    </row>
    <row r="34" spans="1:2" x14ac:dyDescent="0.25">
      <c r="A34" t="s">
        <v>187</v>
      </c>
      <c r="B34" s="23">
        <v>123598.82</v>
      </c>
    </row>
    <row r="35" spans="1:2" x14ac:dyDescent="0.25">
      <c r="A35" t="s">
        <v>188</v>
      </c>
      <c r="B35" s="23">
        <v>1055.19</v>
      </c>
    </row>
    <row r="37" spans="1:2" x14ac:dyDescent="0.25">
      <c r="A37" s="1" t="s">
        <v>1017</v>
      </c>
      <c r="B37" s="37" t="s">
        <v>1018</v>
      </c>
    </row>
    <row r="38" spans="1:2" x14ac:dyDescent="0.25">
      <c r="A38" s="1"/>
      <c r="B38" s="223" t="s">
        <v>1019</v>
      </c>
    </row>
    <row r="39" spans="1:2" x14ac:dyDescent="0.25">
      <c r="A39" s="1" t="s">
        <v>105</v>
      </c>
      <c r="B39" s="223">
        <v>2021</v>
      </c>
    </row>
  </sheetData>
  <sheetProtection algorithmName="SHA-512" hashValue="nZ8p8K6aT2mbHkk/3w7fOX+fMfk4TiZ6fGxw/O+9eYEVYIy7GNKt83aequFdsLwo5uCejHiQ+yTyhcMg9rMXXQ==" saltValue="tHQELVEvNGeq56aAWZnQ4g==" spinCount="100000" sheet="1" objects="1" scenarios="1"/>
  <hyperlinks>
    <hyperlink ref="B37" r:id="rId1" display="https://www.fema.gov/sites/default/files/documents/fema_ecosystem-service-value-updates_2022.pdf" xr:uid="{67002A22-2651-4818-A204-8664A421774E}"/>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0C37-C902-4C42-A42A-13056FE3431B}">
  <sheetPr codeName="Sheet43">
    <tabColor theme="2" tint="-0.499984740745262"/>
  </sheetPr>
  <dimension ref="A1:B6"/>
  <sheetViews>
    <sheetView workbookViewId="0"/>
  </sheetViews>
  <sheetFormatPr defaultRowHeight="15" x14ac:dyDescent="0.25"/>
  <cols>
    <col min="1" max="1" width="9.42578125" customWidth="1"/>
    <col min="2" max="2" width="10.5703125" style="6" customWidth="1"/>
  </cols>
  <sheetData>
    <row r="1" spans="1:2" x14ac:dyDescent="0.25">
      <c r="A1" s="49" t="s">
        <v>960</v>
      </c>
      <c r="B1" s="21" t="s">
        <v>1020</v>
      </c>
    </row>
    <row r="2" spans="1:2" x14ac:dyDescent="0.25">
      <c r="A2" t="s">
        <v>246</v>
      </c>
      <c r="B2" s="54">
        <v>0.06</v>
      </c>
    </row>
    <row r="3" spans="1:2" x14ac:dyDescent="0.25">
      <c r="A3" t="s">
        <v>247</v>
      </c>
      <c r="B3" s="54">
        <v>0.05</v>
      </c>
    </row>
    <row r="4" spans="1:2" x14ac:dyDescent="0.25">
      <c r="A4" t="s">
        <v>98</v>
      </c>
      <c r="B4" s="239">
        <v>5.5E-2</v>
      </c>
    </row>
    <row r="6" spans="1:2" x14ac:dyDescent="0.25">
      <c r="A6" t="s">
        <v>781</v>
      </c>
      <c r="B6" s="36" t="s">
        <v>1021</v>
      </c>
    </row>
  </sheetData>
  <sheetProtection algorithmName="SHA-512" hashValue="6OkdkKgCFE/d3fa8PKZWOzpbzQSxCqUAGhVIDk06UtsDRrw0opkqZxQ6R5uCmqyId3dJCCatOGJh56fBjnlfww==" saltValue="Q3U9Dnl4XYb8mefIbkIt+A==" spinCount="100000" sheet="1" objects="1" scenarios="1"/>
  <hyperlinks>
    <hyperlink ref="B6" r:id="rId1" xr:uid="{8AC58152-DD9C-4FAD-A2E2-E594BA03861B}"/>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DFBB2-536C-44DB-99F2-48DD0618D1AF}">
  <sheetPr codeName="Sheet44">
    <tabColor theme="1" tint="0.499984740745262"/>
  </sheetPr>
  <dimension ref="A1:E69"/>
  <sheetViews>
    <sheetView workbookViewId="0"/>
  </sheetViews>
  <sheetFormatPr defaultRowHeight="15" x14ac:dyDescent="0.25"/>
  <cols>
    <col min="1" max="1" width="9.28515625" bestFit="1" customWidth="1"/>
    <col min="2" max="2" width="22" style="458" customWidth="1"/>
    <col min="3" max="3" width="28.42578125" style="458" customWidth="1"/>
    <col min="5" max="5" width="12.7109375" customWidth="1"/>
  </cols>
  <sheetData>
    <row r="1" spans="1:5" ht="35.65" customHeight="1" x14ac:dyDescent="0.25">
      <c r="A1" s="69" t="s">
        <v>1022</v>
      </c>
      <c r="B1" s="459" t="s">
        <v>1023</v>
      </c>
      <c r="C1" s="459" t="s">
        <v>591</v>
      </c>
      <c r="E1" t="s">
        <v>1024</v>
      </c>
    </row>
    <row r="2" spans="1:5" x14ac:dyDescent="0.25">
      <c r="A2" s="31" t="s">
        <v>632</v>
      </c>
      <c r="B2" s="458">
        <v>7.9993442210982639</v>
      </c>
      <c r="C2" s="458">
        <v>1.3160155427537439</v>
      </c>
      <c r="D2" s="464"/>
    </row>
    <row r="3" spans="1:5" ht="15" customHeight="1" x14ac:dyDescent="0.25">
      <c r="A3" s="31" t="s">
        <v>633</v>
      </c>
      <c r="B3" s="458">
        <v>9.6346408466536815</v>
      </c>
      <c r="C3" s="458">
        <v>1.140129128270698</v>
      </c>
      <c r="D3" s="464"/>
    </row>
    <row r="4" spans="1:5" x14ac:dyDescent="0.25">
      <c r="A4" s="31" t="s">
        <v>634</v>
      </c>
      <c r="B4" s="458">
        <v>6.6835923432609157</v>
      </c>
      <c r="C4" s="458">
        <v>1.3563207742863699</v>
      </c>
      <c r="D4" s="464"/>
    </row>
    <row r="5" spans="1:5" x14ac:dyDescent="0.25">
      <c r="A5" s="31" t="s">
        <v>635</v>
      </c>
      <c r="B5" s="458">
        <v>10.37634174476111</v>
      </c>
      <c r="C5" s="458">
        <v>1.0882990838275439</v>
      </c>
      <c r="D5" s="464"/>
    </row>
    <row r="6" spans="1:5" x14ac:dyDescent="0.25">
      <c r="A6" s="31" t="s">
        <v>636</v>
      </c>
      <c r="B6" s="458">
        <v>6.0455333860459284</v>
      </c>
      <c r="C6" s="458">
        <v>1.4667961122569373</v>
      </c>
      <c r="D6" s="464"/>
    </row>
    <row r="7" spans="1:5" x14ac:dyDescent="0.25">
      <c r="A7" s="31" t="s">
        <v>637</v>
      </c>
      <c r="B7" s="458">
        <v>5.6475673238781727</v>
      </c>
      <c r="C7" s="458">
        <v>1.5584592442733622</v>
      </c>
      <c r="D7" s="464"/>
    </row>
    <row r="8" spans="1:5" x14ac:dyDescent="0.25">
      <c r="A8" s="31" t="s">
        <v>638</v>
      </c>
      <c r="B8" s="458">
        <v>8.8195552797134464</v>
      </c>
      <c r="C8" s="458">
        <v>1.0924627678922392</v>
      </c>
      <c r="D8" s="464"/>
    </row>
    <row r="9" spans="1:5" x14ac:dyDescent="0.25">
      <c r="A9" s="31" t="s">
        <v>639</v>
      </c>
      <c r="B9" s="458">
        <v>6.7652948049069837</v>
      </c>
      <c r="C9" s="458">
        <v>1.2097212248104952</v>
      </c>
      <c r="D9" s="464"/>
    </row>
    <row r="10" spans="1:5" x14ac:dyDescent="0.25">
      <c r="A10" s="31" t="s">
        <v>640</v>
      </c>
      <c r="B10" s="458">
        <v>7.0852100432673959</v>
      </c>
      <c r="C10" s="458">
        <v>1.2340312184539377</v>
      </c>
      <c r="D10" s="464"/>
    </row>
    <row r="11" spans="1:5" x14ac:dyDescent="0.25">
      <c r="A11" s="31" t="s">
        <v>641</v>
      </c>
      <c r="B11" s="458">
        <v>7.4087639228517101</v>
      </c>
      <c r="C11" s="458">
        <v>1.201535137631156</v>
      </c>
      <c r="D11" s="464"/>
    </row>
    <row r="12" spans="1:5" x14ac:dyDescent="0.25">
      <c r="A12" s="31" t="s">
        <v>642</v>
      </c>
      <c r="B12" s="458">
        <v>5.8250373964634896</v>
      </c>
      <c r="C12" s="458">
        <v>1.2664523699969181</v>
      </c>
      <c r="D12" s="464"/>
    </row>
    <row r="13" spans="1:5" x14ac:dyDescent="0.25">
      <c r="A13" s="31" t="s">
        <v>643</v>
      </c>
      <c r="B13" s="458">
        <v>7.6804286508380537</v>
      </c>
      <c r="C13" s="458">
        <v>1.1717742853676867</v>
      </c>
      <c r="D13" s="464"/>
    </row>
    <row r="14" spans="1:5" x14ac:dyDescent="0.25">
      <c r="A14" s="31" t="s">
        <v>644</v>
      </c>
      <c r="B14" s="458">
        <v>8.3810151236971535</v>
      </c>
      <c r="C14" s="458">
        <v>1.0699778548009775</v>
      </c>
      <c r="D14" s="464"/>
    </row>
    <row r="15" spans="1:5" x14ac:dyDescent="0.25">
      <c r="A15" s="31" t="s">
        <v>645</v>
      </c>
      <c r="B15" s="458">
        <v>11.597407689665229</v>
      </c>
      <c r="C15" s="458">
        <v>1.0613405570494854</v>
      </c>
      <c r="D15" s="464"/>
    </row>
    <row r="16" spans="1:5" ht="15.6" customHeight="1" x14ac:dyDescent="0.25">
      <c r="A16" s="31" t="s">
        <v>646</v>
      </c>
      <c r="B16" s="458">
        <v>5.4019107376904341</v>
      </c>
      <c r="C16" s="458">
        <v>1.5263537520040611</v>
      </c>
      <c r="D16" s="464"/>
    </row>
    <row r="17" spans="1:4" x14ac:dyDescent="0.25">
      <c r="A17" s="31" t="s">
        <v>647</v>
      </c>
      <c r="B17" s="458">
        <v>6.4316923562993447</v>
      </c>
      <c r="C17" s="458">
        <v>1.3576135478315541</v>
      </c>
      <c r="D17" s="464"/>
    </row>
    <row r="18" spans="1:4" x14ac:dyDescent="0.25">
      <c r="A18" s="31" t="s">
        <v>648</v>
      </c>
      <c r="B18" s="458">
        <v>7.9879491555164694</v>
      </c>
      <c r="C18" s="458">
        <v>1.1573175622881648</v>
      </c>
      <c r="D18" s="464"/>
    </row>
    <row r="19" spans="1:4" x14ac:dyDescent="0.25">
      <c r="A19" s="31" t="s">
        <v>649</v>
      </c>
      <c r="B19" s="458">
        <v>11.991730485131148</v>
      </c>
      <c r="C19" s="458">
        <v>1.102940814840639</v>
      </c>
      <c r="D19" s="464"/>
    </row>
    <row r="20" spans="1:4" x14ac:dyDescent="0.25">
      <c r="A20" s="31" t="s">
        <v>650</v>
      </c>
      <c r="B20" s="458">
        <v>9.5647815351677519</v>
      </c>
      <c r="C20" s="458">
        <v>1.0848528073691606</v>
      </c>
      <c r="D20" s="464"/>
    </row>
    <row r="21" spans="1:4" x14ac:dyDescent="0.25">
      <c r="A21" s="31" t="s">
        <v>651</v>
      </c>
      <c r="B21" s="458">
        <v>7.4870726031769443</v>
      </c>
      <c r="C21" s="458">
        <v>1.0744023090923143</v>
      </c>
      <c r="D21" s="464"/>
    </row>
    <row r="22" spans="1:4" x14ac:dyDescent="0.25">
      <c r="A22" s="31" t="s">
        <v>652</v>
      </c>
      <c r="B22" s="458">
        <v>6.9333257513689563</v>
      </c>
      <c r="C22" s="458">
        <v>1.0352547399405496</v>
      </c>
      <c r="D22" s="464"/>
    </row>
    <row r="23" spans="1:4" x14ac:dyDescent="0.25">
      <c r="A23" s="31" t="s">
        <v>653</v>
      </c>
      <c r="B23" s="458">
        <v>9.1477024792390509</v>
      </c>
      <c r="C23" s="458">
        <v>1.1219230920555219</v>
      </c>
      <c r="D23" s="464"/>
    </row>
    <row r="24" spans="1:4" x14ac:dyDescent="0.25">
      <c r="A24" s="31" t="s">
        <v>654</v>
      </c>
      <c r="B24" s="458">
        <v>9.0047870487876871</v>
      </c>
      <c r="C24" s="458">
        <v>1.0271020177941419</v>
      </c>
      <c r="D24" s="464"/>
    </row>
    <row r="25" spans="1:4" x14ac:dyDescent="0.25">
      <c r="A25" s="31" t="s">
        <v>655</v>
      </c>
      <c r="B25" s="458">
        <v>8.433474066114707</v>
      </c>
      <c r="C25" s="458">
        <v>1.0534555974059998</v>
      </c>
      <c r="D25" s="464"/>
    </row>
    <row r="26" spans="1:4" x14ac:dyDescent="0.25">
      <c r="A26" s="31" t="s">
        <v>656</v>
      </c>
      <c r="B26" s="458">
        <v>8.6326331027350403</v>
      </c>
      <c r="C26" s="458">
        <v>1.1029874813591316</v>
      </c>
      <c r="D26" s="464"/>
    </row>
    <row r="27" spans="1:4" x14ac:dyDescent="0.25">
      <c r="A27" s="31" t="s">
        <v>657</v>
      </c>
      <c r="B27" s="458">
        <v>8.3571911201292455</v>
      </c>
      <c r="C27" s="458">
        <v>1.2061406573205109</v>
      </c>
      <c r="D27" s="464"/>
    </row>
    <row r="28" spans="1:4" x14ac:dyDescent="0.25">
      <c r="A28" s="31" t="s">
        <v>658</v>
      </c>
      <c r="B28" s="458">
        <v>8.8619502677296946</v>
      </c>
      <c r="C28" s="458">
        <v>1.2223361026111244</v>
      </c>
      <c r="D28" s="464"/>
    </row>
    <row r="29" spans="1:4" x14ac:dyDescent="0.25">
      <c r="A29" s="31" t="s">
        <v>116</v>
      </c>
      <c r="B29" s="458">
        <v>5.4125584202210666</v>
      </c>
      <c r="C29" s="458">
        <v>1.5693900041174411</v>
      </c>
      <c r="D29" s="464"/>
    </row>
    <row r="30" spans="1:4" x14ac:dyDescent="0.25">
      <c r="A30" s="31" t="s">
        <v>659</v>
      </c>
      <c r="B30" s="458">
        <v>8.801840897860302</v>
      </c>
      <c r="C30" s="458">
        <v>1.0644101316448618</v>
      </c>
      <c r="D30" s="464"/>
    </row>
    <row r="31" spans="1:4" x14ac:dyDescent="0.25">
      <c r="A31" s="31" t="s">
        <v>660</v>
      </c>
      <c r="B31" s="458">
        <v>7.3092622746178195</v>
      </c>
      <c r="C31" s="458">
        <v>1.2497016205244853</v>
      </c>
      <c r="D31" s="464"/>
    </row>
    <row r="32" spans="1:4" x14ac:dyDescent="0.25">
      <c r="A32" s="31" t="s">
        <v>661</v>
      </c>
      <c r="B32" s="458">
        <v>8.4692249731945761</v>
      </c>
      <c r="C32" s="458">
        <v>1.1341799525653042</v>
      </c>
      <c r="D32" s="464"/>
    </row>
    <row r="33" spans="1:4" x14ac:dyDescent="0.25">
      <c r="A33" s="31" t="s">
        <v>662</v>
      </c>
      <c r="B33" s="458">
        <v>7.9716349315425967</v>
      </c>
      <c r="C33" s="458">
        <v>1.0666124318422201</v>
      </c>
      <c r="D33" s="464"/>
    </row>
    <row r="34" spans="1:4" x14ac:dyDescent="0.25">
      <c r="A34" s="31" t="s">
        <v>663</v>
      </c>
      <c r="B34" s="458">
        <v>7.6121435478021438</v>
      </c>
      <c r="C34" s="458">
        <v>1.0418452564777516</v>
      </c>
      <c r="D34" s="464"/>
    </row>
    <row r="35" spans="1:4" x14ac:dyDescent="0.25">
      <c r="A35" s="31" t="s">
        <v>664</v>
      </c>
      <c r="B35" s="458">
        <v>6.9635276892865168</v>
      </c>
      <c r="C35" s="458">
        <v>1.3366360778975612</v>
      </c>
      <c r="D35" s="464"/>
    </row>
    <row r="36" spans="1:4" x14ac:dyDescent="0.25">
      <c r="A36" s="31" t="s">
        <v>665</v>
      </c>
      <c r="B36" s="458">
        <v>5.9401535869863</v>
      </c>
      <c r="C36" s="458">
        <v>1.3868011735497909</v>
      </c>
      <c r="D36" s="464"/>
    </row>
    <row r="37" spans="1:4" x14ac:dyDescent="0.25">
      <c r="A37" s="31" t="s">
        <v>666</v>
      </c>
      <c r="B37" s="458">
        <v>6.3600302286190145</v>
      </c>
      <c r="C37" s="458">
        <v>1.3588744025103692</v>
      </c>
      <c r="D37" s="464"/>
    </row>
    <row r="38" spans="1:4" x14ac:dyDescent="0.25">
      <c r="A38" s="31" t="s">
        <v>667</v>
      </c>
      <c r="B38" s="458">
        <v>8.7461269796056857</v>
      </c>
      <c r="C38" s="458">
        <v>1.1210233217655656</v>
      </c>
      <c r="D38" s="464"/>
    </row>
    <row r="39" spans="1:4" x14ac:dyDescent="0.25">
      <c r="A39" s="31" t="s">
        <v>668</v>
      </c>
      <c r="B39" s="458">
        <v>8.9591489355642935</v>
      </c>
      <c r="C39" s="458">
        <v>1.0477230193326528</v>
      </c>
      <c r="D39" s="464"/>
    </row>
    <row r="40" spans="1:4" x14ac:dyDescent="0.25">
      <c r="A40" s="31" t="s">
        <v>669</v>
      </c>
      <c r="B40" s="458">
        <v>10.182334634285999</v>
      </c>
      <c r="C40" s="458">
        <v>1.0807861416488154</v>
      </c>
      <c r="D40" s="464"/>
    </row>
    <row r="41" spans="1:4" x14ac:dyDescent="0.25">
      <c r="A41" s="31" t="s">
        <v>670</v>
      </c>
      <c r="B41" s="458">
        <v>6.5607010972753308</v>
      </c>
      <c r="C41" s="458">
        <v>1.2810901394309833</v>
      </c>
      <c r="D41" s="464"/>
    </row>
    <row r="42" spans="1:4" x14ac:dyDescent="0.25">
      <c r="A42" s="31" t="s">
        <v>671</v>
      </c>
      <c r="B42" s="458">
        <v>6.9799347524264448</v>
      </c>
      <c r="C42" s="458">
        <v>1.284081386714139</v>
      </c>
      <c r="D42" s="464"/>
    </row>
    <row r="43" spans="1:4" x14ac:dyDescent="0.25">
      <c r="A43" s="31" t="s">
        <v>672</v>
      </c>
      <c r="B43" s="458">
        <v>6.0385380477372568</v>
      </c>
      <c r="C43" s="458">
        <v>1.1805149431559665</v>
      </c>
      <c r="D43" s="464"/>
    </row>
    <row r="44" spans="1:4" x14ac:dyDescent="0.25">
      <c r="A44" s="31" t="s">
        <v>673</v>
      </c>
      <c r="B44" s="458">
        <v>8.308311192244858</v>
      </c>
      <c r="C44" s="458">
        <v>1.4348450180739261</v>
      </c>
      <c r="D44" s="464"/>
    </row>
    <row r="45" spans="1:4" x14ac:dyDescent="0.25">
      <c r="A45" s="31" t="s">
        <v>674</v>
      </c>
      <c r="B45" s="458">
        <v>6.9293095441076886</v>
      </c>
      <c r="C45" s="458">
        <v>1.1941237199344619</v>
      </c>
      <c r="D45" s="464"/>
    </row>
    <row r="46" spans="1:4" x14ac:dyDescent="0.25">
      <c r="A46" s="31" t="s">
        <v>675</v>
      </c>
      <c r="B46" s="458">
        <v>8.2988278504476476</v>
      </c>
      <c r="C46" s="458">
        <v>1.150082866141753</v>
      </c>
      <c r="D46" s="464"/>
    </row>
    <row r="47" spans="1:4" x14ac:dyDescent="0.25">
      <c r="A47" s="31" t="s">
        <v>676</v>
      </c>
      <c r="B47" s="458">
        <v>7.0627984392547205</v>
      </c>
      <c r="C47" s="458">
        <v>1.2099037862156021</v>
      </c>
      <c r="D47" s="464"/>
    </row>
    <row r="48" spans="1:4" x14ac:dyDescent="0.25">
      <c r="A48" s="31" t="s">
        <v>677</v>
      </c>
      <c r="B48" s="458">
        <v>10.966120797356027</v>
      </c>
      <c r="C48" s="458">
        <v>1.1285808404454649</v>
      </c>
      <c r="D48" s="464"/>
    </row>
    <row r="49" spans="1:4" x14ac:dyDescent="0.25">
      <c r="A49" s="31" t="s">
        <v>678</v>
      </c>
      <c r="B49" s="458">
        <v>5.428511952915799</v>
      </c>
      <c r="C49" s="458">
        <v>1.4740018613808687</v>
      </c>
      <c r="D49" s="464"/>
    </row>
    <row r="50" spans="1:4" x14ac:dyDescent="0.25">
      <c r="A50" s="31" t="s">
        <v>679</v>
      </c>
      <c r="B50" s="458">
        <v>8.5297796141964781</v>
      </c>
      <c r="C50" s="458">
        <v>1.1775276208764933</v>
      </c>
      <c r="D50" s="464"/>
    </row>
    <row r="51" spans="1:4" x14ac:dyDescent="0.25">
      <c r="A51" s="31" t="s">
        <v>680</v>
      </c>
      <c r="B51" s="458">
        <v>5.4614597633522894</v>
      </c>
      <c r="C51" s="458">
        <v>1.4596027319692597</v>
      </c>
      <c r="D51" s="464"/>
    </row>
    <row r="52" spans="1:4" x14ac:dyDescent="0.25">
      <c r="A52" s="31" t="s">
        <v>681</v>
      </c>
      <c r="B52" s="458">
        <v>7.4326407890074222</v>
      </c>
      <c r="C52" s="458">
        <v>1.2422672207919214</v>
      </c>
      <c r="D52" s="464"/>
    </row>
    <row r="53" spans="1:4" x14ac:dyDescent="0.25">
      <c r="A53" s="31" t="s">
        <v>682</v>
      </c>
      <c r="B53" s="458">
        <v>6.0551370576200663</v>
      </c>
      <c r="C53" s="458">
        <v>1.4415387441797078</v>
      </c>
      <c r="D53" s="464"/>
    </row>
    <row r="54" spans="1:4" x14ac:dyDescent="0.25">
      <c r="A54" s="31" t="s">
        <v>683</v>
      </c>
      <c r="B54" s="458">
        <v>6.345960761276638</v>
      </c>
      <c r="C54" s="458">
        <v>1.3790631343733735</v>
      </c>
      <c r="D54" s="464"/>
    </row>
    <row r="55" spans="1:4" x14ac:dyDescent="0.25">
      <c r="A55" s="31" t="s">
        <v>684</v>
      </c>
      <c r="B55" s="458">
        <v>9.7003151517306669</v>
      </c>
      <c r="C55" s="458">
        <v>1.1353752480023729</v>
      </c>
      <c r="D55" s="464"/>
    </row>
    <row r="56" spans="1:4" x14ac:dyDescent="0.25">
      <c r="A56" s="31" t="s">
        <v>685</v>
      </c>
      <c r="B56" s="458">
        <v>6.6818193455334587</v>
      </c>
      <c r="C56" s="458">
        <v>1.2820640600487296</v>
      </c>
      <c r="D56" s="464"/>
    </row>
    <row r="57" spans="1:4" x14ac:dyDescent="0.25">
      <c r="A57" s="31" t="s">
        <v>686</v>
      </c>
      <c r="B57" s="458">
        <v>7.8691447408553792</v>
      </c>
      <c r="C57" s="458">
        <v>1.2206951804954058</v>
      </c>
      <c r="D57" s="464"/>
    </row>
    <row r="58" spans="1:4" x14ac:dyDescent="0.25">
      <c r="A58" s="31" t="s">
        <v>687</v>
      </c>
      <c r="B58" s="458">
        <v>7.6767862402411584</v>
      </c>
      <c r="C58" s="458">
        <v>1.194440865507163</v>
      </c>
      <c r="D58" s="464"/>
    </row>
    <row r="59" spans="1:4" x14ac:dyDescent="0.25">
      <c r="A59" s="31" t="s">
        <v>688</v>
      </c>
      <c r="B59" s="458">
        <v>5.5773704798066124</v>
      </c>
      <c r="C59" s="458">
        <v>1.3118730112276278</v>
      </c>
      <c r="D59" s="464"/>
    </row>
    <row r="60" spans="1:4" x14ac:dyDescent="0.25">
      <c r="A60" s="31" t="s">
        <v>689</v>
      </c>
      <c r="B60" s="458">
        <v>5.3824199767219705</v>
      </c>
      <c r="C60" s="458">
        <v>1.3130690411671062</v>
      </c>
      <c r="D60" s="464"/>
    </row>
    <row r="61" spans="1:4" x14ac:dyDescent="0.25">
      <c r="A61" s="31" t="s">
        <v>690</v>
      </c>
      <c r="B61" s="458">
        <v>6.5869819413741606</v>
      </c>
      <c r="C61" s="458">
        <v>1.1240262121993609</v>
      </c>
      <c r="D61" s="464"/>
    </row>
    <row r="62" spans="1:4" x14ac:dyDescent="0.25">
      <c r="A62" s="31" t="s">
        <v>691</v>
      </c>
      <c r="B62" s="458">
        <v>8.1657449432046061</v>
      </c>
      <c r="C62" s="458">
        <v>1.1242856615791967</v>
      </c>
      <c r="D62" s="464"/>
    </row>
    <row r="63" spans="1:4" x14ac:dyDescent="0.25">
      <c r="A63" s="31" t="s">
        <v>692</v>
      </c>
      <c r="B63" s="458">
        <v>7.3001014919917928</v>
      </c>
      <c r="C63" s="458">
        <v>1.1453502589232851</v>
      </c>
      <c r="D63" s="464"/>
    </row>
    <row r="64" spans="1:4" x14ac:dyDescent="0.25">
      <c r="A64" s="31" t="s">
        <v>693</v>
      </c>
      <c r="B64" s="458">
        <v>7.7900178430412028</v>
      </c>
      <c r="C64" s="458">
        <v>1.0456311852789979</v>
      </c>
      <c r="D64" s="464"/>
    </row>
    <row r="65" spans="1:4" x14ac:dyDescent="0.25">
      <c r="A65" s="31" t="s">
        <v>694</v>
      </c>
      <c r="B65" s="458">
        <v>7.0050795771981997</v>
      </c>
      <c r="C65" s="458">
        <v>1.349982321210764</v>
      </c>
      <c r="D65" s="464"/>
    </row>
    <row r="66" spans="1:4" x14ac:dyDescent="0.25">
      <c r="A66" s="31" t="s">
        <v>695</v>
      </c>
      <c r="B66" s="458">
        <v>20.76630789595929</v>
      </c>
      <c r="C66" s="458">
        <v>1.0938487250154518</v>
      </c>
      <c r="D66" s="464"/>
    </row>
    <row r="67" spans="1:4" x14ac:dyDescent="0.25">
      <c r="A67" s="31" t="s">
        <v>696</v>
      </c>
      <c r="B67" s="458">
        <v>6.4965964443315594</v>
      </c>
      <c r="C67" s="458">
        <v>1.1873516801746891</v>
      </c>
      <c r="D67" s="464"/>
    </row>
    <row r="68" spans="1:4" x14ac:dyDescent="0.25">
      <c r="A68" s="31" t="s">
        <v>697</v>
      </c>
      <c r="B68" s="458">
        <v>9.5621374844365139</v>
      </c>
      <c r="C68" s="458">
        <v>1.0987401127407173</v>
      </c>
      <c r="D68" s="464"/>
    </row>
    <row r="69" spans="1:4" x14ac:dyDescent="0.25">
      <c r="A69" s="31" t="s">
        <v>599</v>
      </c>
      <c r="B69" s="465"/>
      <c r="C69" s="465"/>
      <c r="D69" s="464"/>
    </row>
  </sheetData>
  <sheetProtection algorithmName="SHA-512" hashValue="NFbsgiFmWWl2jpMaPjAAfGIAbr3pqn4zKTtvZViUvCyhPH01zOu44YSF0+cmkPpnavSdVJqlaIGluzHRWe0tIw==" saltValue="1yr3/Qsrieolr1gNU9MkVQ==" spinCount="100000" sheet="1" objects="1" scenarios="1"/>
  <hyperlinks>
    <hyperlink ref="A68" r:id="rId1" display="http://www.washcomall.com/" xr:uid="{CAF9361F-A5EB-4211-B06B-C0FEC3D63DF4}"/>
    <hyperlink ref="A47" r:id="rId2" display="http://www.co.okaloosa.fl.us/" xr:uid="{D35B4585-725B-4A99-9BFE-F0C95E54F672}"/>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93BAD-704B-4569-BEA9-FB510E61CED9}">
  <sheetPr codeName="Sheet45">
    <tabColor theme="2" tint="-0.499984740745262"/>
  </sheetPr>
  <dimension ref="A2:L12"/>
  <sheetViews>
    <sheetView workbookViewId="0"/>
  </sheetViews>
  <sheetFormatPr defaultRowHeight="15" x14ac:dyDescent="0.25"/>
  <cols>
    <col min="1" max="1" width="21.7109375" bestFit="1" customWidth="1"/>
  </cols>
  <sheetData>
    <row r="2" spans="1:12" s="3" customFormat="1" x14ac:dyDescent="0.25">
      <c r="A2" s="178"/>
      <c r="L2"/>
    </row>
    <row r="4" spans="1:12" x14ac:dyDescent="0.25">
      <c r="A4" s="179" t="s">
        <v>1025</v>
      </c>
      <c r="B4" s="514" t="s">
        <v>1026</v>
      </c>
      <c r="C4" s="514"/>
      <c r="D4" s="514"/>
      <c r="E4" s="514"/>
      <c r="F4" s="514"/>
      <c r="G4" s="514"/>
    </row>
    <row r="5" spans="1:12" x14ac:dyDescent="0.25">
      <c r="A5" t="str">
        <f>'Rec Judgement Factors Lookup'!C7</f>
        <v>Two general activities</v>
      </c>
      <c r="B5" cm="1">
        <f t="array" aca="1" ref="B5:F5" ca="1">OFFSET('Rec Judgement Factors Lookup'!$E$2, MATCH(A5, 'Rec Judgement Factors Lookup'!$C$2:$C$40, 0)-1, 0, 1, COUNTA(OFFSET('Rec Judgement Factors Lookup'!$E$2, MATCH(A5, 'Rec Judgement Factors Lookup'!$C$2:$C$40, 0)-1, 0, 1, 7)))</f>
        <v>0</v>
      </c>
      <c r="C5">
        <f ca="1"/>
        <v>1</v>
      </c>
      <c r="D5">
        <f ca="1"/>
        <v>2</v>
      </c>
      <c r="E5">
        <f ca="1"/>
        <v>3</v>
      </c>
      <c r="F5">
        <f ca="1"/>
        <v>4</v>
      </c>
    </row>
    <row r="6" spans="1:12" x14ac:dyDescent="0.25">
      <c r="A6" t="str">
        <f>'Rec Judgement Factors Lookup'!C8</f>
        <v>Several general activities</v>
      </c>
      <c r="B6" cm="1">
        <f t="array" aca="1" ref="B6:G6" ca="1">OFFSET('Rec Judgement Factors Lookup'!$E$2, MATCH(A6, 'Rec Judgement Factors Lookup'!$C$2:$C$40, 0)-1, 0, 1, COUNTA(OFFSET('Rec Judgement Factors Lookup'!$E$2, MATCH(A6, 'Rec Judgement Factors Lookup'!$C$2:$C$40, 0)-1, 0, 1, 7)))</f>
        <v>5</v>
      </c>
      <c r="C6">
        <f ca="1"/>
        <v>6</v>
      </c>
      <c r="D6">
        <f ca="1"/>
        <v>7</v>
      </c>
      <c r="E6">
        <f ca="1"/>
        <v>8</v>
      </c>
      <c r="F6">
        <f ca="1"/>
        <v>9</v>
      </c>
      <c r="G6">
        <f ca="1"/>
        <v>10</v>
      </c>
    </row>
    <row r="7" spans="1:12" x14ac:dyDescent="0.25">
      <c r="A7" s="178"/>
    </row>
    <row r="9" spans="1:12" x14ac:dyDescent="0.25">
      <c r="A9" s="514" t="s">
        <v>118</v>
      </c>
      <c r="B9" s="514"/>
    </row>
    <row r="10" spans="1:12" x14ac:dyDescent="0.25">
      <c r="A10" t="s">
        <v>119</v>
      </c>
      <c r="B10">
        <v>1.1000000000000001</v>
      </c>
    </row>
    <row r="11" spans="1:12" x14ac:dyDescent="0.25">
      <c r="A11" t="s">
        <v>1027</v>
      </c>
      <c r="B11">
        <v>1.3</v>
      </c>
    </row>
    <row r="12" spans="1:12" x14ac:dyDescent="0.25">
      <c r="A12" t="s">
        <v>1028</v>
      </c>
      <c r="B12">
        <v>1.5</v>
      </c>
    </row>
  </sheetData>
  <sheetProtection algorithmName="SHA-512" hashValue="12xGjumc8S9jWrKnlvxlRwY1nXUCY48NLKrUSyviFVS/LgUQROuM/FPa98vzi6NWchLUH35jIugM6DCep9IHBA==" saltValue="GMUDUTHEatbOPdbQMMqKqA==" spinCount="100000" sheet="1" objects="1" scenarios="1"/>
  <sortState xmlns:xlrd2="http://schemas.microsoft.com/office/spreadsheetml/2017/richdata2" ref="A1">
    <sortCondition ref="A1"/>
  </sortState>
  <mergeCells count="2">
    <mergeCell ref="A9:B9"/>
    <mergeCell ref="B4:G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B7783-876A-4849-89EB-829C9AF7EBFD}">
  <sheetPr codeName="Sheet46">
    <tabColor theme="1" tint="0.499984740745262"/>
  </sheetPr>
  <dimension ref="A1:AS48"/>
  <sheetViews>
    <sheetView workbookViewId="0"/>
  </sheetViews>
  <sheetFormatPr defaultRowHeight="15" x14ac:dyDescent="0.25"/>
  <cols>
    <col min="1" max="1" width="8.5703125" style="6"/>
    <col min="2" max="2" width="16.5703125" style="6" customWidth="1"/>
    <col min="3" max="3" width="18.28515625" style="6" customWidth="1"/>
    <col min="5" max="5" width="12" bestFit="1" customWidth="1"/>
  </cols>
  <sheetData>
    <row r="1" spans="1:45" ht="75" x14ac:dyDescent="0.25">
      <c r="A1" s="224" t="s">
        <v>836</v>
      </c>
      <c r="B1" s="224" t="s">
        <v>1029</v>
      </c>
      <c r="C1" s="224" t="s">
        <v>555</v>
      </c>
    </row>
    <row r="2" spans="1:45" x14ac:dyDescent="0.25">
      <c r="A2" s="6">
        <f>A3-1</f>
        <v>1990</v>
      </c>
      <c r="B2" s="362">
        <v>59.305</v>
      </c>
      <c r="C2" s="30">
        <f t="shared" ref="C2:C45" si="0">$B$36/B2</f>
        <v>2.1149650113818397</v>
      </c>
      <c r="D2" s="259"/>
      <c r="G2" s="439"/>
    </row>
    <row r="3" spans="1:45" x14ac:dyDescent="0.25">
      <c r="A3" s="6">
        <f>A4-1</f>
        <v>1991</v>
      </c>
      <c r="B3" s="362">
        <v>61.31</v>
      </c>
      <c r="C3" s="30">
        <f t="shared" si="0"/>
        <v>2.0458000326211057</v>
      </c>
      <c r="D3" s="259"/>
      <c r="G3" s="43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row>
    <row r="4" spans="1:45" x14ac:dyDescent="0.25">
      <c r="A4" s="6">
        <f>A5-1</f>
        <v>1992</v>
      </c>
      <c r="B4" s="362">
        <v>62.707000000000001</v>
      </c>
      <c r="C4" s="30">
        <f t="shared" si="0"/>
        <v>2.0002232605610217</v>
      </c>
      <c r="D4" s="259"/>
      <c r="G4" s="439"/>
    </row>
    <row r="5" spans="1:45" x14ac:dyDescent="0.25">
      <c r="A5" s="6">
        <f>A6-1</f>
        <v>1993</v>
      </c>
      <c r="B5" s="362">
        <v>64.194000000000003</v>
      </c>
      <c r="C5" s="30">
        <f t="shared" si="0"/>
        <v>1.9538897716297472</v>
      </c>
      <c r="D5" s="259"/>
      <c r="G5" s="439"/>
    </row>
    <row r="6" spans="1:45" x14ac:dyDescent="0.25">
      <c r="A6" s="6">
        <f t="shared" ref="A6:A10" si="1">A7-1</f>
        <v>1994</v>
      </c>
      <c r="B6" s="362">
        <v>65.563999999999993</v>
      </c>
      <c r="C6" s="30">
        <f t="shared" si="0"/>
        <v>1.9130620462448906</v>
      </c>
      <c r="D6" s="259"/>
      <c r="G6" s="439"/>
    </row>
    <row r="7" spans="1:45" x14ac:dyDescent="0.25">
      <c r="A7" s="6">
        <f t="shared" si="1"/>
        <v>1995</v>
      </c>
      <c r="B7" s="362">
        <v>66.938999999999993</v>
      </c>
      <c r="C7" s="30">
        <f t="shared" si="0"/>
        <v>1.8737656672492868</v>
      </c>
      <c r="D7" s="259"/>
      <c r="G7" s="439"/>
    </row>
    <row r="8" spans="1:45" x14ac:dyDescent="0.25">
      <c r="A8" s="6">
        <f t="shared" si="1"/>
        <v>1996</v>
      </c>
      <c r="B8" s="362">
        <v>68.164000000000001</v>
      </c>
      <c r="C8" s="30">
        <f t="shared" si="0"/>
        <v>1.8400915439234786</v>
      </c>
      <c r="D8" s="259"/>
      <c r="G8" s="439"/>
    </row>
    <row r="9" spans="1:45" x14ac:dyDescent="0.25">
      <c r="A9" s="6">
        <f t="shared" si="1"/>
        <v>1997</v>
      </c>
      <c r="B9" s="362">
        <v>69.34</v>
      </c>
      <c r="C9" s="30">
        <f t="shared" si="0"/>
        <v>1.8088837611768098</v>
      </c>
      <c r="D9" s="259"/>
      <c r="G9" s="439"/>
    </row>
    <row r="10" spans="1:45" x14ac:dyDescent="0.25">
      <c r="A10" s="6">
        <f t="shared" si="1"/>
        <v>1998</v>
      </c>
      <c r="B10" s="362">
        <v>70.119</v>
      </c>
      <c r="C10" s="30">
        <f t="shared" si="0"/>
        <v>1.7887876324534007</v>
      </c>
      <c r="D10" s="259"/>
      <c r="G10" s="439"/>
    </row>
    <row r="11" spans="1:45" x14ac:dyDescent="0.25">
      <c r="A11" s="6">
        <f>A12-1</f>
        <v>1999</v>
      </c>
      <c r="B11" s="362">
        <v>71.111000000000004</v>
      </c>
      <c r="C11" s="30">
        <f t="shared" si="0"/>
        <v>1.7638340059906341</v>
      </c>
      <c r="D11" s="259"/>
      <c r="G11" s="439"/>
    </row>
    <row r="12" spans="1:45" x14ac:dyDescent="0.25">
      <c r="A12" s="6">
        <v>2000</v>
      </c>
      <c r="B12" s="362">
        <v>72.721999999999994</v>
      </c>
      <c r="C12" s="30">
        <f t="shared" si="0"/>
        <v>1.7247600451032701</v>
      </c>
      <c r="D12" s="259"/>
      <c r="E12" s="30"/>
      <c r="G12" s="439"/>
    </row>
    <row r="13" spans="1:45" x14ac:dyDescent="0.25">
      <c r="A13" s="6">
        <v>2001</v>
      </c>
      <c r="B13" s="362">
        <v>74.36</v>
      </c>
      <c r="C13" s="30">
        <f t="shared" si="0"/>
        <v>1.6867670790747713</v>
      </c>
      <c r="D13" s="259"/>
      <c r="E13" s="30"/>
      <c r="G13" s="439"/>
    </row>
    <row r="14" spans="1:45" x14ac:dyDescent="0.25">
      <c r="A14" s="6">
        <v>2002</v>
      </c>
      <c r="B14" s="362">
        <v>75.515000000000001</v>
      </c>
      <c r="C14" s="30">
        <f t="shared" si="0"/>
        <v>1.6609680195987551</v>
      </c>
      <c r="D14" s="259"/>
      <c r="E14" s="177"/>
      <c r="G14" s="439"/>
    </row>
    <row r="15" spans="1:45" x14ac:dyDescent="0.25">
      <c r="A15" s="6">
        <v>2003</v>
      </c>
      <c r="B15" s="362">
        <v>77.006</v>
      </c>
      <c r="C15" s="30">
        <f t="shared" si="0"/>
        <v>1.6288081448198841</v>
      </c>
      <c r="D15" s="259"/>
      <c r="E15" s="30"/>
      <c r="G15" s="439"/>
    </row>
    <row r="16" spans="1:45" x14ac:dyDescent="0.25">
      <c r="A16" s="6">
        <v>2004</v>
      </c>
      <c r="B16" s="362">
        <v>79.076999999999998</v>
      </c>
      <c r="C16" s="30">
        <f t="shared" si="0"/>
        <v>1.5861502080250895</v>
      </c>
      <c r="D16" s="259"/>
      <c r="E16" s="30"/>
      <c r="G16" s="439"/>
    </row>
    <row r="17" spans="1:7" x14ac:dyDescent="0.25">
      <c r="A17" s="6">
        <v>2005</v>
      </c>
      <c r="B17" s="362">
        <v>81.555999999999997</v>
      </c>
      <c r="C17" s="30">
        <f t="shared" si="0"/>
        <v>1.537937122958458</v>
      </c>
      <c r="D17" s="259"/>
      <c r="E17" s="30"/>
      <c r="G17" s="439"/>
    </row>
    <row r="18" spans="1:7" x14ac:dyDescent="0.25">
      <c r="A18" s="6">
        <v>2006</v>
      </c>
      <c r="B18" s="362">
        <v>84.070999999999998</v>
      </c>
      <c r="C18" s="30">
        <f t="shared" si="0"/>
        <v>1.4919294405918806</v>
      </c>
      <c r="D18" s="259"/>
      <c r="E18" s="30"/>
      <c r="G18" s="439"/>
    </row>
    <row r="19" spans="1:7" x14ac:dyDescent="0.25">
      <c r="A19" s="6">
        <v>2007</v>
      </c>
      <c r="B19" s="362">
        <v>86.349000000000004</v>
      </c>
      <c r="C19" s="30">
        <f t="shared" si="0"/>
        <v>1.4525703829806946</v>
      </c>
      <c r="D19" s="259"/>
      <c r="E19" s="30"/>
      <c r="G19" s="439"/>
    </row>
    <row r="20" spans="1:7" x14ac:dyDescent="0.25">
      <c r="A20" s="6">
        <v>2008</v>
      </c>
      <c r="B20" s="362">
        <v>88.013000000000005</v>
      </c>
      <c r="C20" s="30">
        <f t="shared" si="0"/>
        <v>1.4251076545510322</v>
      </c>
      <c r="D20" s="259"/>
      <c r="E20" s="30"/>
      <c r="G20" s="439"/>
    </row>
    <row r="21" spans="1:7" x14ac:dyDescent="0.25">
      <c r="A21" s="6">
        <v>2009</v>
      </c>
      <c r="B21" s="362">
        <v>88.555999999999997</v>
      </c>
      <c r="C21" s="30">
        <f t="shared" si="0"/>
        <v>1.4163693030398843</v>
      </c>
      <c r="D21" s="259"/>
      <c r="E21" s="30"/>
      <c r="G21" s="439"/>
    </row>
    <row r="22" spans="1:7" x14ac:dyDescent="0.25">
      <c r="A22" s="6">
        <v>2010</v>
      </c>
      <c r="B22" s="362">
        <v>89.632000000000005</v>
      </c>
      <c r="C22" s="30">
        <f t="shared" si="0"/>
        <v>1.3993662977508032</v>
      </c>
      <c r="D22" s="259"/>
      <c r="E22" s="30"/>
      <c r="G22" s="439"/>
    </row>
    <row r="23" spans="1:7" x14ac:dyDescent="0.25">
      <c r="A23" s="6">
        <v>2011</v>
      </c>
      <c r="B23" s="362">
        <v>91.480999999999995</v>
      </c>
      <c r="C23" s="30">
        <f t="shared" si="0"/>
        <v>1.3710825198675136</v>
      </c>
      <c r="D23" s="259"/>
      <c r="E23" s="30"/>
      <c r="G23" s="439"/>
    </row>
    <row r="24" spans="1:7" x14ac:dyDescent="0.25">
      <c r="A24" s="6">
        <v>2012</v>
      </c>
      <c r="B24" s="362">
        <v>93.185000000000002</v>
      </c>
      <c r="C24" s="30">
        <f t="shared" si="0"/>
        <v>1.3460106240274721</v>
      </c>
      <c r="D24" s="259"/>
      <c r="E24" s="30"/>
      <c r="G24" s="439"/>
    </row>
    <row r="25" spans="1:7" x14ac:dyDescent="0.25">
      <c r="A25" s="6">
        <v>2013</v>
      </c>
      <c r="B25" s="362">
        <v>94.771000000000001</v>
      </c>
      <c r="C25" s="30">
        <f t="shared" si="0"/>
        <v>1.3234850323411169</v>
      </c>
      <c r="D25" s="259"/>
      <c r="E25" s="30"/>
      <c r="G25" s="439"/>
    </row>
    <row r="26" spans="1:7" x14ac:dyDescent="0.25">
      <c r="A26" s="6">
        <v>2014</v>
      </c>
      <c r="B26" s="362">
        <v>96.421000000000006</v>
      </c>
      <c r="C26" s="30">
        <f t="shared" si="0"/>
        <v>1.3008369546053244</v>
      </c>
      <c r="D26" s="440" t="s">
        <v>1030</v>
      </c>
      <c r="E26" s="30"/>
      <c r="G26" s="439"/>
    </row>
    <row r="27" spans="1:7" x14ac:dyDescent="0.25">
      <c r="A27" s="6">
        <v>2015</v>
      </c>
      <c r="B27" s="362">
        <v>97.316000000000003</v>
      </c>
      <c r="C27" s="30">
        <f t="shared" si="0"/>
        <v>1.2888733610094947</v>
      </c>
      <c r="D27" s="441">
        <f t="shared" ref="D27:D36" si="2">B27/B26-1</f>
        <v>9.282210306883254E-3</v>
      </c>
      <c r="E27" s="30"/>
      <c r="G27" s="439"/>
    </row>
    <row r="28" spans="1:7" x14ac:dyDescent="0.25">
      <c r="A28" s="6">
        <v>2016</v>
      </c>
      <c r="B28" s="362">
        <v>98.241</v>
      </c>
      <c r="C28" s="30">
        <f t="shared" si="0"/>
        <v>1.2767378182225344</v>
      </c>
      <c r="D28" s="441">
        <f t="shared" si="2"/>
        <v>9.505117349664971E-3</v>
      </c>
      <c r="E28" s="30"/>
      <c r="G28" s="439"/>
    </row>
    <row r="29" spans="1:7" x14ac:dyDescent="0.25">
      <c r="A29" s="6">
        <v>2017</v>
      </c>
      <c r="B29" s="362">
        <v>100</v>
      </c>
      <c r="C29" s="30">
        <f t="shared" si="0"/>
        <v>1.2542800000000001</v>
      </c>
      <c r="D29" s="441">
        <f t="shared" si="2"/>
        <v>1.7904948035952328E-2</v>
      </c>
      <c r="E29" s="30"/>
      <c r="G29" s="439"/>
    </row>
    <row r="30" spans="1:7" x14ac:dyDescent="0.25">
      <c r="A30" s="6">
        <v>2018</v>
      </c>
      <c r="B30" s="362">
        <v>102.291</v>
      </c>
      <c r="C30" s="30">
        <f t="shared" si="0"/>
        <v>1.2261880321826946</v>
      </c>
      <c r="D30" s="441">
        <f t="shared" si="2"/>
        <v>2.2909999999999986E-2</v>
      </c>
      <c r="E30" s="30"/>
      <c r="G30" s="439"/>
    </row>
    <row r="31" spans="1:7" x14ac:dyDescent="0.25">
      <c r="A31" s="6">
        <v>2019</v>
      </c>
      <c r="B31" s="362">
        <v>103.979</v>
      </c>
      <c r="C31" s="30">
        <f t="shared" si="0"/>
        <v>1.2062820377191548</v>
      </c>
      <c r="D31" s="441">
        <f t="shared" si="2"/>
        <v>1.6501940542178684E-2</v>
      </c>
      <c r="E31" s="30"/>
      <c r="G31" s="439"/>
    </row>
    <row r="32" spans="1:7" x14ac:dyDescent="0.25">
      <c r="A32" s="6">
        <v>2020</v>
      </c>
      <c r="B32" s="362">
        <v>105.377</v>
      </c>
      <c r="C32" s="30">
        <f t="shared" si="0"/>
        <v>1.1902787135712727</v>
      </c>
      <c r="D32" s="441">
        <f t="shared" si="2"/>
        <v>1.3445022552630803E-2</v>
      </c>
      <c r="E32" s="30"/>
      <c r="G32" s="439"/>
    </row>
    <row r="33" spans="1:7" x14ac:dyDescent="0.25">
      <c r="A33" s="6">
        <v>2021</v>
      </c>
      <c r="B33" s="362">
        <v>110.18600000000001</v>
      </c>
      <c r="C33" s="30">
        <f t="shared" si="0"/>
        <v>1.1383297333599549</v>
      </c>
      <c r="D33" s="441">
        <f t="shared" si="2"/>
        <v>4.5636144509712873E-2</v>
      </c>
      <c r="E33" s="30"/>
      <c r="G33" s="439"/>
    </row>
    <row r="34" spans="1:7" x14ac:dyDescent="0.25">
      <c r="A34" s="6">
        <v>2022</v>
      </c>
      <c r="B34" s="362">
        <v>118.023</v>
      </c>
      <c r="C34" s="30">
        <f t="shared" si="0"/>
        <v>1.0627420079137118</v>
      </c>
      <c r="D34" s="441">
        <f t="shared" si="2"/>
        <v>7.1125188317935129E-2</v>
      </c>
      <c r="E34" s="30"/>
      <c r="G34" s="439"/>
    </row>
    <row r="35" spans="1:7" x14ac:dyDescent="0.25">
      <c r="A35" s="6">
        <v>2023</v>
      </c>
      <c r="B35" s="362">
        <v>122.39</v>
      </c>
      <c r="C35" s="30">
        <f t="shared" si="0"/>
        <v>1.024822289402729</v>
      </c>
      <c r="D35" s="441">
        <f t="shared" si="2"/>
        <v>3.7001262465790496E-2</v>
      </c>
      <c r="E35" s="180" t="s">
        <v>1031</v>
      </c>
      <c r="G35" s="439"/>
    </row>
    <row r="36" spans="1:7" x14ac:dyDescent="0.25">
      <c r="A36" s="6">
        <v>2024</v>
      </c>
      <c r="B36" s="362">
        <v>125.428</v>
      </c>
      <c r="C36" s="30">
        <f t="shared" si="0"/>
        <v>1</v>
      </c>
      <c r="D36" s="441">
        <f t="shared" si="2"/>
        <v>2.4822289402729014E-2</v>
      </c>
      <c r="E36" s="442">
        <f>AVERAGE(D27:D36)</f>
        <v>2.6813412348347755E-2</v>
      </c>
      <c r="G36" s="439"/>
    </row>
    <row r="37" spans="1:7" x14ac:dyDescent="0.25">
      <c r="A37" s="6">
        <v>2025</v>
      </c>
      <c r="B37" s="362">
        <f>B36*(1+$E$36)</f>
        <v>128.79115268402856</v>
      </c>
      <c r="C37" s="30">
        <f t="shared" si="0"/>
        <v>0.9738867723912713</v>
      </c>
      <c r="D37" s="1" t="s">
        <v>1032</v>
      </c>
    </row>
    <row r="38" spans="1:7" x14ac:dyDescent="0.25">
      <c r="A38" s="6">
        <v>2026</v>
      </c>
      <c r="B38" s="362">
        <f t="shared" ref="B38:B45" si="3">B37*(1+$E$36)</f>
        <v>132.24448296776441</v>
      </c>
      <c r="C38" s="30">
        <f t="shared" si="0"/>
        <v>0.94845544543868809</v>
      </c>
    </row>
    <row r="39" spans="1:7" x14ac:dyDescent="0.25">
      <c r="A39" s="6">
        <v>2027</v>
      </c>
      <c r="B39" s="362">
        <f t="shared" si="3"/>
        <v>135.79040882037313</v>
      </c>
      <c r="C39" s="30">
        <f t="shared" si="0"/>
        <v>0.92368821251520949</v>
      </c>
    </row>
    <row r="40" spans="1:7" x14ac:dyDescent="0.25">
      <c r="A40" s="6">
        <v>2028</v>
      </c>
      <c r="B40" s="362">
        <f t="shared" si="3"/>
        <v>139.4314130450245</v>
      </c>
      <c r="C40" s="30">
        <f t="shared" si="0"/>
        <v>0.89956773198230022</v>
      </c>
    </row>
    <row r="41" spans="1:7" x14ac:dyDescent="0.25">
      <c r="A41" s="6">
        <v>2029</v>
      </c>
      <c r="B41" s="362">
        <f t="shared" si="3"/>
        <v>143.17004501731353</v>
      </c>
      <c r="C41" s="30">
        <f t="shared" si="0"/>
        <v>0.87607711504757868</v>
      </c>
    </row>
    <row r="42" spans="1:7" x14ac:dyDescent="0.25">
      <c r="A42" s="6">
        <v>2030</v>
      </c>
      <c r="B42" s="362">
        <f t="shared" si="3"/>
        <v>147.00892247029427</v>
      </c>
      <c r="C42" s="30">
        <f t="shared" si="0"/>
        <v>0.85319991393954286</v>
      </c>
    </row>
    <row r="43" spans="1:7" x14ac:dyDescent="0.25">
      <c r="A43" s="6">
        <v>2031</v>
      </c>
      <c r="B43" s="362">
        <f t="shared" si="3"/>
        <v>150.95073332737653</v>
      </c>
      <c r="C43" s="30">
        <f t="shared" si="0"/>
        <v>0.83092011039109204</v>
      </c>
    </row>
    <row r="44" spans="1:7" x14ac:dyDescent="0.25">
      <c r="A44" s="6">
        <v>2032</v>
      </c>
      <c r="B44" s="362">
        <f t="shared" si="3"/>
        <v>154.99823758436895</v>
      </c>
      <c r="C44" s="30">
        <f t="shared" si="0"/>
        <v>0.80922210442377951</v>
      </c>
    </row>
    <row r="45" spans="1:7" x14ac:dyDescent="0.25">
      <c r="A45" s="6">
        <v>2033</v>
      </c>
      <c r="B45" s="362">
        <f t="shared" si="3"/>
        <v>159.15426924198579</v>
      </c>
      <c r="C45" s="30">
        <f t="shared" si="0"/>
        <v>0.78809070342494703</v>
      </c>
    </row>
    <row r="47" spans="1:7" x14ac:dyDescent="0.25">
      <c r="A47" s="13" t="s">
        <v>1033</v>
      </c>
      <c r="B47" s="13"/>
    </row>
    <row r="48" spans="1:7" x14ac:dyDescent="0.25">
      <c r="A48" s="13" t="s">
        <v>914</v>
      </c>
      <c r="B48" s="36" t="s">
        <v>1034</v>
      </c>
    </row>
  </sheetData>
  <sheetProtection algorithmName="SHA-512" hashValue="pTnqjUXnI+b0FDSMTNRdDsOMO5ZhVPTgLdjGYdTFcnlFhbODKDE96Xd6asaHP8sTMnQvMvwOQsnax/ip1YzRTw==" saltValue="dtZTev8Sm+vEexr1hyvroA==" spinCount="100000" sheet="1" objects="1" scenarios="1"/>
  <hyperlinks>
    <hyperlink ref="B48" r:id="rId1" location="eyJhcHBpZCI6MTksInN0ZXBzIjpbMSwyLDMsM10sImRhdGEiOltbIk5JUEFfVGFibGVfTGlzdCIsIjEzIl0sWyJDYXRlZ29yaWVzIiwiU3VydmV5Il0sWyJGaXJzdF9ZZWFyIiwiMTk5MCJdLFsiTGFzdF9ZZWFyIiwiMjAyNCJdLFsiU2NhbGUiLCIwIl0sWyJTZXJpZXMiLCJBIl1dfQ==" display="U.S. Bureau of Economic Analysis, National Income and Product Accounts, Table 1.1.9, “Implicit Price Deflators for Gross Domestic Product” (May 2025)" xr:uid="{8229A3F0-A2E8-4CD8-9BD9-6186DB5B8EB5}"/>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8CEFF-4790-4A45-B95B-03A4AF66F615}">
  <sheetPr codeName="Sheet47">
    <tabColor theme="2" tint="-0.499984740745262"/>
  </sheetPr>
  <dimension ref="A1:B11"/>
  <sheetViews>
    <sheetView workbookViewId="0">
      <selection activeCell="J12" sqref="J12"/>
    </sheetView>
  </sheetViews>
  <sheetFormatPr defaultRowHeight="15" x14ac:dyDescent="0.25"/>
  <cols>
    <col min="1" max="1" width="32.5703125" bestFit="1" customWidth="1"/>
    <col min="2" max="2" width="48.5703125" bestFit="1" customWidth="1"/>
  </cols>
  <sheetData>
    <row r="1" spans="1:2" x14ac:dyDescent="0.25">
      <c r="A1" s="14" t="s">
        <v>1035</v>
      </c>
      <c r="B1" s="14" t="s">
        <v>397</v>
      </c>
    </row>
    <row r="2" spans="1:2" x14ac:dyDescent="0.25">
      <c r="A2" s="3" t="s">
        <v>1036</v>
      </c>
      <c r="B2" s="13" t="s">
        <v>1037</v>
      </c>
    </row>
    <row r="3" spans="1:2" x14ac:dyDescent="0.25">
      <c r="A3" s="300" t="s">
        <v>125</v>
      </c>
      <c r="B3" s="300" t="s">
        <v>796</v>
      </c>
    </row>
    <row r="4" spans="1:2" x14ac:dyDescent="0.25">
      <c r="A4" s="300" t="s">
        <v>1038</v>
      </c>
      <c r="B4" s="300" t="s">
        <v>798</v>
      </c>
    </row>
    <row r="5" spans="1:2" x14ac:dyDescent="0.25">
      <c r="A5" s="3" t="s">
        <v>1036</v>
      </c>
      <c r="B5" s="13" t="s">
        <v>1039</v>
      </c>
    </row>
    <row r="6" spans="1:2" x14ac:dyDescent="0.25">
      <c r="A6" s="3" t="s">
        <v>1036</v>
      </c>
      <c r="B6" s="13" t="s">
        <v>1040</v>
      </c>
    </row>
    <row r="7" spans="1:2" x14ac:dyDescent="0.25">
      <c r="A7" s="300" t="s">
        <v>126</v>
      </c>
      <c r="B7" s="300" t="s">
        <v>800</v>
      </c>
    </row>
    <row r="8" spans="1:2" x14ac:dyDescent="0.25">
      <c r="A8" s="300" t="s">
        <v>124</v>
      </c>
      <c r="B8" s="300" t="s">
        <v>802</v>
      </c>
    </row>
    <row r="9" spans="1:2" x14ac:dyDescent="0.25">
      <c r="A9" s="3" t="s">
        <v>1036</v>
      </c>
      <c r="B9" s="13" t="s">
        <v>1041</v>
      </c>
    </row>
    <row r="10" spans="1:2" x14ac:dyDescent="0.25">
      <c r="A10" s="3" t="s">
        <v>1036</v>
      </c>
      <c r="B10" s="13" t="s">
        <v>1042</v>
      </c>
    </row>
    <row r="11" spans="1:2" x14ac:dyDescent="0.25">
      <c r="A11" s="3" t="s">
        <v>1036</v>
      </c>
      <c r="B11" s="13" t="s">
        <v>1043</v>
      </c>
    </row>
  </sheetData>
  <sheetProtection algorithmName="SHA-512" hashValue="qibFHu8MIeoDYZHfufiNZD/zb1WNjCewodD9/kpOe+VALOphdHRU3vYJCSH1obO1KEKJSJquJ+bv+ayby6NU5Q==" saltValue="JIWfkeLXHSWqwINRydbFy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B101C-0E7F-4020-89CC-1771A85A7DE5}">
  <sheetPr codeName="Sheet5">
    <tabColor theme="4" tint="0.79998168889431442"/>
  </sheetPr>
  <dimension ref="A1:AO104"/>
  <sheetViews>
    <sheetView tabSelected="1" workbookViewId="0"/>
  </sheetViews>
  <sheetFormatPr defaultColWidth="0" defaultRowHeight="15" zeroHeight="1" x14ac:dyDescent="0.25"/>
  <cols>
    <col min="1" max="1" width="4.28515625" customWidth="1"/>
    <col min="2" max="2" width="18.5703125" customWidth="1"/>
    <col min="3" max="3" width="32.5703125" bestFit="1" customWidth="1"/>
    <col min="4" max="5" width="11.42578125" customWidth="1"/>
    <col min="6" max="10" width="13.5703125" customWidth="1"/>
    <col min="11" max="11" width="11.42578125" customWidth="1"/>
    <col min="12" max="13" width="13.5703125" customWidth="1"/>
    <col min="14" max="14" width="20.5703125" style="13" bestFit="1" customWidth="1"/>
    <col min="15" max="17" width="13.5703125" customWidth="1"/>
    <col min="18" max="18" width="15.42578125" customWidth="1"/>
    <col min="19" max="20" width="15.42578125" style="60" customWidth="1"/>
    <col min="21" max="22" width="15.5703125" style="60" customWidth="1"/>
    <col min="23" max="23" width="15.42578125" style="60" customWidth="1"/>
    <col min="24" max="29" width="14.5703125" customWidth="1"/>
    <col min="30" max="41" width="14.5703125" hidden="1" customWidth="1"/>
    <col min="42" max="16384" width="8.5703125" hidden="1"/>
  </cols>
  <sheetData>
    <row r="1" spans="1:29" ht="18.75" x14ac:dyDescent="0.3">
      <c r="A1" s="130" t="s">
        <v>84</v>
      </c>
      <c r="S1"/>
      <c r="T1"/>
      <c r="U1"/>
      <c r="V1"/>
      <c r="W1"/>
    </row>
    <row r="2" spans="1:29" ht="15.75" thickBot="1" x14ac:dyDescent="0.3">
      <c r="A2" s="201" t="s">
        <v>206</v>
      </c>
      <c r="R2" t="s">
        <v>207</v>
      </c>
      <c r="S2"/>
      <c r="T2"/>
      <c r="U2"/>
      <c r="V2"/>
      <c r="W2"/>
    </row>
    <row r="3" spans="1:29" s="238" customFormat="1" ht="15.75" thickBot="1" x14ac:dyDescent="0.3">
      <c r="A3" s="374"/>
      <c r="B3" s="498" t="s">
        <v>208</v>
      </c>
      <c r="C3" s="499"/>
      <c r="D3" s="499"/>
      <c r="E3" s="499"/>
      <c r="F3" s="500"/>
      <c r="G3" s="499"/>
      <c r="H3" s="499"/>
      <c r="I3" s="499"/>
      <c r="J3" s="501"/>
      <c r="K3" s="487" t="s">
        <v>209</v>
      </c>
      <c r="L3" s="488"/>
      <c r="M3" s="489"/>
      <c r="N3" s="489"/>
      <c r="O3" s="488"/>
      <c r="P3" s="488"/>
      <c r="Q3" s="490"/>
      <c r="R3" s="491" t="s">
        <v>210</v>
      </c>
      <c r="S3" s="492"/>
      <c r="T3" s="492"/>
      <c r="U3" s="492"/>
      <c r="V3" s="492"/>
      <c r="W3" s="493"/>
      <c r="X3" s="494" t="str">
        <f>IF('General User Inputs'!E11="Yes", CONCATENATE("Future Year Water Depths - ", 'General User Inputs'!E12), "N/A")</f>
        <v>N/A</v>
      </c>
      <c r="Y3" s="495"/>
      <c r="Z3" s="496"/>
      <c r="AA3" s="496"/>
      <c r="AB3" s="496"/>
      <c r="AC3" s="497"/>
    </row>
    <row r="4" spans="1:29" s="11" customFormat="1" ht="74.25" thickBot="1" x14ac:dyDescent="0.3">
      <c r="A4" s="373" t="s">
        <v>211</v>
      </c>
      <c r="B4" s="376" t="s">
        <v>212</v>
      </c>
      <c r="C4" s="377" t="s">
        <v>213</v>
      </c>
      <c r="D4" s="378" t="s">
        <v>214</v>
      </c>
      <c r="E4" s="378" t="s">
        <v>215</v>
      </c>
      <c r="F4" s="471" t="s">
        <v>216</v>
      </c>
      <c r="G4" s="470" t="s">
        <v>217</v>
      </c>
      <c r="H4" s="378" t="s">
        <v>218</v>
      </c>
      <c r="I4" s="378" t="s">
        <v>219</v>
      </c>
      <c r="J4" s="471" t="s">
        <v>220</v>
      </c>
      <c r="K4" s="378" t="s">
        <v>221</v>
      </c>
      <c r="L4" s="471" t="s">
        <v>222</v>
      </c>
      <c r="M4" s="470" t="s">
        <v>223</v>
      </c>
      <c r="N4" s="378" t="s">
        <v>224</v>
      </c>
      <c r="O4" s="471" t="s">
        <v>225</v>
      </c>
      <c r="P4" s="471" t="s">
        <v>226</v>
      </c>
      <c r="Q4" s="470" t="s">
        <v>227</v>
      </c>
      <c r="R4" s="375" t="s">
        <v>228</v>
      </c>
      <c r="S4" s="375" t="s">
        <v>229</v>
      </c>
      <c r="T4" s="375" t="s">
        <v>230</v>
      </c>
      <c r="U4" s="375" t="s">
        <v>231</v>
      </c>
      <c r="V4" s="375" t="s">
        <v>232</v>
      </c>
      <c r="W4" s="378" t="s">
        <v>233</v>
      </c>
      <c r="X4" s="328" t="s">
        <v>228</v>
      </c>
      <c r="Y4" s="328" t="s">
        <v>234</v>
      </c>
      <c r="Z4" s="379" t="s">
        <v>230</v>
      </c>
      <c r="AA4" s="375" t="s">
        <v>231</v>
      </c>
      <c r="AB4" s="375" t="s">
        <v>232</v>
      </c>
      <c r="AC4" s="375" t="s">
        <v>233</v>
      </c>
    </row>
    <row r="5" spans="1:29" x14ac:dyDescent="0.25">
      <c r="A5" s="329">
        <v>1</v>
      </c>
      <c r="B5" s="323"/>
      <c r="C5" s="324"/>
      <c r="D5" s="325"/>
      <c r="E5" s="401" t="str">
        <f>IF(D5&gt;0, _xlfn.XLOOKUP(C5, 'Building SF and # of Households'!$A$3:$A$9, 'Building SF and # of Households'!$B$3:$B$9), "")</f>
        <v/>
      </c>
      <c r="F5" s="326"/>
      <c r="G5" s="417" t="str">
        <f>IF(D5&gt;0, _xlfn.XLOOKUP(C5, 'General Assumptions_Back End'!$A$26:$A$32, 'General Assumptions_Back End'!$C$26:$C$32), "")</f>
        <v/>
      </c>
      <c r="H5" s="425"/>
      <c r="I5" s="417" t="str">
        <f t="shared" ref="I5:I36" si="0">IF(ISNUMBER(H5), H5, G5)</f>
        <v/>
      </c>
      <c r="J5" s="327" t="s">
        <v>793</v>
      </c>
      <c r="K5" s="411">
        <f>SUMIFS('General Assumptions_Back End'!$C:$C,'General Assumptions_Back End'!$A:$A,$C5,'General Assumptions_Back End'!$B:$B,K$4)</f>
        <v>0</v>
      </c>
      <c r="L5" s="410"/>
      <c r="M5" s="411">
        <f>IF(L5="",K5,L5)</f>
        <v>0</v>
      </c>
      <c r="N5" s="403"/>
      <c r="O5" s="372">
        <f>IF(N5="", 0, _xlfn.XLOOKUP('Structure Inputs'!N5, Table9[Full Description], Table9[Recapture Rate]))</f>
        <v>0</v>
      </c>
      <c r="P5" s="371"/>
      <c r="Q5" s="370">
        <f>IF(P5="",O5,P5)</f>
        <v>0</v>
      </c>
      <c r="R5" s="413"/>
      <c r="S5" s="414"/>
      <c r="T5" s="414"/>
      <c r="U5" s="414"/>
      <c r="V5" s="414"/>
      <c r="W5" s="414"/>
      <c r="X5" s="413"/>
      <c r="Y5" s="414"/>
      <c r="Z5" s="414"/>
      <c r="AA5" s="414"/>
      <c r="AB5" s="414"/>
      <c r="AC5" s="414"/>
    </row>
    <row r="6" spans="1:29" x14ac:dyDescent="0.25">
      <c r="A6" s="137">
        <f>A5+1</f>
        <v>2</v>
      </c>
      <c r="B6" s="287"/>
      <c r="C6" s="288"/>
      <c r="D6" s="289"/>
      <c r="E6" s="401" t="str">
        <f>IF(D6&gt;0, _xlfn.XLOOKUP(C6, 'Building SF and # of Households'!$A$3:$A$9, 'Building SF and # of Households'!$B$3:$B$9), "")</f>
        <v/>
      </c>
      <c r="F6" s="289"/>
      <c r="G6" s="417" t="str">
        <f>IF(D6&gt;0, _xlfn.XLOOKUP(C6, 'General Assumptions_Back End'!$A$26:$A$32, 'General Assumptions_Back End'!$C$26:$C$32), "")</f>
        <v/>
      </c>
      <c r="H6" s="425"/>
      <c r="I6" s="417" t="str">
        <f t="shared" si="0"/>
        <v/>
      </c>
      <c r="J6" s="327" t="s">
        <v>793</v>
      </c>
      <c r="K6" s="411">
        <f>SUMIFS('General Assumptions_Back End'!$C:$C,'General Assumptions_Back End'!$A:$A,$C6,'General Assumptions_Back End'!$B:$B,K$4)</f>
        <v>0</v>
      </c>
      <c r="L6" s="410"/>
      <c r="M6" s="411">
        <f t="shared" ref="M6:M69" si="1">IF(L6="",K6,L6)</f>
        <v>0</v>
      </c>
      <c r="N6" s="403"/>
      <c r="O6" s="372">
        <f>IF(N6="", 0, _xlfn.XLOOKUP('Structure Inputs'!N6, Table9[Full Description], Table9[Recapture Rate]))</f>
        <v>0</v>
      </c>
      <c r="P6" s="371"/>
      <c r="Q6" s="370">
        <f t="shared" ref="Q6:Q69" si="2">IF(P6="",O6,P6)</f>
        <v>0</v>
      </c>
      <c r="R6" s="413"/>
      <c r="S6" s="413"/>
      <c r="T6" s="413"/>
      <c r="U6" s="413"/>
      <c r="V6" s="413"/>
      <c r="W6" s="413"/>
      <c r="X6" s="415"/>
      <c r="Y6" s="413"/>
      <c r="Z6" s="413"/>
      <c r="AA6" s="413"/>
      <c r="AB6" s="413"/>
      <c r="AC6" s="412"/>
    </row>
    <row r="7" spans="1:29" x14ac:dyDescent="0.25">
      <c r="A7" s="137">
        <f t="shared" ref="A7:A24" si="3">A6+1</f>
        <v>3</v>
      </c>
      <c r="B7" s="290"/>
      <c r="C7" s="288"/>
      <c r="D7" s="291"/>
      <c r="E7" s="401" t="str">
        <f>IF(D7&gt;0, _xlfn.XLOOKUP(C7, 'Building SF and # of Households'!$A$3:$A$9, 'Building SF and # of Households'!$B$3:$B$9), "")</f>
        <v/>
      </c>
      <c r="F7" s="290"/>
      <c r="G7" s="417" t="str">
        <f>IF(D7&gt;0, _xlfn.XLOOKUP(C7, 'General Assumptions_Back End'!$A$26:$A$32, 'General Assumptions_Back End'!$C$26:$C$32), "")</f>
        <v/>
      </c>
      <c r="H7" s="425"/>
      <c r="I7" s="417" t="str">
        <f t="shared" si="0"/>
        <v/>
      </c>
      <c r="J7" s="327" t="s">
        <v>793</v>
      </c>
      <c r="K7" s="411">
        <f>SUMIFS('General Assumptions_Back End'!$C:$C,'General Assumptions_Back End'!$A:$A,$C7,'General Assumptions_Back End'!$B:$B,K$4)</f>
        <v>0</v>
      </c>
      <c r="L7" s="410"/>
      <c r="M7" s="411">
        <f t="shared" si="1"/>
        <v>0</v>
      </c>
      <c r="N7" s="403"/>
      <c r="O7" s="372">
        <f>IF(N7="", 0, _xlfn.XLOOKUP('Structure Inputs'!N7, Table9[Full Description], Table9[Recapture Rate]))</f>
        <v>0</v>
      </c>
      <c r="P7" s="371"/>
      <c r="Q7" s="370">
        <f t="shared" si="2"/>
        <v>0</v>
      </c>
      <c r="R7" s="413"/>
      <c r="S7" s="413"/>
      <c r="T7" s="413"/>
      <c r="U7" s="413"/>
      <c r="V7" s="413"/>
      <c r="W7" s="413"/>
      <c r="X7" s="415"/>
      <c r="Y7" s="413"/>
      <c r="Z7" s="413"/>
      <c r="AA7" s="413"/>
      <c r="AB7" s="413"/>
      <c r="AC7" s="412"/>
    </row>
    <row r="8" spans="1:29" x14ac:dyDescent="0.25">
      <c r="A8" s="137">
        <f t="shared" si="3"/>
        <v>4</v>
      </c>
      <c r="B8" s="290"/>
      <c r="C8" s="288"/>
      <c r="D8" s="291"/>
      <c r="E8" s="401" t="str">
        <f>IF(D8&gt;0, _xlfn.XLOOKUP(C8, 'Building SF and # of Households'!$A$3:$A$9, 'Building SF and # of Households'!$B$3:$B$9), "")</f>
        <v/>
      </c>
      <c r="F8" s="290"/>
      <c r="G8" s="417" t="str">
        <f>IF(D8&gt;0, _xlfn.XLOOKUP(C8, 'General Assumptions_Back End'!$A$26:$A$32, 'General Assumptions_Back End'!$C$26:$C$32), "")</f>
        <v/>
      </c>
      <c r="H8" s="425"/>
      <c r="I8" s="417" t="str">
        <f t="shared" si="0"/>
        <v/>
      </c>
      <c r="J8" s="327" t="s">
        <v>793</v>
      </c>
      <c r="K8" s="411">
        <f>SUMIFS('General Assumptions_Back End'!$C:$C,'General Assumptions_Back End'!$A:$A,$C8,'General Assumptions_Back End'!$B:$B,K$4)</f>
        <v>0</v>
      </c>
      <c r="L8" s="410"/>
      <c r="M8" s="411">
        <f t="shared" si="1"/>
        <v>0</v>
      </c>
      <c r="N8" s="403"/>
      <c r="O8" s="372">
        <f>IF(N8="", 0, _xlfn.XLOOKUP('Structure Inputs'!N8, Table9[Full Description], Table9[Recapture Rate]))</f>
        <v>0</v>
      </c>
      <c r="P8" s="371"/>
      <c r="Q8" s="370">
        <f t="shared" si="2"/>
        <v>0</v>
      </c>
      <c r="R8" s="413"/>
      <c r="S8" s="413"/>
      <c r="T8" s="413"/>
      <c r="U8" s="413"/>
      <c r="V8" s="413"/>
      <c r="W8" s="413"/>
      <c r="X8" s="415"/>
      <c r="Y8" s="413"/>
      <c r="Z8" s="413"/>
      <c r="AA8" s="413"/>
      <c r="AB8" s="413"/>
      <c r="AC8" s="412"/>
    </row>
    <row r="9" spans="1:29" x14ac:dyDescent="0.25">
      <c r="A9" s="137">
        <f t="shared" si="3"/>
        <v>5</v>
      </c>
      <c r="B9" s="290"/>
      <c r="C9" s="288"/>
      <c r="D9" s="291"/>
      <c r="E9" s="401" t="str">
        <f>IF(D9&gt;0, _xlfn.XLOOKUP(C9, 'Building SF and # of Households'!$A$3:$A$9, 'Building SF and # of Households'!$B$3:$B$9), "")</f>
        <v/>
      </c>
      <c r="F9" s="290"/>
      <c r="G9" s="417" t="str">
        <f>IF(D9&gt;0, _xlfn.XLOOKUP(C9, 'General Assumptions_Back End'!$A$26:$A$32, 'General Assumptions_Back End'!$C$26:$C$32), "")</f>
        <v/>
      </c>
      <c r="H9" s="425"/>
      <c r="I9" s="417" t="str">
        <f t="shared" si="0"/>
        <v/>
      </c>
      <c r="J9" s="327" t="s">
        <v>793</v>
      </c>
      <c r="K9" s="411">
        <f>SUMIFS('General Assumptions_Back End'!$C:$C,'General Assumptions_Back End'!$A:$A,$C9,'General Assumptions_Back End'!$B:$B,K$4)</f>
        <v>0</v>
      </c>
      <c r="L9" s="410"/>
      <c r="M9" s="411">
        <f t="shared" si="1"/>
        <v>0</v>
      </c>
      <c r="N9" s="403"/>
      <c r="O9" s="372">
        <f>IF(N9="", 0, _xlfn.XLOOKUP('Structure Inputs'!N9, Table9[Full Description], Table9[Recapture Rate]))</f>
        <v>0</v>
      </c>
      <c r="P9" s="371"/>
      <c r="Q9" s="370">
        <f t="shared" si="2"/>
        <v>0</v>
      </c>
      <c r="R9" s="413"/>
      <c r="S9" s="413"/>
      <c r="T9" s="413"/>
      <c r="U9" s="413"/>
      <c r="V9" s="413"/>
      <c r="W9" s="413"/>
      <c r="X9" s="415"/>
      <c r="Y9" s="413"/>
      <c r="Z9" s="413"/>
      <c r="AA9" s="413"/>
      <c r="AB9" s="413"/>
      <c r="AC9" s="412"/>
    </row>
    <row r="10" spans="1:29" x14ac:dyDescent="0.25">
      <c r="A10" s="137">
        <f t="shared" si="3"/>
        <v>6</v>
      </c>
      <c r="B10" s="290"/>
      <c r="C10" s="288"/>
      <c r="D10" s="291"/>
      <c r="E10" s="401" t="str">
        <f>IF(D10&gt;0, _xlfn.XLOOKUP(C10, 'Building SF and # of Households'!$A$3:$A$9, 'Building SF and # of Households'!$B$3:$B$9), "")</f>
        <v/>
      </c>
      <c r="F10" s="290"/>
      <c r="G10" s="417" t="str">
        <f>IF(D10&gt;0, _xlfn.XLOOKUP(C10, 'General Assumptions_Back End'!$A$26:$A$32, 'General Assumptions_Back End'!$C$26:$C$32), "")</f>
        <v/>
      </c>
      <c r="H10" s="425"/>
      <c r="I10" s="417" t="str">
        <f t="shared" si="0"/>
        <v/>
      </c>
      <c r="J10" s="327" t="s">
        <v>793</v>
      </c>
      <c r="K10" s="411">
        <f>SUMIFS('General Assumptions_Back End'!$C:$C,'General Assumptions_Back End'!$A:$A,$C10,'General Assumptions_Back End'!$B:$B,K$4)</f>
        <v>0</v>
      </c>
      <c r="L10" s="410"/>
      <c r="M10" s="411">
        <f t="shared" si="1"/>
        <v>0</v>
      </c>
      <c r="N10" s="403"/>
      <c r="O10" s="372">
        <f>IF(N10="", 0, _xlfn.XLOOKUP('Structure Inputs'!N10, Table9[Full Description], Table9[Recapture Rate]))</f>
        <v>0</v>
      </c>
      <c r="P10" s="371"/>
      <c r="Q10" s="370">
        <f t="shared" si="2"/>
        <v>0</v>
      </c>
      <c r="R10" s="413"/>
      <c r="S10" s="413"/>
      <c r="T10" s="413"/>
      <c r="U10" s="413"/>
      <c r="V10" s="413"/>
      <c r="W10" s="413"/>
      <c r="X10" s="415"/>
      <c r="Y10" s="413"/>
      <c r="Z10" s="413"/>
      <c r="AA10" s="413"/>
      <c r="AB10" s="413"/>
      <c r="AC10" s="412"/>
    </row>
    <row r="11" spans="1:29" x14ac:dyDescent="0.25">
      <c r="A11" s="137">
        <f t="shared" si="3"/>
        <v>7</v>
      </c>
      <c r="B11" s="290"/>
      <c r="C11" s="288"/>
      <c r="D11" s="291"/>
      <c r="E11" s="401" t="str">
        <f>IF(D11&gt;0, _xlfn.XLOOKUP(C11, 'Building SF and # of Households'!$A$3:$A$9, 'Building SF and # of Households'!$B$3:$B$9), "")</f>
        <v/>
      </c>
      <c r="F11" s="290"/>
      <c r="G11" s="417" t="str">
        <f>IF(D11&gt;0, _xlfn.XLOOKUP(C11, 'General Assumptions_Back End'!$A$26:$A$32, 'General Assumptions_Back End'!$C$26:$C$32), "")</f>
        <v/>
      </c>
      <c r="H11" s="425"/>
      <c r="I11" s="417" t="str">
        <f t="shared" si="0"/>
        <v/>
      </c>
      <c r="J11" s="327" t="s">
        <v>793</v>
      </c>
      <c r="K11" s="411">
        <f>SUMIFS('General Assumptions_Back End'!$C:$C,'General Assumptions_Back End'!$A:$A,$C11,'General Assumptions_Back End'!$B:$B,K$4)</f>
        <v>0</v>
      </c>
      <c r="L11" s="410"/>
      <c r="M11" s="411">
        <f t="shared" si="1"/>
        <v>0</v>
      </c>
      <c r="N11" s="403"/>
      <c r="O11" s="372">
        <f>IF(N11="", 0, _xlfn.XLOOKUP('Structure Inputs'!N11, Table9[Full Description], Table9[Recapture Rate]))</f>
        <v>0</v>
      </c>
      <c r="P11" s="371"/>
      <c r="Q11" s="370">
        <f t="shared" si="2"/>
        <v>0</v>
      </c>
      <c r="R11" s="413"/>
      <c r="S11" s="413"/>
      <c r="T11" s="413"/>
      <c r="U11" s="413"/>
      <c r="V11" s="413"/>
      <c r="W11" s="413"/>
      <c r="X11" s="415"/>
      <c r="Y11" s="413"/>
      <c r="Z11" s="413"/>
      <c r="AA11" s="413"/>
      <c r="AB11" s="413"/>
      <c r="AC11" s="412"/>
    </row>
    <row r="12" spans="1:29" x14ac:dyDescent="0.25">
      <c r="A12" s="137">
        <f t="shared" si="3"/>
        <v>8</v>
      </c>
      <c r="B12" s="290"/>
      <c r="C12" s="288"/>
      <c r="D12" s="291"/>
      <c r="E12" s="401" t="str">
        <f>IF(D12&gt;0, _xlfn.XLOOKUP(C12, 'Building SF and # of Households'!$A$3:$A$9, 'Building SF and # of Households'!$B$3:$B$9), "")</f>
        <v/>
      </c>
      <c r="F12" s="290"/>
      <c r="G12" s="417" t="str">
        <f>IF(D12&gt;0, _xlfn.XLOOKUP(C12, 'General Assumptions_Back End'!$A$26:$A$32, 'General Assumptions_Back End'!$C$26:$C$32), "")</f>
        <v/>
      </c>
      <c r="H12" s="425"/>
      <c r="I12" s="417" t="str">
        <f t="shared" si="0"/>
        <v/>
      </c>
      <c r="J12" s="327" t="s">
        <v>793</v>
      </c>
      <c r="K12" s="411">
        <f>SUMIFS('General Assumptions_Back End'!$C:$C,'General Assumptions_Back End'!$A:$A,$C12,'General Assumptions_Back End'!$B:$B,K$4)</f>
        <v>0</v>
      </c>
      <c r="L12" s="410"/>
      <c r="M12" s="411">
        <f t="shared" si="1"/>
        <v>0</v>
      </c>
      <c r="N12" s="403"/>
      <c r="O12" s="372">
        <f>IF(N12="", 0, _xlfn.XLOOKUP('Structure Inputs'!N12, Table9[Full Description], Table9[Recapture Rate]))</f>
        <v>0</v>
      </c>
      <c r="P12" s="371"/>
      <c r="Q12" s="370">
        <f t="shared" si="2"/>
        <v>0</v>
      </c>
      <c r="R12" s="413"/>
      <c r="S12" s="413"/>
      <c r="T12" s="413"/>
      <c r="U12" s="413"/>
      <c r="V12" s="413"/>
      <c r="W12" s="413"/>
      <c r="X12" s="415"/>
      <c r="Y12" s="413"/>
      <c r="Z12" s="413"/>
      <c r="AA12" s="413"/>
      <c r="AB12" s="413"/>
      <c r="AC12" s="412"/>
    </row>
    <row r="13" spans="1:29" x14ac:dyDescent="0.25">
      <c r="A13" s="137">
        <f t="shared" si="3"/>
        <v>9</v>
      </c>
      <c r="B13" s="290"/>
      <c r="C13" s="288"/>
      <c r="D13" s="291"/>
      <c r="E13" s="401" t="str">
        <f>IF(D13&gt;0, _xlfn.XLOOKUP(C13, 'Building SF and # of Households'!$A$3:$A$9, 'Building SF and # of Households'!$B$3:$B$9), "")</f>
        <v/>
      </c>
      <c r="F13" s="290"/>
      <c r="G13" s="417" t="str">
        <f>IF(D13&gt;0, _xlfn.XLOOKUP(C13, 'General Assumptions_Back End'!$A$26:$A$32, 'General Assumptions_Back End'!$C$26:$C$32), "")</f>
        <v/>
      </c>
      <c r="H13" s="425"/>
      <c r="I13" s="417" t="str">
        <f t="shared" si="0"/>
        <v/>
      </c>
      <c r="J13" s="327" t="s">
        <v>793</v>
      </c>
      <c r="K13" s="411">
        <f>SUMIFS('General Assumptions_Back End'!$C:$C,'General Assumptions_Back End'!$A:$A,$C13,'General Assumptions_Back End'!$B:$B,K$4)</f>
        <v>0</v>
      </c>
      <c r="L13" s="410"/>
      <c r="M13" s="411">
        <f t="shared" si="1"/>
        <v>0</v>
      </c>
      <c r="N13" s="403"/>
      <c r="O13" s="372">
        <f>IF(N13="", 0, _xlfn.XLOOKUP('Structure Inputs'!N13, Table9[Full Description], Table9[Recapture Rate]))</f>
        <v>0</v>
      </c>
      <c r="P13" s="371"/>
      <c r="Q13" s="370">
        <f t="shared" si="2"/>
        <v>0</v>
      </c>
      <c r="R13" s="413"/>
      <c r="S13" s="413"/>
      <c r="T13" s="413"/>
      <c r="U13" s="413"/>
      <c r="V13" s="413"/>
      <c r="W13" s="413"/>
      <c r="X13" s="415"/>
      <c r="Y13" s="413"/>
      <c r="Z13" s="413"/>
      <c r="AA13" s="413"/>
      <c r="AB13" s="413"/>
      <c r="AC13" s="412"/>
    </row>
    <row r="14" spans="1:29" x14ac:dyDescent="0.25">
      <c r="A14" s="137">
        <f t="shared" si="3"/>
        <v>10</v>
      </c>
      <c r="B14" s="290"/>
      <c r="C14" s="288"/>
      <c r="D14" s="291"/>
      <c r="E14" s="401" t="str">
        <f>IF(D14&gt;0, _xlfn.XLOOKUP(C14, 'Building SF and # of Households'!$A$3:$A$9, 'Building SF and # of Households'!$B$3:$B$9), "")</f>
        <v/>
      </c>
      <c r="F14" s="290"/>
      <c r="G14" s="417" t="str">
        <f>IF(D14&gt;0, _xlfn.XLOOKUP(C14, 'General Assumptions_Back End'!$A$26:$A$32, 'General Assumptions_Back End'!$C$26:$C$32), "")</f>
        <v/>
      </c>
      <c r="H14" s="425"/>
      <c r="I14" s="417" t="str">
        <f t="shared" si="0"/>
        <v/>
      </c>
      <c r="J14" s="327" t="s">
        <v>793</v>
      </c>
      <c r="K14" s="411">
        <f>SUMIFS('General Assumptions_Back End'!$C:$C,'General Assumptions_Back End'!$A:$A,$C14,'General Assumptions_Back End'!$B:$B,K$4)</f>
        <v>0</v>
      </c>
      <c r="L14" s="410"/>
      <c r="M14" s="411">
        <f t="shared" si="1"/>
        <v>0</v>
      </c>
      <c r="N14" s="403"/>
      <c r="O14" s="372">
        <f>IF(N14="", 0, _xlfn.XLOOKUP('Structure Inputs'!N14, Table9[Full Description], Table9[Recapture Rate]))</f>
        <v>0</v>
      </c>
      <c r="P14" s="371"/>
      <c r="Q14" s="370">
        <f t="shared" si="2"/>
        <v>0</v>
      </c>
      <c r="R14" s="413"/>
      <c r="S14" s="413"/>
      <c r="T14" s="413"/>
      <c r="U14" s="413"/>
      <c r="V14" s="413"/>
      <c r="W14" s="413"/>
      <c r="X14" s="415"/>
      <c r="Y14" s="413"/>
      <c r="Z14" s="413"/>
      <c r="AA14" s="413"/>
      <c r="AB14" s="413"/>
      <c r="AC14" s="412"/>
    </row>
    <row r="15" spans="1:29" x14ac:dyDescent="0.25">
      <c r="A15" s="137">
        <f t="shared" si="3"/>
        <v>11</v>
      </c>
      <c r="B15" s="290"/>
      <c r="C15" s="288"/>
      <c r="D15" s="291"/>
      <c r="E15" s="401" t="str">
        <f>IF(D15&gt;0, _xlfn.XLOOKUP(C15, 'Building SF and # of Households'!$A$3:$A$9, 'Building SF and # of Households'!$B$3:$B$9), "")</f>
        <v/>
      </c>
      <c r="F15" s="290"/>
      <c r="G15" s="417" t="str">
        <f>IF(D15&gt;0, _xlfn.XLOOKUP(C15, 'General Assumptions_Back End'!$A$26:$A$32, 'General Assumptions_Back End'!$C$26:$C$32), "")</f>
        <v/>
      </c>
      <c r="H15" s="425"/>
      <c r="I15" s="417" t="str">
        <f t="shared" si="0"/>
        <v/>
      </c>
      <c r="J15" s="327" t="s">
        <v>793</v>
      </c>
      <c r="K15" s="411">
        <f>SUMIFS('General Assumptions_Back End'!$C:$C,'General Assumptions_Back End'!$A:$A,$C15,'General Assumptions_Back End'!$B:$B,K$4)</f>
        <v>0</v>
      </c>
      <c r="L15" s="410"/>
      <c r="M15" s="411">
        <f t="shared" si="1"/>
        <v>0</v>
      </c>
      <c r="N15" s="403"/>
      <c r="O15" s="372">
        <f>IF(N15="", 0, _xlfn.XLOOKUP('Structure Inputs'!N15, Table9[Full Description], Table9[Recapture Rate]))</f>
        <v>0</v>
      </c>
      <c r="P15" s="371"/>
      <c r="Q15" s="370">
        <f t="shared" si="2"/>
        <v>0</v>
      </c>
      <c r="R15" s="413"/>
      <c r="S15" s="413"/>
      <c r="T15" s="413"/>
      <c r="U15" s="413"/>
      <c r="V15" s="413"/>
      <c r="W15" s="413"/>
      <c r="X15" s="415"/>
      <c r="Y15" s="413"/>
      <c r="Z15" s="413"/>
      <c r="AA15" s="413"/>
      <c r="AB15" s="413"/>
      <c r="AC15" s="412"/>
    </row>
    <row r="16" spans="1:29" x14ac:dyDescent="0.25">
      <c r="A16" s="137">
        <f t="shared" si="3"/>
        <v>12</v>
      </c>
      <c r="B16" s="290"/>
      <c r="C16" s="288"/>
      <c r="D16" s="291"/>
      <c r="E16" s="401" t="str">
        <f>IF(D16&gt;0, _xlfn.XLOOKUP(C16, 'Building SF and # of Households'!$A$3:$A$9, 'Building SF and # of Households'!$B$3:$B$9), "")</f>
        <v/>
      </c>
      <c r="F16" s="290"/>
      <c r="G16" s="417" t="str">
        <f>IF(D16&gt;0, _xlfn.XLOOKUP(C16, 'General Assumptions_Back End'!$A$26:$A$32, 'General Assumptions_Back End'!$C$26:$C$32), "")</f>
        <v/>
      </c>
      <c r="H16" s="425"/>
      <c r="I16" s="417" t="str">
        <f t="shared" si="0"/>
        <v/>
      </c>
      <c r="J16" s="327" t="s">
        <v>793</v>
      </c>
      <c r="K16" s="411">
        <f>SUMIFS('General Assumptions_Back End'!$C:$C,'General Assumptions_Back End'!$A:$A,$C16,'General Assumptions_Back End'!$B:$B,K$4)</f>
        <v>0</v>
      </c>
      <c r="L16" s="410"/>
      <c r="M16" s="411">
        <f t="shared" si="1"/>
        <v>0</v>
      </c>
      <c r="N16" s="403"/>
      <c r="O16" s="372">
        <f>IF(N16="", 0, _xlfn.XLOOKUP('Structure Inputs'!N16, Table9[Full Description], Table9[Recapture Rate]))</f>
        <v>0</v>
      </c>
      <c r="P16" s="371"/>
      <c r="Q16" s="370">
        <f t="shared" si="2"/>
        <v>0</v>
      </c>
      <c r="R16" s="413"/>
      <c r="S16" s="413"/>
      <c r="T16" s="413"/>
      <c r="U16" s="413"/>
      <c r="V16" s="413"/>
      <c r="W16" s="413"/>
      <c r="X16" s="415"/>
      <c r="Y16" s="413"/>
      <c r="Z16" s="413"/>
      <c r="AA16" s="413"/>
      <c r="AB16" s="413"/>
      <c r="AC16" s="412"/>
    </row>
    <row r="17" spans="1:38" x14ac:dyDescent="0.25">
      <c r="A17" s="137">
        <f t="shared" si="3"/>
        <v>13</v>
      </c>
      <c r="B17" s="290"/>
      <c r="C17" s="288"/>
      <c r="D17" s="291"/>
      <c r="E17" s="401" t="str">
        <f>IF(D17&gt;0, _xlfn.XLOOKUP(C17, 'Building SF and # of Households'!$A$3:$A$9, 'Building SF and # of Households'!$B$3:$B$9), "")</f>
        <v/>
      </c>
      <c r="F17" s="290"/>
      <c r="G17" s="417" t="str">
        <f>IF(D17&gt;0, _xlfn.XLOOKUP(C17, 'General Assumptions_Back End'!$A$26:$A$32, 'General Assumptions_Back End'!$C$26:$C$32), "")</f>
        <v/>
      </c>
      <c r="H17" s="425"/>
      <c r="I17" s="417" t="str">
        <f t="shared" si="0"/>
        <v/>
      </c>
      <c r="J17" s="327" t="s">
        <v>793</v>
      </c>
      <c r="K17" s="411">
        <f>SUMIFS('General Assumptions_Back End'!$C:$C,'General Assumptions_Back End'!$A:$A,$C17,'General Assumptions_Back End'!$B:$B,K$4)</f>
        <v>0</v>
      </c>
      <c r="L17" s="410"/>
      <c r="M17" s="411">
        <f t="shared" si="1"/>
        <v>0</v>
      </c>
      <c r="N17" s="403"/>
      <c r="O17" s="372">
        <f>IF(N17="", 0, _xlfn.XLOOKUP('Structure Inputs'!N17, Table9[Full Description], Table9[Recapture Rate]))</f>
        <v>0</v>
      </c>
      <c r="P17" s="371"/>
      <c r="Q17" s="370">
        <f t="shared" si="2"/>
        <v>0</v>
      </c>
      <c r="R17" s="413"/>
      <c r="S17" s="413"/>
      <c r="T17" s="413"/>
      <c r="U17" s="413"/>
      <c r="V17" s="413"/>
      <c r="W17" s="413"/>
      <c r="X17" s="415"/>
      <c r="Y17" s="413"/>
      <c r="Z17" s="413"/>
      <c r="AA17" s="413"/>
      <c r="AB17" s="413"/>
      <c r="AC17" s="412"/>
    </row>
    <row r="18" spans="1:38" x14ac:dyDescent="0.25">
      <c r="A18" s="137">
        <f t="shared" si="3"/>
        <v>14</v>
      </c>
      <c r="B18" s="290"/>
      <c r="C18" s="288"/>
      <c r="D18" s="291"/>
      <c r="E18" s="401" t="str">
        <f>IF(D18&gt;0, _xlfn.XLOOKUP(C18, 'Building SF and # of Households'!$A$3:$A$9, 'Building SF and # of Households'!$B$3:$B$9), "")</f>
        <v/>
      </c>
      <c r="F18" s="290"/>
      <c r="G18" s="417" t="str">
        <f>IF(D18&gt;0, _xlfn.XLOOKUP(C18, 'General Assumptions_Back End'!$A$26:$A$32, 'General Assumptions_Back End'!$C$26:$C$32), "")</f>
        <v/>
      </c>
      <c r="H18" s="425"/>
      <c r="I18" s="417" t="str">
        <f t="shared" si="0"/>
        <v/>
      </c>
      <c r="J18" s="327" t="s">
        <v>793</v>
      </c>
      <c r="K18" s="411">
        <f>SUMIFS('General Assumptions_Back End'!$C:$C,'General Assumptions_Back End'!$A:$A,$C18,'General Assumptions_Back End'!$B:$B,K$4)</f>
        <v>0</v>
      </c>
      <c r="L18" s="410"/>
      <c r="M18" s="411">
        <f t="shared" si="1"/>
        <v>0</v>
      </c>
      <c r="N18" s="403"/>
      <c r="O18" s="372">
        <f>IF(N18="", 0, _xlfn.XLOOKUP('Structure Inputs'!N18, Table9[Full Description], Table9[Recapture Rate]))</f>
        <v>0</v>
      </c>
      <c r="P18" s="371"/>
      <c r="Q18" s="370">
        <f t="shared" si="2"/>
        <v>0</v>
      </c>
      <c r="R18" s="413"/>
      <c r="S18" s="413"/>
      <c r="T18" s="413"/>
      <c r="U18" s="413"/>
      <c r="V18" s="413"/>
      <c r="W18" s="413"/>
      <c r="X18" s="415"/>
      <c r="Y18" s="413"/>
      <c r="Z18" s="413"/>
      <c r="AA18" s="413"/>
      <c r="AB18" s="413"/>
      <c r="AC18" s="412"/>
    </row>
    <row r="19" spans="1:38" x14ac:dyDescent="0.25">
      <c r="A19" s="137">
        <f t="shared" si="3"/>
        <v>15</v>
      </c>
      <c r="B19" s="290"/>
      <c r="C19" s="288"/>
      <c r="D19" s="291"/>
      <c r="E19" s="401" t="str">
        <f>IF(D19&gt;0, _xlfn.XLOOKUP(C19, 'Building SF and # of Households'!$A$3:$A$9, 'Building SF and # of Households'!$B$3:$B$9), "")</f>
        <v/>
      </c>
      <c r="F19" s="290"/>
      <c r="G19" s="417" t="str">
        <f>IF(D19&gt;0, _xlfn.XLOOKUP(C19, 'General Assumptions_Back End'!$A$26:$A$32, 'General Assumptions_Back End'!$C$26:$C$32), "")</f>
        <v/>
      </c>
      <c r="H19" s="425"/>
      <c r="I19" s="417" t="str">
        <f t="shared" si="0"/>
        <v/>
      </c>
      <c r="J19" s="327" t="s">
        <v>793</v>
      </c>
      <c r="K19" s="411">
        <f>SUMIFS('General Assumptions_Back End'!$C:$C,'General Assumptions_Back End'!$A:$A,$C19,'General Assumptions_Back End'!$B:$B,K$4)</f>
        <v>0</v>
      </c>
      <c r="L19" s="410"/>
      <c r="M19" s="411">
        <f t="shared" si="1"/>
        <v>0</v>
      </c>
      <c r="N19" s="403"/>
      <c r="O19" s="372">
        <f>IF(N19="", 0, _xlfn.XLOOKUP('Structure Inputs'!N19, Table9[Full Description], Table9[Recapture Rate]))</f>
        <v>0</v>
      </c>
      <c r="P19" s="371"/>
      <c r="Q19" s="370">
        <f t="shared" si="2"/>
        <v>0</v>
      </c>
      <c r="R19" s="413"/>
      <c r="S19" s="413"/>
      <c r="T19" s="413"/>
      <c r="U19" s="413"/>
      <c r="V19" s="413"/>
      <c r="W19" s="413"/>
      <c r="X19" s="415"/>
      <c r="Y19" s="413"/>
      <c r="Z19" s="413"/>
      <c r="AA19" s="413"/>
      <c r="AB19" s="413"/>
      <c r="AC19" s="412"/>
    </row>
    <row r="20" spans="1:38" x14ac:dyDescent="0.25">
      <c r="A20" s="137">
        <f t="shared" si="3"/>
        <v>16</v>
      </c>
      <c r="B20" s="290"/>
      <c r="C20" s="288"/>
      <c r="D20" s="291"/>
      <c r="E20" s="401" t="str">
        <f>IF(D20&gt;0, _xlfn.XLOOKUP(C20, 'Building SF and # of Households'!$A$3:$A$9, 'Building SF and # of Households'!$B$3:$B$9), "")</f>
        <v/>
      </c>
      <c r="F20" s="290"/>
      <c r="G20" s="417" t="str">
        <f>IF(D20&gt;0, _xlfn.XLOOKUP(C20, 'General Assumptions_Back End'!$A$26:$A$32, 'General Assumptions_Back End'!$C$26:$C$32), "")</f>
        <v/>
      </c>
      <c r="H20" s="425"/>
      <c r="I20" s="417" t="str">
        <f t="shared" si="0"/>
        <v/>
      </c>
      <c r="J20" s="327" t="s">
        <v>793</v>
      </c>
      <c r="K20" s="411">
        <f>SUMIFS('General Assumptions_Back End'!$C:$C,'General Assumptions_Back End'!$A:$A,$C20,'General Assumptions_Back End'!$B:$B,K$4)</f>
        <v>0</v>
      </c>
      <c r="L20" s="410"/>
      <c r="M20" s="411">
        <f t="shared" si="1"/>
        <v>0</v>
      </c>
      <c r="N20" s="403"/>
      <c r="O20" s="372">
        <f>IF(N20="", 0, _xlfn.XLOOKUP('Structure Inputs'!N20, Table9[Full Description], Table9[Recapture Rate]))</f>
        <v>0</v>
      </c>
      <c r="P20" s="371"/>
      <c r="Q20" s="370">
        <f t="shared" si="2"/>
        <v>0</v>
      </c>
      <c r="R20" s="413"/>
      <c r="S20" s="413"/>
      <c r="T20" s="413"/>
      <c r="U20" s="413"/>
      <c r="V20" s="413"/>
      <c r="W20" s="413"/>
      <c r="X20" s="415"/>
      <c r="Y20" s="413"/>
      <c r="Z20" s="413"/>
      <c r="AA20" s="413"/>
      <c r="AB20" s="413"/>
      <c r="AC20" s="412"/>
    </row>
    <row r="21" spans="1:38" x14ac:dyDescent="0.25">
      <c r="A21" s="137">
        <f t="shared" si="3"/>
        <v>17</v>
      </c>
      <c r="B21" s="290"/>
      <c r="C21" s="288"/>
      <c r="D21" s="291"/>
      <c r="E21" s="401" t="str">
        <f>IF(D21&gt;0, _xlfn.XLOOKUP(C21, 'Building SF and # of Households'!$A$3:$A$9, 'Building SF and # of Households'!$B$3:$B$9), "")</f>
        <v/>
      </c>
      <c r="F21" s="290"/>
      <c r="G21" s="417" t="str">
        <f>IF(D21&gt;0, _xlfn.XLOOKUP(C21, 'General Assumptions_Back End'!$A$26:$A$32, 'General Assumptions_Back End'!$C$26:$C$32), "")</f>
        <v/>
      </c>
      <c r="H21" s="425"/>
      <c r="I21" s="417" t="str">
        <f t="shared" si="0"/>
        <v/>
      </c>
      <c r="J21" s="327" t="s">
        <v>793</v>
      </c>
      <c r="K21" s="411">
        <f>SUMIFS('General Assumptions_Back End'!$C:$C,'General Assumptions_Back End'!$A:$A,$C21,'General Assumptions_Back End'!$B:$B,K$4)</f>
        <v>0</v>
      </c>
      <c r="L21" s="410"/>
      <c r="M21" s="411">
        <f t="shared" si="1"/>
        <v>0</v>
      </c>
      <c r="N21" s="403"/>
      <c r="O21" s="372">
        <f>IF(N21="", 0, _xlfn.XLOOKUP('Structure Inputs'!N21, Table9[Full Description], Table9[Recapture Rate]))</f>
        <v>0</v>
      </c>
      <c r="P21" s="371"/>
      <c r="Q21" s="370">
        <f t="shared" si="2"/>
        <v>0</v>
      </c>
      <c r="R21" s="413"/>
      <c r="S21" s="413"/>
      <c r="T21" s="413"/>
      <c r="U21" s="413"/>
      <c r="V21" s="413"/>
      <c r="W21" s="413"/>
      <c r="X21" s="415"/>
      <c r="Y21" s="413"/>
      <c r="Z21" s="413"/>
      <c r="AA21" s="413"/>
      <c r="AB21" s="413"/>
      <c r="AC21" s="412"/>
    </row>
    <row r="22" spans="1:38" x14ac:dyDescent="0.25">
      <c r="A22" s="137">
        <f t="shared" si="3"/>
        <v>18</v>
      </c>
      <c r="B22" s="290"/>
      <c r="C22" s="288"/>
      <c r="D22" s="291"/>
      <c r="E22" s="401" t="str">
        <f>IF(D22&gt;0, _xlfn.XLOOKUP(C22, 'Building SF and # of Households'!$A$3:$A$9, 'Building SF and # of Households'!$B$3:$B$9), "")</f>
        <v/>
      </c>
      <c r="F22" s="290"/>
      <c r="G22" s="417" t="str">
        <f>IF(D22&gt;0, _xlfn.XLOOKUP(C22, 'General Assumptions_Back End'!$A$26:$A$32, 'General Assumptions_Back End'!$C$26:$C$32), "")</f>
        <v/>
      </c>
      <c r="H22" s="425"/>
      <c r="I22" s="417" t="str">
        <f t="shared" si="0"/>
        <v/>
      </c>
      <c r="J22" s="327" t="s">
        <v>793</v>
      </c>
      <c r="K22" s="411">
        <f>SUMIFS('General Assumptions_Back End'!$C:$C,'General Assumptions_Back End'!$A:$A,$C22,'General Assumptions_Back End'!$B:$B,K$4)</f>
        <v>0</v>
      </c>
      <c r="L22" s="410"/>
      <c r="M22" s="411">
        <f t="shared" si="1"/>
        <v>0</v>
      </c>
      <c r="N22" s="403"/>
      <c r="O22" s="372">
        <f>IF(N22="", 0, _xlfn.XLOOKUP('Structure Inputs'!N22, Table9[Full Description], Table9[Recapture Rate]))</f>
        <v>0</v>
      </c>
      <c r="P22" s="371"/>
      <c r="Q22" s="370">
        <f t="shared" si="2"/>
        <v>0</v>
      </c>
      <c r="R22" s="413"/>
      <c r="S22" s="413"/>
      <c r="T22" s="413"/>
      <c r="U22" s="413"/>
      <c r="V22" s="413"/>
      <c r="W22" s="413"/>
      <c r="X22" s="415"/>
      <c r="Y22" s="413"/>
      <c r="Z22" s="413"/>
      <c r="AA22" s="413"/>
      <c r="AB22" s="413"/>
      <c r="AC22" s="412"/>
    </row>
    <row r="23" spans="1:38" x14ac:dyDescent="0.25">
      <c r="A23" s="137">
        <f t="shared" si="3"/>
        <v>19</v>
      </c>
      <c r="B23" s="290"/>
      <c r="C23" s="288"/>
      <c r="D23" s="291"/>
      <c r="E23" s="401" t="str">
        <f>IF(D23&gt;0, _xlfn.XLOOKUP(C23, 'Building SF and # of Households'!$A$3:$A$9, 'Building SF and # of Households'!$B$3:$B$9), "")</f>
        <v/>
      </c>
      <c r="F23" s="290"/>
      <c r="G23" s="417" t="str">
        <f>IF(D23&gt;0, _xlfn.XLOOKUP(C23, 'General Assumptions_Back End'!$A$26:$A$32, 'General Assumptions_Back End'!$C$26:$C$32), "")</f>
        <v/>
      </c>
      <c r="H23" s="425"/>
      <c r="I23" s="417" t="str">
        <f t="shared" si="0"/>
        <v/>
      </c>
      <c r="J23" s="327" t="s">
        <v>793</v>
      </c>
      <c r="K23" s="411">
        <f>SUMIFS('General Assumptions_Back End'!$C:$C,'General Assumptions_Back End'!$A:$A,$C23,'General Assumptions_Back End'!$B:$B,K$4)</f>
        <v>0</v>
      </c>
      <c r="L23" s="410"/>
      <c r="M23" s="411">
        <f t="shared" si="1"/>
        <v>0</v>
      </c>
      <c r="N23" s="403"/>
      <c r="O23" s="372">
        <f>IF(N23="", 0, _xlfn.XLOOKUP('Structure Inputs'!N23, Table9[Full Description], Table9[Recapture Rate]))</f>
        <v>0</v>
      </c>
      <c r="P23" s="371"/>
      <c r="Q23" s="370">
        <f t="shared" si="2"/>
        <v>0</v>
      </c>
      <c r="R23" s="413"/>
      <c r="S23" s="413"/>
      <c r="T23" s="413"/>
      <c r="U23" s="413"/>
      <c r="V23" s="413"/>
      <c r="W23" s="413"/>
      <c r="X23" s="415"/>
      <c r="Y23" s="413"/>
      <c r="Z23" s="413"/>
      <c r="AA23" s="413"/>
      <c r="AB23" s="413"/>
      <c r="AC23" s="412"/>
    </row>
    <row r="24" spans="1:38" x14ac:dyDescent="0.25">
      <c r="A24" s="137">
        <f t="shared" si="3"/>
        <v>20</v>
      </c>
      <c r="B24" s="290"/>
      <c r="C24" s="288"/>
      <c r="D24" s="291"/>
      <c r="E24" s="401" t="str">
        <f>IF(D24&gt;0, _xlfn.XLOOKUP(C24, 'Building SF and # of Households'!$A$3:$A$9, 'Building SF and # of Households'!$B$3:$B$9), "")</f>
        <v/>
      </c>
      <c r="F24" s="290"/>
      <c r="G24" s="417" t="str">
        <f>IF(D24&gt;0, _xlfn.XLOOKUP(C24, 'General Assumptions_Back End'!$A$26:$A$32, 'General Assumptions_Back End'!$C$26:$C$32), "")</f>
        <v/>
      </c>
      <c r="H24" s="425"/>
      <c r="I24" s="417" t="str">
        <f t="shared" si="0"/>
        <v/>
      </c>
      <c r="J24" s="327" t="s">
        <v>793</v>
      </c>
      <c r="K24" s="411">
        <f>SUMIFS('General Assumptions_Back End'!$C:$C,'General Assumptions_Back End'!$A:$A,$C24,'General Assumptions_Back End'!$B:$B,K$4)</f>
        <v>0</v>
      </c>
      <c r="L24" s="410"/>
      <c r="M24" s="411">
        <f t="shared" si="1"/>
        <v>0</v>
      </c>
      <c r="N24" s="403"/>
      <c r="O24" s="372">
        <f>IF(N24="", 0, _xlfn.XLOOKUP('Structure Inputs'!N24, Table9[Full Description], Table9[Recapture Rate]))</f>
        <v>0</v>
      </c>
      <c r="P24" s="371"/>
      <c r="Q24" s="370">
        <f t="shared" si="2"/>
        <v>0</v>
      </c>
      <c r="R24" s="413"/>
      <c r="S24" s="413"/>
      <c r="T24" s="413"/>
      <c r="U24" s="413"/>
      <c r="V24" s="413"/>
      <c r="W24" s="413"/>
      <c r="X24" s="415"/>
      <c r="Y24" s="413"/>
      <c r="Z24" s="413"/>
      <c r="AA24" s="413"/>
      <c r="AB24" s="413"/>
      <c r="AC24" s="412"/>
    </row>
    <row r="25" spans="1:38" x14ac:dyDescent="0.25">
      <c r="A25" s="137">
        <f t="shared" ref="A25:A56" si="4">A24+1</f>
        <v>21</v>
      </c>
      <c r="B25" s="290"/>
      <c r="C25" s="288"/>
      <c r="D25" s="291"/>
      <c r="E25" s="401" t="str">
        <f>IF(D25&gt;0, _xlfn.XLOOKUP(C25, 'Building SF and # of Households'!$A$3:$A$9, 'Building SF and # of Households'!$B$3:$B$9), "")</f>
        <v/>
      </c>
      <c r="F25" s="290"/>
      <c r="G25" s="417" t="str">
        <f>IF(D25&gt;0, _xlfn.XLOOKUP(C25, 'General Assumptions_Back End'!$A$26:$A$32, 'General Assumptions_Back End'!$C$26:$C$32), "")</f>
        <v/>
      </c>
      <c r="H25" s="425"/>
      <c r="I25" s="417" t="str">
        <f t="shared" si="0"/>
        <v/>
      </c>
      <c r="J25" s="327" t="s">
        <v>793</v>
      </c>
      <c r="K25" s="411">
        <f>SUMIFS('General Assumptions_Back End'!$C:$C,'General Assumptions_Back End'!$A:$A,$C25,'General Assumptions_Back End'!$B:$B,K$4)</f>
        <v>0</v>
      </c>
      <c r="L25" s="410"/>
      <c r="M25" s="411">
        <f t="shared" si="1"/>
        <v>0</v>
      </c>
      <c r="N25" s="403"/>
      <c r="O25" s="372">
        <f>IF(N25="", 0, _xlfn.XLOOKUP('Structure Inputs'!N25, Table9[Full Description], Table9[Recapture Rate]))</f>
        <v>0</v>
      </c>
      <c r="P25" s="371"/>
      <c r="Q25" s="370">
        <f t="shared" si="2"/>
        <v>0</v>
      </c>
      <c r="R25" s="413"/>
      <c r="S25" s="413"/>
      <c r="T25" s="413"/>
      <c r="U25" s="413"/>
      <c r="V25" s="413"/>
      <c r="W25" s="413"/>
      <c r="X25" s="415"/>
      <c r="Y25" s="413"/>
      <c r="Z25" s="413"/>
      <c r="AA25" s="413"/>
      <c r="AB25" s="413"/>
      <c r="AC25" s="412"/>
    </row>
    <row r="26" spans="1:38" x14ac:dyDescent="0.25">
      <c r="A26" s="137">
        <f t="shared" si="4"/>
        <v>22</v>
      </c>
      <c r="B26" s="290"/>
      <c r="C26" s="288"/>
      <c r="D26" s="291"/>
      <c r="E26" s="401" t="str">
        <f>IF(D26&gt;0, _xlfn.XLOOKUP(C26, 'Building SF and # of Households'!$A$3:$A$9, 'Building SF and # of Households'!$B$3:$B$9), "")</f>
        <v/>
      </c>
      <c r="F26" s="290"/>
      <c r="G26" s="417" t="str">
        <f>IF(D26&gt;0, _xlfn.XLOOKUP(C26, 'General Assumptions_Back End'!$A$26:$A$32, 'General Assumptions_Back End'!$C$26:$C$32), "")</f>
        <v/>
      </c>
      <c r="H26" s="425"/>
      <c r="I26" s="417" t="str">
        <f t="shared" si="0"/>
        <v/>
      </c>
      <c r="J26" s="327" t="s">
        <v>793</v>
      </c>
      <c r="K26" s="411">
        <f>SUMIFS('General Assumptions_Back End'!$C:$C,'General Assumptions_Back End'!$A:$A,$C26,'General Assumptions_Back End'!$B:$B,K$4)</f>
        <v>0</v>
      </c>
      <c r="L26" s="410"/>
      <c r="M26" s="411">
        <f t="shared" si="1"/>
        <v>0</v>
      </c>
      <c r="N26" s="403"/>
      <c r="O26" s="372">
        <f>IF(N26="", 0, _xlfn.XLOOKUP('Structure Inputs'!N26, Table9[Full Description], Table9[Recapture Rate]))</f>
        <v>0</v>
      </c>
      <c r="P26" s="371"/>
      <c r="Q26" s="370">
        <f t="shared" si="2"/>
        <v>0</v>
      </c>
      <c r="R26" s="413"/>
      <c r="S26" s="413"/>
      <c r="T26" s="413"/>
      <c r="U26" s="413"/>
      <c r="V26" s="413"/>
      <c r="W26" s="413"/>
      <c r="X26" s="415"/>
      <c r="Y26" s="413"/>
      <c r="Z26" s="413"/>
      <c r="AA26" s="413"/>
      <c r="AB26" s="413"/>
      <c r="AC26" s="412"/>
    </row>
    <row r="27" spans="1:38" x14ac:dyDescent="0.25">
      <c r="A27" s="137">
        <f t="shared" si="4"/>
        <v>23</v>
      </c>
      <c r="B27" s="290"/>
      <c r="C27" s="288"/>
      <c r="D27" s="291"/>
      <c r="E27" s="401" t="str">
        <f>IF(D27&gt;0, _xlfn.XLOOKUP(C27, 'Building SF and # of Households'!$A$3:$A$9, 'Building SF and # of Households'!$B$3:$B$9), "")</f>
        <v/>
      </c>
      <c r="F27" s="290"/>
      <c r="G27" s="417" t="str">
        <f>IF(D27&gt;0, _xlfn.XLOOKUP(C27, 'General Assumptions_Back End'!$A$26:$A$32, 'General Assumptions_Back End'!$C$26:$C$32), "")</f>
        <v/>
      </c>
      <c r="H27" s="425"/>
      <c r="I27" s="417" t="str">
        <f t="shared" si="0"/>
        <v/>
      </c>
      <c r="J27" s="327" t="s">
        <v>793</v>
      </c>
      <c r="K27" s="411">
        <f>SUMIFS('General Assumptions_Back End'!$C:$C,'General Assumptions_Back End'!$A:$A,$C27,'General Assumptions_Back End'!$B:$B,K$4)</f>
        <v>0</v>
      </c>
      <c r="L27" s="410"/>
      <c r="M27" s="411">
        <f t="shared" si="1"/>
        <v>0</v>
      </c>
      <c r="N27" s="403"/>
      <c r="O27" s="372">
        <f>IF(N27="", 0, _xlfn.XLOOKUP('Structure Inputs'!N27, Table9[Full Description], Table9[Recapture Rate]))</f>
        <v>0</v>
      </c>
      <c r="P27" s="371"/>
      <c r="Q27" s="370">
        <f t="shared" si="2"/>
        <v>0</v>
      </c>
      <c r="R27" s="413"/>
      <c r="S27" s="413"/>
      <c r="T27" s="413"/>
      <c r="U27" s="413"/>
      <c r="V27" s="413"/>
      <c r="W27" s="413"/>
      <c r="X27" s="415"/>
      <c r="Y27" s="413"/>
      <c r="Z27" s="413"/>
      <c r="AA27" s="413"/>
      <c r="AB27" s="413"/>
      <c r="AC27" s="412"/>
    </row>
    <row r="28" spans="1:38" x14ac:dyDescent="0.25">
      <c r="A28" s="137">
        <f t="shared" si="4"/>
        <v>24</v>
      </c>
      <c r="B28" s="290"/>
      <c r="C28" s="288"/>
      <c r="D28" s="291"/>
      <c r="E28" s="401" t="str">
        <f>IF(D28&gt;0, _xlfn.XLOOKUP(C28, 'Building SF and # of Households'!$A$3:$A$9, 'Building SF and # of Households'!$B$3:$B$9), "")</f>
        <v/>
      </c>
      <c r="F28" s="290"/>
      <c r="G28" s="417" t="str">
        <f>IF(D28&gt;0, _xlfn.XLOOKUP(C28, 'General Assumptions_Back End'!$A$26:$A$32, 'General Assumptions_Back End'!$C$26:$C$32), "")</f>
        <v/>
      </c>
      <c r="H28" s="425"/>
      <c r="I28" s="417" t="str">
        <f t="shared" si="0"/>
        <v/>
      </c>
      <c r="J28" s="327" t="s">
        <v>793</v>
      </c>
      <c r="K28" s="411">
        <f>SUMIFS('General Assumptions_Back End'!$C:$C,'General Assumptions_Back End'!$A:$A,$C28,'General Assumptions_Back End'!$B:$B,K$4)</f>
        <v>0</v>
      </c>
      <c r="L28" s="410"/>
      <c r="M28" s="411">
        <f t="shared" si="1"/>
        <v>0</v>
      </c>
      <c r="N28" s="403"/>
      <c r="O28" s="372">
        <f>IF(N28="", 0, _xlfn.XLOOKUP('Structure Inputs'!N28, Table9[Full Description], Table9[Recapture Rate]))</f>
        <v>0</v>
      </c>
      <c r="P28" s="371"/>
      <c r="Q28" s="370">
        <f t="shared" si="2"/>
        <v>0</v>
      </c>
      <c r="R28" s="413"/>
      <c r="S28" s="413"/>
      <c r="T28" s="413"/>
      <c r="U28" s="413"/>
      <c r="V28" s="413"/>
      <c r="W28" s="413"/>
      <c r="X28" s="415"/>
      <c r="Y28" s="413"/>
      <c r="Z28" s="413"/>
      <c r="AA28" s="413"/>
      <c r="AB28" s="413"/>
      <c r="AC28" s="412"/>
    </row>
    <row r="29" spans="1:38" x14ac:dyDescent="0.25">
      <c r="A29" s="137">
        <f t="shared" si="4"/>
        <v>25</v>
      </c>
      <c r="B29" s="290"/>
      <c r="C29" s="288"/>
      <c r="D29" s="291"/>
      <c r="E29" s="401" t="str">
        <f>IF(D29&gt;0, _xlfn.XLOOKUP(C29, 'Building SF and # of Households'!$A$3:$A$9, 'Building SF and # of Households'!$B$3:$B$9), "")</f>
        <v/>
      </c>
      <c r="F29" s="290"/>
      <c r="G29" s="417" t="str">
        <f>IF(D29&gt;0, _xlfn.XLOOKUP(C29, 'General Assumptions_Back End'!$A$26:$A$32, 'General Assumptions_Back End'!$C$26:$C$32), "")</f>
        <v/>
      </c>
      <c r="H29" s="425"/>
      <c r="I29" s="417" t="str">
        <f t="shared" si="0"/>
        <v/>
      </c>
      <c r="J29" s="327" t="s">
        <v>793</v>
      </c>
      <c r="K29" s="411">
        <f>SUMIFS('General Assumptions_Back End'!$C:$C,'General Assumptions_Back End'!$A:$A,$C29,'General Assumptions_Back End'!$B:$B,K$4)</f>
        <v>0</v>
      </c>
      <c r="L29" s="410"/>
      <c r="M29" s="411">
        <f t="shared" si="1"/>
        <v>0</v>
      </c>
      <c r="N29" s="403"/>
      <c r="O29" s="372">
        <f>IF(N29="", 0, _xlfn.XLOOKUP('Structure Inputs'!N29, Table9[Full Description], Table9[Recapture Rate]))</f>
        <v>0</v>
      </c>
      <c r="P29" s="371"/>
      <c r="Q29" s="370">
        <f t="shared" si="2"/>
        <v>0</v>
      </c>
      <c r="R29" s="413"/>
      <c r="S29" s="413"/>
      <c r="T29" s="413"/>
      <c r="U29" s="413"/>
      <c r="V29" s="413"/>
      <c r="W29" s="413"/>
      <c r="X29" s="415"/>
      <c r="Y29" s="413"/>
      <c r="Z29" s="413"/>
      <c r="AA29" s="413"/>
      <c r="AB29" s="413"/>
      <c r="AC29" s="412"/>
    </row>
    <row r="30" spans="1:38" x14ac:dyDescent="0.25">
      <c r="A30" s="137">
        <f t="shared" si="4"/>
        <v>26</v>
      </c>
      <c r="B30" s="290"/>
      <c r="C30" s="288"/>
      <c r="D30" s="291"/>
      <c r="E30" s="401" t="str">
        <f>IF(D30&gt;0, _xlfn.XLOOKUP(C30, 'Building SF and # of Households'!$A$3:$A$9, 'Building SF and # of Households'!$B$3:$B$9), "")</f>
        <v/>
      </c>
      <c r="F30" s="290"/>
      <c r="G30" s="417" t="str">
        <f>IF(D30&gt;0, _xlfn.XLOOKUP(C30, 'General Assumptions_Back End'!$A$26:$A$32, 'General Assumptions_Back End'!$C$26:$C$32), "")</f>
        <v/>
      </c>
      <c r="H30" s="425"/>
      <c r="I30" s="417" t="str">
        <f t="shared" si="0"/>
        <v/>
      </c>
      <c r="J30" s="327" t="s">
        <v>793</v>
      </c>
      <c r="K30" s="411">
        <f>SUMIFS('General Assumptions_Back End'!$C:$C,'General Assumptions_Back End'!$A:$A,$C30,'General Assumptions_Back End'!$B:$B,K$4)</f>
        <v>0</v>
      </c>
      <c r="L30" s="410"/>
      <c r="M30" s="411">
        <f t="shared" si="1"/>
        <v>0</v>
      </c>
      <c r="N30" s="403"/>
      <c r="O30" s="372">
        <f>IF(N30="", 0, _xlfn.XLOOKUP('Structure Inputs'!N30, Table9[Full Description], Table9[Recapture Rate]))</f>
        <v>0</v>
      </c>
      <c r="P30" s="371"/>
      <c r="Q30" s="370">
        <f t="shared" si="2"/>
        <v>0</v>
      </c>
      <c r="R30" s="413"/>
      <c r="S30" s="413"/>
      <c r="T30" s="413"/>
      <c r="U30" s="413"/>
      <c r="V30" s="413"/>
      <c r="W30" s="413"/>
      <c r="X30" s="415"/>
      <c r="Y30" s="413"/>
      <c r="Z30" s="413"/>
      <c r="AA30" s="413"/>
      <c r="AB30" s="413"/>
      <c r="AC30" s="412"/>
      <c r="AD30" s="11"/>
      <c r="AE30" s="11"/>
      <c r="AF30" s="11"/>
      <c r="AG30" s="11"/>
      <c r="AH30" s="11"/>
      <c r="AI30" s="11"/>
      <c r="AJ30" s="11"/>
      <c r="AK30" s="11"/>
      <c r="AL30" s="11"/>
    </row>
    <row r="31" spans="1:38" x14ac:dyDescent="0.25">
      <c r="A31" s="137">
        <f t="shared" si="4"/>
        <v>27</v>
      </c>
      <c r="B31" s="290"/>
      <c r="C31" s="288"/>
      <c r="D31" s="291"/>
      <c r="E31" s="401" t="str">
        <f>IF(D31&gt;0, _xlfn.XLOOKUP(C31, 'Building SF and # of Households'!$A$3:$A$9, 'Building SF and # of Households'!$B$3:$B$9), "")</f>
        <v/>
      </c>
      <c r="F31" s="290"/>
      <c r="G31" s="417" t="str">
        <f>IF(D31&gt;0, _xlfn.XLOOKUP(C31, 'General Assumptions_Back End'!$A$26:$A$32, 'General Assumptions_Back End'!$C$26:$C$32), "")</f>
        <v/>
      </c>
      <c r="H31" s="425"/>
      <c r="I31" s="417" t="str">
        <f t="shared" si="0"/>
        <v/>
      </c>
      <c r="J31" s="327" t="s">
        <v>793</v>
      </c>
      <c r="K31" s="411">
        <f>SUMIFS('General Assumptions_Back End'!$C:$C,'General Assumptions_Back End'!$A:$A,$C31,'General Assumptions_Back End'!$B:$B,K$4)</f>
        <v>0</v>
      </c>
      <c r="L31" s="410"/>
      <c r="M31" s="411">
        <f t="shared" si="1"/>
        <v>0</v>
      </c>
      <c r="N31" s="403"/>
      <c r="O31" s="372">
        <f>IF(N31="", 0, _xlfn.XLOOKUP('Structure Inputs'!N31, Table9[Full Description], Table9[Recapture Rate]))</f>
        <v>0</v>
      </c>
      <c r="P31" s="371"/>
      <c r="Q31" s="370">
        <f t="shared" si="2"/>
        <v>0</v>
      </c>
      <c r="R31" s="413"/>
      <c r="S31" s="413"/>
      <c r="T31" s="413"/>
      <c r="U31" s="413"/>
      <c r="V31" s="413"/>
      <c r="W31" s="413"/>
      <c r="X31" s="415"/>
      <c r="Y31" s="413"/>
      <c r="Z31" s="413"/>
      <c r="AA31" s="413"/>
      <c r="AB31" s="413"/>
      <c r="AC31" s="412"/>
    </row>
    <row r="32" spans="1:38" x14ac:dyDescent="0.25">
      <c r="A32" s="137">
        <f t="shared" si="4"/>
        <v>28</v>
      </c>
      <c r="B32" s="290"/>
      <c r="C32" s="288"/>
      <c r="D32" s="291"/>
      <c r="E32" s="401" t="str">
        <f>IF(D32&gt;0, _xlfn.XLOOKUP(C32, 'Building SF and # of Households'!$A$3:$A$9, 'Building SF and # of Households'!$B$3:$B$9), "")</f>
        <v/>
      </c>
      <c r="F32" s="290"/>
      <c r="G32" s="417" t="str">
        <f>IF(D32&gt;0, _xlfn.XLOOKUP(C32, 'General Assumptions_Back End'!$A$26:$A$32, 'General Assumptions_Back End'!$C$26:$C$32), "")</f>
        <v/>
      </c>
      <c r="H32" s="425"/>
      <c r="I32" s="417" t="str">
        <f t="shared" si="0"/>
        <v/>
      </c>
      <c r="J32" s="327" t="s">
        <v>793</v>
      </c>
      <c r="K32" s="411">
        <f>SUMIFS('General Assumptions_Back End'!$C:$C,'General Assumptions_Back End'!$A:$A,$C32,'General Assumptions_Back End'!$B:$B,K$4)</f>
        <v>0</v>
      </c>
      <c r="L32" s="410"/>
      <c r="M32" s="411">
        <f t="shared" si="1"/>
        <v>0</v>
      </c>
      <c r="N32" s="403"/>
      <c r="O32" s="372">
        <f>IF(N32="", 0, _xlfn.XLOOKUP('Structure Inputs'!N32, Table9[Full Description], Table9[Recapture Rate]))</f>
        <v>0</v>
      </c>
      <c r="P32" s="371"/>
      <c r="Q32" s="370">
        <f t="shared" si="2"/>
        <v>0</v>
      </c>
      <c r="R32" s="413"/>
      <c r="S32" s="413"/>
      <c r="T32" s="413"/>
      <c r="U32" s="413"/>
      <c r="V32" s="413"/>
      <c r="W32" s="413"/>
      <c r="X32" s="415"/>
      <c r="Y32" s="413"/>
      <c r="Z32" s="413"/>
      <c r="AA32" s="413"/>
      <c r="AB32" s="413"/>
      <c r="AC32" s="412"/>
    </row>
    <row r="33" spans="1:29" x14ac:dyDescent="0.25">
      <c r="A33" s="137">
        <f t="shared" si="4"/>
        <v>29</v>
      </c>
      <c r="B33" s="290"/>
      <c r="C33" s="288"/>
      <c r="D33" s="291"/>
      <c r="E33" s="401" t="str">
        <f>IF(D33&gt;0, _xlfn.XLOOKUP(C33, 'Building SF and # of Households'!$A$3:$A$9, 'Building SF and # of Households'!$B$3:$B$9), "")</f>
        <v/>
      </c>
      <c r="F33" s="290"/>
      <c r="G33" s="417" t="str">
        <f>IF(D33&gt;0, _xlfn.XLOOKUP(C33, 'General Assumptions_Back End'!$A$26:$A$32, 'General Assumptions_Back End'!$C$26:$C$32), "")</f>
        <v/>
      </c>
      <c r="H33" s="425"/>
      <c r="I33" s="417" t="str">
        <f t="shared" si="0"/>
        <v/>
      </c>
      <c r="J33" s="327" t="s">
        <v>793</v>
      </c>
      <c r="K33" s="411">
        <f>SUMIFS('General Assumptions_Back End'!$C:$C,'General Assumptions_Back End'!$A:$A,$C33,'General Assumptions_Back End'!$B:$B,K$4)</f>
        <v>0</v>
      </c>
      <c r="L33" s="410"/>
      <c r="M33" s="411">
        <f t="shared" si="1"/>
        <v>0</v>
      </c>
      <c r="N33" s="403"/>
      <c r="O33" s="372">
        <f>IF(N33="", 0, _xlfn.XLOOKUP('Structure Inputs'!N33, Table9[Full Description], Table9[Recapture Rate]))</f>
        <v>0</v>
      </c>
      <c r="P33" s="371"/>
      <c r="Q33" s="370">
        <f t="shared" si="2"/>
        <v>0</v>
      </c>
      <c r="R33" s="413"/>
      <c r="S33" s="413"/>
      <c r="T33" s="413"/>
      <c r="U33" s="413"/>
      <c r="V33" s="413"/>
      <c r="W33" s="413"/>
      <c r="X33" s="415"/>
      <c r="Y33" s="413"/>
      <c r="Z33" s="413"/>
      <c r="AA33" s="413"/>
      <c r="AB33" s="413"/>
      <c r="AC33" s="412"/>
    </row>
    <row r="34" spans="1:29" x14ac:dyDescent="0.25">
      <c r="A34" s="137">
        <f t="shared" si="4"/>
        <v>30</v>
      </c>
      <c r="B34" s="290"/>
      <c r="C34" s="288"/>
      <c r="D34" s="291"/>
      <c r="E34" s="401" t="str">
        <f>IF(D34&gt;0, _xlfn.XLOOKUP(C34, 'Building SF and # of Households'!$A$3:$A$9, 'Building SF and # of Households'!$B$3:$B$9), "")</f>
        <v/>
      </c>
      <c r="F34" s="290"/>
      <c r="G34" s="417" t="str">
        <f>IF(D34&gt;0, _xlfn.XLOOKUP(C34, 'General Assumptions_Back End'!$A$26:$A$32, 'General Assumptions_Back End'!$C$26:$C$32), "")</f>
        <v/>
      </c>
      <c r="H34" s="425"/>
      <c r="I34" s="417" t="str">
        <f t="shared" si="0"/>
        <v/>
      </c>
      <c r="J34" s="327" t="s">
        <v>793</v>
      </c>
      <c r="K34" s="411">
        <f>SUMIFS('General Assumptions_Back End'!$C:$C,'General Assumptions_Back End'!$A:$A,$C34,'General Assumptions_Back End'!$B:$B,K$4)</f>
        <v>0</v>
      </c>
      <c r="L34" s="410"/>
      <c r="M34" s="411">
        <f t="shared" si="1"/>
        <v>0</v>
      </c>
      <c r="N34" s="403"/>
      <c r="O34" s="372">
        <f>IF(N34="", 0, _xlfn.XLOOKUP('Structure Inputs'!N34, Table9[Full Description], Table9[Recapture Rate]))</f>
        <v>0</v>
      </c>
      <c r="P34" s="371"/>
      <c r="Q34" s="370">
        <f t="shared" si="2"/>
        <v>0</v>
      </c>
      <c r="R34" s="413"/>
      <c r="S34" s="413"/>
      <c r="T34" s="413"/>
      <c r="U34" s="413"/>
      <c r="V34" s="413"/>
      <c r="W34" s="413"/>
      <c r="X34" s="415"/>
      <c r="Y34" s="413"/>
      <c r="Z34" s="413"/>
      <c r="AA34" s="413"/>
      <c r="AB34" s="413"/>
      <c r="AC34" s="412"/>
    </row>
    <row r="35" spans="1:29" x14ac:dyDescent="0.25">
      <c r="A35" s="137">
        <f t="shared" si="4"/>
        <v>31</v>
      </c>
      <c r="B35" s="290"/>
      <c r="C35" s="288"/>
      <c r="D35" s="291"/>
      <c r="E35" s="401" t="str">
        <f>IF(D35&gt;0, _xlfn.XLOOKUP(C35, 'Building SF and # of Households'!$A$3:$A$9, 'Building SF and # of Households'!$B$3:$B$9), "")</f>
        <v/>
      </c>
      <c r="F35" s="290"/>
      <c r="G35" s="417" t="str">
        <f>IF(D35&gt;0, _xlfn.XLOOKUP(C35, 'General Assumptions_Back End'!$A$26:$A$32, 'General Assumptions_Back End'!$C$26:$C$32), "")</f>
        <v/>
      </c>
      <c r="H35" s="425"/>
      <c r="I35" s="417" t="str">
        <f t="shared" si="0"/>
        <v/>
      </c>
      <c r="J35" s="327" t="s">
        <v>793</v>
      </c>
      <c r="K35" s="411">
        <f>SUMIFS('General Assumptions_Back End'!$C:$C,'General Assumptions_Back End'!$A:$A,$C35,'General Assumptions_Back End'!$B:$B,K$4)</f>
        <v>0</v>
      </c>
      <c r="L35" s="410"/>
      <c r="M35" s="411">
        <f t="shared" si="1"/>
        <v>0</v>
      </c>
      <c r="N35" s="403"/>
      <c r="O35" s="372">
        <f>IF(N35="", 0, _xlfn.XLOOKUP('Structure Inputs'!N35, Table9[Full Description], Table9[Recapture Rate]))</f>
        <v>0</v>
      </c>
      <c r="P35" s="371"/>
      <c r="Q35" s="370">
        <f t="shared" si="2"/>
        <v>0</v>
      </c>
      <c r="R35" s="413"/>
      <c r="S35" s="413"/>
      <c r="T35" s="413"/>
      <c r="U35" s="413"/>
      <c r="V35" s="413"/>
      <c r="W35" s="413"/>
      <c r="X35" s="415"/>
      <c r="Y35" s="413"/>
      <c r="Z35" s="413"/>
      <c r="AA35" s="413"/>
      <c r="AB35" s="413"/>
      <c r="AC35" s="412"/>
    </row>
    <row r="36" spans="1:29" x14ac:dyDescent="0.25">
      <c r="A36" s="137">
        <f t="shared" si="4"/>
        <v>32</v>
      </c>
      <c r="B36" s="290"/>
      <c r="C36" s="288"/>
      <c r="D36" s="291"/>
      <c r="E36" s="401" t="str">
        <f>IF(D36&gt;0, _xlfn.XLOOKUP(C36, 'Building SF and # of Households'!$A$3:$A$9, 'Building SF and # of Households'!$B$3:$B$9), "")</f>
        <v/>
      </c>
      <c r="F36" s="290"/>
      <c r="G36" s="417" t="str">
        <f>IF(D36&gt;0, _xlfn.XLOOKUP(C36, 'General Assumptions_Back End'!$A$26:$A$32, 'General Assumptions_Back End'!$C$26:$C$32), "")</f>
        <v/>
      </c>
      <c r="H36" s="425"/>
      <c r="I36" s="417" t="str">
        <f t="shared" si="0"/>
        <v/>
      </c>
      <c r="J36" s="327" t="s">
        <v>793</v>
      </c>
      <c r="K36" s="411">
        <f>SUMIFS('General Assumptions_Back End'!$C:$C,'General Assumptions_Back End'!$A:$A,$C36,'General Assumptions_Back End'!$B:$B,K$4)</f>
        <v>0</v>
      </c>
      <c r="L36" s="410"/>
      <c r="M36" s="411">
        <f t="shared" si="1"/>
        <v>0</v>
      </c>
      <c r="N36" s="403"/>
      <c r="O36" s="372">
        <f>IF(N36="", 0, _xlfn.XLOOKUP('Structure Inputs'!N36, Table9[Full Description], Table9[Recapture Rate]))</f>
        <v>0</v>
      </c>
      <c r="P36" s="371"/>
      <c r="Q36" s="370">
        <f t="shared" si="2"/>
        <v>0</v>
      </c>
      <c r="R36" s="413"/>
      <c r="S36" s="413"/>
      <c r="T36" s="413"/>
      <c r="U36" s="413"/>
      <c r="V36" s="413"/>
      <c r="W36" s="413"/>
      <c r="X36" s="415"/>
      <c r="Y36" s="413"/>
      <c r="Z36" s="413"/>
      <c r="AA36" s="413"/>
      <c r="AB36" s="413"/>
      <c r="AC36" s="412"/>
    </row>
    <row r="37" spans="1:29" x14ac:dyDescent="0.25">
      <c r="A37" s="137">
        <f t="shared" si="4"/>
        <v>33</v>
      </c>
      <c r="B37" s="290"/>
      <c r="C37" s="288"/>
      <c r="D37" s="291"/>
      <c r="E37" s="401" t="str">
        <f>IF(D37&gt;0, _xlfn.XLOOKUP(C37, 'Building SF and # of Households'!$A$3:$A$9, 'Building SF and # of Households'!$B$3:$B$9), "")</f>
        <v/>
      </c>
      <c r="F37" s="290"/>
      <c r="G37" s="417" t="str">
        <f>IF(D37&gt;0, _xlfn.XLOOKUP(C37, 'General Assumptions_Back End'!$A$26:$A$32, 'General Assumptions_Back End'!$C$26:$C$32), "")</f>
        <v/>
      </c>
      <c r="H37" s="425"/>
      <c r="I37" s="417" t="str">
        <f t="shared" ref="I37:I68" si="5">IF(ISNUMBER(H37), H37, G37)</f>
        <v/>
      </c>
      <c r="J37" s="327" t="s">
        <v>793</v>
      </c>
      <c r="K37" s="411">
        <f>SUMIFS('General Assumptions_Back End'!$C:$C,'General Assumptions_Back End'!$A:$A,$C37,'General Assumptions_Back End'!$B:$B,K$4)</f>
        <v>0</v>
      </c>
      <c r="L37" s="410"/>
      <c r="M37" s="411">
        <f t="shared" si="1"/>
        <v>0</v>
      </c>
      <c r="N37" s="403"/>
      <c r="O37" s="372">
        <f>IF(N37="", 0, _xlfn.XLOOKUP('Structure Inputs'!N37, Table9[Full Description], Table9[Recapture Rate]))</f>
        <v>0</v>
      </c>
      <c r="P37" s="371"/>
      <c r="Q37" s="370">
        <f t="shared" si="2"/>
        <v>0</v>
      </c>
      <c r="R37" s="413"/>
      <c r="S37" s="413"/>
      <c r="T37" s="413"/>
      <c r="U37" s="413"/>
      <c r="V37" s="413"/>
      <c r="W37" s="413"/>
      <c r="X37" s="415"/>
      <c r="Y37" s="413"/>
      <c r="Z37" s="413"/>
      <c r="AA37" s="413"/>
      <c r="AB37" s="413"/>
      <c r="AC37" s="412"/>
    </row>
    <row r="38" spans="1:29" x14ac:dyDescent="0.25">
      <c r="A38" s="137">
        <f t="shared" si="4"/>
        <v>34</v>
      </c>
      <c r="B38" s="290"/>
      <c r="C38" s="288"/>
      <c r="D38" s="291"/>
      <c r="E38" s="401" t="str">
        <f>IF(D38&gt;0, _xlfn.XLOOKUP(C38, 'Building SF and # of Households'!$A$3:$A$9, 'Building SF and # of Households'!$B$3:$B$9), "")</f>
        <v/>
      </c>
      <c r="F38" s="290"/>
      <c r="G38" s="417" t="str">
        <f>IF(D38&gt;0, _xlfn.XLOOKUP(C38, 'General Assumptions_Back End'!$A$26:$A$32, 'General Assumptions_Back End'!$C$26:$C$32), "")</f>
        <v/>
      </c>
      <c r="H38" s="425"/>
      <c r="I38" s="417" t="str">
        <f t="shared" si="5"/>
        <v/>
      </c>
      <c r="J38" s="327" t="s">
        <v>793</v>
      </c>
      <c r="K38" s="411">
        <f>SUMIFS('General Assumptions_Back End'!$C:$C,'General Assumptions_Back End'!$A:$A,$C38,'General Assumptions_Back End'!$B:$B,K$4)</f>
        <v>0</v>
      </c>
      <c r="L38" s="410"/>
      <c r="M38" s="411">
        <f t="shared" si="1"/>
        <v>0</v>
      </c>
      <c r="N38" s="403"/>
      <c r="O38" s="372">
        <f>IF(N38="", 0, _xlfn.XLOOKUP('Structure Inputs'!N38, Table9[Full Description], Table9[Recapture Rate]))</f>
        <v>0</v>
      </c>
      <c r="P38" s="371"/>
      <c r="Q38" s="370">
        <f t="shared" si="2"/>
        <v>0</v>
      </c>
      <c r="R38" s="413"/>
      <c r="S38" s="413"/>
      <c r="T38" s="413"/>
      <c r="U38" s="413"/>
      <c r="V38" s="413"/>
      <c r="W38" s="413"/>
      <c r="X38" s="415"/>
      <c r="Y38" s="413"/>
      <c r="Z38" s="413"/>
      <c r="AA38" s="413"/>
      <c r="AB38" s="413"/>
      <c r="AC38" s="412"/>
    </row>
    <row r="39" spans="1:29" x14ac:dyDescent="0.25">
      <c r="A39" s="137">
        <f t="shared" si="4"/>
        <v>35</v>
      </c>
      <c r="B39" s="290"/>
      <c r="C39" s="288"/>
      <c r="D39" s="291"/>
      <c r="E39" s="401" t="str">
        <f>IF(D39&gt;0, _xlfn.XLOOKUP(C39, 'Building SF and # of Households'!$A$3:$A$9, 'Building SF and # of Households'!$B$3:$B$9), "")</f>
        <v/>
      </c>
      <c r="F39" s="290"/>
      <c r="G39" s="417" t="str">
        <f>IF(D39&gt;0, _xlfn.XLOOKUP(C39, 'General Assumptions_Back End'!$A$26:$A$32, 'General Assumptions_Back End'!$C$26:$C$32), "")</f>
        <v/>
      </c>
      <c r="H39" s="425"/>
      <c r="I39" s="417" t="str">
        <f t="shared" si="5"/>
        <v/>
      </c>
      <c r="J39" s="327" t="s">
        <v>793</v>
      </c>
      <c r="K39" s="411">
        <f>SUMIFS('General Assumptions_Back End'!$C:$C,'General Assumptions_Back End'!$A:$A,$C39,'General Assumptions_Back End'!$B:$B,K$4)</f>
        <v>0</v>
      </c>
      <c r="L39" s="410"/>
      <c r="M39" s="411">
        <f t="shared" si="1"/>
        <v>0</v>
      </c>
      <c r="N39" s="403"/>
      <c r="O39" s="372">
        <f>IF(N39="", 0, _xlfn.XLOOKUP('Structure Inputs'!N39, Table9[Full Description], Table9[Recapture Rate]))</f>
        <v>0</v>
      </c>
      <c r="P39" s="371"/>
      <c r="Q39" s="370">
        <f t="shared" si="2"/>
        <v>0</v>
      </c>
      <c r="R39" s="413"/>
      <c r="S39" s="413"/>
      <c r="T39" s="413"/>
      <c r="U39" s="413"/>
      <c r="V39" s="413"/>
      <c r="W39" s="413"/>
      <c r="X39" s="415"/>
      <c r="Y39" s="413"/>
      <c r="Z39" s="413"/>
      <c r="AA39" s="413"/>
      <c r="AB39" s="413"/>
      <c r="AC39" s="412"/>
    </row>
    <row r="40" spans="1:29" x14ac:dyDescent="0.25">
      <c r="A40" s="137">
        <f t="shared" si="4"/>
        <v>36</v>
      </c>
      <c r="B40" s="290"/>
      <c r="C40" s="288"/>
      <c r="D40" s="291"/>
      <c r="E40" s="401" t="str">
        <f>IF(D40&gt;0, _xlfn.XLOOKUP(C40, 'Building SF and # of Households'!$A$3:$A$9, 'Building SF and # of Households'!$B$3:$B$9), "")</f>
        <v/>
      </c>
      <c r="F40" s="290"/>
      <c r="G40" s="417" t="str">
        <f>IF(D40&gt;0, _xlfn.XLOOKUP(C40, 'General Assumptions_Back End'!$A$26:$A$32, 'General Assumptions_Back End'!$C$26:$C$32), "")</f>
        <v/>
      </c>
      <c r="H40" s="425"/>
      <c r="I40" s="417" t="str">
        <f t="shared" si="5"/>
        <v/>
      </c>
      <c r="J40" s="327" t="s">
        <v>793</v>
      </c>
      <c r="K40" s="411">
        <f>SUMIFS('General Assumptions_Back End'!$C:$C,'General Assumptions_Back End'!$A:$A,$C40,'General Assumptions_Back End'!$B:$B,K$4)</f>
        <v>0</v>
      </c>
      <c r="L40" s="410"/>
      <c r="M40" s="411">
        <f t="shared" si="1"/>
        <v>0</v>
      </c>
      <c r="N40" s="403"/>
      <c r="O40" s="372">
        <f>IF(N40="", 0, _xlfn.XLOOKUP('Structure Inputs'!N40, Table9[Full Description], Table9[Recapture Rate]))</f>
        <v>0</v>
      </c>
      <c r="P40" s="371"/>
      <c r="Q40" s="370">
        <f t="shared" si="2"/>
        <v>0</v>
      </c>
      <c r="R40" s="413"/>
      <c r="S40" s="413"/>
      <c r="T40" s="413"/>
      <c r="U40" s="413"/>
      <c r="V40" s="413"/>
      <c r="W40" s="413"/>
      <c r="X40" s="415"/>
      <c r="Y40" s="413"/>
      <c r="Z40" s="413"/>
      <c r="AA40" s="413"/>
      <c r="AB40" s="413"/>
      <c r="AC40" s="412"/>
    </row>
    <row r="41" spans="1:29" x14ac:dyDescent="0.25">
      <c r="A41" s="137">
        <f t="shared" si="4"/>
        <v>37</v>
      </c>
      <c r="B41" s="290"/>
      <c r="C41" s="288"/>
      <c r="D41" s="291"/>
      <c r="E41" s="401" t="str">
        <f>IF(D41&gt;0, _xlfn.XLOOKUP(C41, 'Building SF and # of Households'!$A$3:$A$9, 'Building SF and # of Households'!$B$3:$B$9), "")</f>
        <v/>
      </c>
      <c r="F41" s="290"/>
      <c r="G41" s="417" t="str">
        <f>IF(D41&gt;0, _xlfn.XLOOKUP(C41, 'General Assumptions_Back End'!$A$26:$A$32, 'General Assumptions_Back End'!$C$26:$C$32), "")</f>
        <v/>
      </c>
      <c r="H41" s="425"/>
      <c r="I41" s="417" t="str">
        <f t="shared" si="5"/>
        <v/>
      </c>
      <c r="J41" s="327" t="s">
        <v>793</v>
      </c>
      <c r="K41" s="411">
        <f>SUMIFS('General Assumptions_Back End'!$C:$C,'General Assumptions_Back End'!$A:$A,$C41,'General Assumptions_Back End'!$B:$B,K$4)</f>
        <v>0</v>
      </c>
      <c r="L41" s="410"/>
      <c r="M41" s="411">
        <f t="shared" si="1"/>
        <v>0</v>
      </c>
      <c r="N41" s="403"/>
      <c r="O41" s="372">
        <f>IF(N41="", 0, _xlfn.XLOOKUP('Structure Inputs'!N41, Table9[Full Description], Table9[Recapture Rate]))</f>
        <v>0</v>
      </c>
      <c r="P41" s="371"/>
      <c r="Q41" s="370">
        <f t="shared" si="2"/>
        <v>0</v>
      </c>
      <c r="R41" s="413"/>
      <c r="S41" s="413"/>
      <c r="T41" s="413"/>
      <c r="U41" s="413"/>
      <c r="V41" s="413"/>
      <c r="W41" s="413"/>
      <c r="X41" s="415"/>
      <c r="Y41" s="413"/>
      <c r="Z41" s="413"/>
      <c r="AA41" s="413"/>
      <c r="AB41" s="413"/>
      <c r="AC41" s="412"/>
    </row>
    <row r="42" spans="1:29" x14ac:dyDescent="0.25">
      <c r="A42" s="137">
        <f t="shared" si="4"/>
        <v>38</v>
      </c>
      <c r="B42" s="290"/>
      <c r="C42" s="288"/>
      <c r="D42" s="291"/>
      <c r="E42" s="401" t="str">
        <f>IF(D42&gt;0, _xlfn.XLOOKUP(C42, 'Building SF and # of Households'!$A$3:$A$9, 'Building SF and # of Households'!$B$3:$B$9), "")</f>
        <v/>
      </c>
      <c r="F42" s="290"/>
      <c r="G42" s="417" t="str">
        <f>IF(D42&gt;0, _xlfn.XLOOKUP(C42, 'General Assumptions_Back End'!$A$26:$A$32, 'General Assumptions_Back End'!$C$26:$C$32), "")</f>
        <v/>
      </c>
      <c r="H42" s="425"/>
      <c r="I42" s="417" t="str">
        <f t="shared" si="5"/>
        <v/>
      </c>
      <c r="J42" s="327" t="s">
        <v>793</v>
      </c>
      <c r="K42" s="411">
        <f>SUMIFS('General Assumptions_Back End'!$C:$C,'General Assumptions_Back End'!$A:$A,$C42,'General Assumptions_Back End'!$B:$B,K$4)</f>
        <v>0</v>
      </c>
      <c r="L42" s="410"/>
      <c r="M42" s="411">
        <f t="shared" si="1"/>
        <v>0</v>
      </c>
      <c r="N42" s="403"/>
      <c r="O42" s="372">
        <f>IF(N42="", 0, _xlfn.XLOOKUP('Structure Inputs'!N42, Table9[Full Description], Table9[Recapture Rate]))</f>
        <v>0</v>
      </c>
      <c r="P42" s="371"/>
      <c r="Q42" s="370">
        <f t="shared" si="2"/>
        <v>0</v>
      </c>
      <c r="R42" s="413"/>
      <c r="S42" s="413"/>
      <c r="T42" s="413"/>
      <c r="U42" s="413"/>
      <c r="V42" s="413"/>
      <c r="W42" s="413"/>
      <c r="X42" s="415"/>
      <c r="Y42" s="413"/>
      <c r="Z42" s="413"/>
      <c r="AA42" s="413"/>
      <c r="AB42" s="413"/>
      <c r="AC42" s="412"/>
    </row>
    <row r="43" spans="1:29" x14ac:dyDescent="0.25">
      <c r="A43" s="137">
        <f t="shared" si="4"/>
        <v>39</v>
      </c>
      <c r="B43" s="290"/>
      <c r="C43" s="288"/>
      <c r="D43" s="291"/>
      <c r="E43" s="401" t="str">
        <f>IF(D43&gt;0, _xlfn.XLOOKUP(C43, 'Building SF and # of Households'!$A$3:$A$9, 'Building SF and # of Households'!$B$3:$B$9), "")</f>
        <v/>
      </c>
      <c r="F43" s="290"/>
      <c r="G43" s="417" t="str">
        <f>IF(D43&gt;0, _xlfn.XLOOKUP(C43, 'General Assumptions_Back End'!$A$26:$A$32, 'General Assumptions_Back End'!$C$26:$C$32), "")</f>
        <v/>
      </c>
      <c r="H43" s="425"/>
      <c r="I43" s="417" t="str">
        <f t="shared" si="5"/>
        <v/>
      </c>
      <c r="J43" s="327" t="s">
        <v>793</v>
      </c>
      <c r="K43" s="411">
        <f>SUMIFS('General Assumptions_Back End'!$C:$C,'General Assumptions_Back End'!$A:$A,$C43,'General Assumptions_Back End'!$B:$B,K$4)</f>
        <v>0</v>
      </c>
      <c r="L43" s="410"/>
      <c r="M43" s="411">
        <f t="shared" si="1"/>
        <v>0</v>
      </c>
      <c r="N43" s="403"/>
      <c r="O43" s="372">
        <f>IF(N43="", 0, _xlfn.XLOOKUP('Structure Inputs'!N43, Table9[Full Description], Table9[Recapture Rate]))</f>
        <v>0</v>
      </c>
      <c r="P43" s="371"/>
      <c r="Q43" s="370">
        <f t="shared" si="2"/>
        <v>0</v>
      </c>
      <c r="R43" s="413"/>
      <c r="S43" s="413"/>
      <c r="T43" s="413"/>
      <c r="U43" s="413"/>
      <c r="V43" s="413"/>
      <c r="W43" s="413"/>
      <c r="X43" s="415"/>
      <c r="Y43" s="413"/>
      <c r="Z43" s="413"/>
      <c r="AA43" s="413"/>
      <c r="AB43" s="413"/>
      <c r="AC43" s="412"/>
    </row>
    <row r="44" spans="1:29" x14ac:dyDescent="0.25">
      <c r="A44" s="137">
        <f t="shared" si="4"/>
        <v>40</v>
      </c>
      <c r="B44" s="290"/>
      <c r="C44" s="288"/>
      <c r="D44" s="291"/>
      <c r="E44" s="401" t="str">
        <f>IF(D44&gt;0, _xlfn.XLOOKUP(C44, 'Building SF and # of Households'!$A$3:$A$9, 'Building SF and # of Households'!$B$3:$B$9), "")</f>
        <v/>
      </c>
      <c r="F44" s="290"/>
      <c r="G44" s="417" t="str">
        <f>IF(D44&gt;0, _xlfn.XLOOKUP(C44, 'General Assumptions_Back End'!$A$26:$A$32, 'General Assumptions_Back End'!$C$26:$C$32), "")</f>
        <v/>
      </c>
      <c r="H44" s="425"/>
      <c r="I44" s="417" t="str">
        <f t="shared" si="5"/>
        <v/>
      </c>
      <c r="J44" s="327" t="s">
        <v>793</v>
      </c>
      <c r="K44" s="411">
        <f>SUMIFS('General Assumptions_Back End'!$C:$C,'General Assumptions_Back End'!$A:$A,$C44,'General Assumptions_Back End'!$B:$B,K$4)</f>
        <v>0</v>
      </c>
      <c r="L44" s="410"/>
      <c r="M44" s="411">
        <f t="shared" si="1"/>
        <v>0</v>
      </c>
      <c r="N44" s="403"/>
      <c r="O44" s="372">
        <f>IF(N44="", 0, _xlfn.XLOOKUP('Structure Inputs'!N44, Table9[Full Description], Table9[Recapture Rate]))</f>
        <v>0</v>
      </c>
      <c r="P44" s="371"/>
      <c r="Q44" s="370">
        <f t="shared" si="2"/>
        <v>0</v>
      </c>
      <c r="R44" s="413"/>
      <c r="S44" s="413"/>
      <c r="T44" s="413"/>
      <c r="U44" s="413"/>
      <c r="V44" s="413"/>
      <c r="W44" s="413"/>
      <c r="X44" s="415"/>
      <c r="Y44" s="413"/>
      <c r="Z44" s="413"/>
      <c r="AA44" s="413"/>
      <c r="AB44" s="413"/>
      <c r="AC44" s="412"/>
    </row>
    <row r="45" spans="1:29" x14ac:dyDescent="0.25">
      <c r="A45" s="137">
        <f t="shared" si="4"/>
        <v>41</v>
      </c>
      <c r="B45" s="290"/>
      <c r="C45" s="288"/>
      <c r="D45" s="291"/>
      <c r="E45" s="401" t="str">
        <f>IF(D45&gt;0, _xlfn.XLOOKUP(C45, 'Building SF and # of Households'!$A$3:$A$9, 'Building SF and # of Households'!$B$3:$B$9), "")</f>
        <v/>
      </c>
      <c r="F45" s="290"/>
      <c r="G45" s="417" t="str">
        <f>IF(D45&gt;0, _xlfn.XLOOKUP(C45, 'General Assumptions_Back End'!$A$26:$A$32, 'General Assumptions_Back End'!$C$26:$C$32), "")</f>
        <v/>
      </c>
      <c r="H45" s="425"/>
      <c r="I45" s="417" t="str">
        <f t="shared" si="5"/>
        <v/>
      </c>
      <c r="J45" s="327" t="s">
        <v>793</v>
      </c>
      <c r="K45" s="411">
        <f>SUMIFS('General Assumptions_Back End'!$C:$C,'General Assumptions_Back End'!$A:$A,$C45,'General Assumptions_Back End'!$B:$B,K$4)</f>
        <v>0</v>
      </c>
      <c r="L45" s="410"/>
      <c r="M45" s="411">
        <f t="shared" si="1"/>
        <v>0</v>
      </c>
      <c r="N45" s="403"/>
      <c r="O45" s="372">
        <f>IF(N45="", 0, _xlfn.XLOOKUP('Structure Inputs'!N45, Table9[Full Description], Table9[Recapture Rate]))</f>
        <v>0</v>
      </c>
      <c r="P45" s="371"/>
      <c r="Q45" s="370">
        <f t="shared" si="2"/>
        <v>0</v>
      </c>
      <c r="R45" s="413"/>
      <c r="S45" s="413"/>
      <c r="T45" s="413"/>
      <c r="U45" s="413"/>
      <c r="V45" s="413"/>
      <c r="W45" s="413"/>
      <c r="X45" s="415"/>
      <c r="Y45" s="413"/>
      <c r="Z45" s="413"/>
      <c r="AA45" s="413"/>
      <c r="AB45" s="413"/>
      <c r="AC45" s="412"/>
    </row>
    <row r="46" spans="1:29" x14ac:dyDescent="0.25">
      <c r="A46" s="137">
        <f t="shared" si="4"/>
        <v>42</v>
      </c>
      <c r="B46" s="290"/>
      <c r="C46" s="288"/>
      <c r="D46" s="291"/>
      <c r="E46" s="401" t="str">
        <f>IF(D46&gt;0, _xlfn.XLOOKUP(C46, 'Building SF and # of Households'!$A$3:$A$9, 'Building SF and # of Households'!$B$3:$B$9), "")</f>
        <v/>
      </c>
      <c r="F46" s="290"/>
      <c r="G46" s="417" t="str">
        <f>IF(D46&gt;0, _xlfn.XLOOKUP(C46, 'General Assumptions_Back End'!$A$26:$A$32, 'General Assumptions_Back End'!$C$26:$C$32), "")</f>
        <v/>
      </c>
      <c r="H46" s="425"/>
      <c r="I46" s="417" t="str">
        <f t="shared" si="5"/>
        <v/>
      </c>
      <c r="J46" s="327" t="s">
        <v>793</v>
      </c>
      <c r="K46" s="411">
        <f>SUMIFS('General Assumptions_Back End'!$C:$C,'General Assumptions_Back End'!$A:$A,$C46,'General Assumptions_Back End'!$B:$B,K$4)</f>
        <v>0</v>
      </c>
      <c r="L46" s="410"/>
      <c r="M46" s="411">
        <f t="shared" si="1"/>
        <v>0</v>
      </c>
      <c r="N46" s="403"/>
      <c r="O46" s="372">
        <f>IF(N46="", 0, _xlfn.XLOOKUP('Structure Inputs'!N46, Table9[Full Description], Table9[Recapture Rate]))</f>
        <v>0</v>
      </c>
      <c r="P46" s="371"/>
      <c r="Q46" s="370">
        <f t="shared" si="2"/>
        <v>0</v>
      </c>
      <c r="R46" s="413"/>
      <c r="S46" s="413"/>
      <c r="T46" s="413"/>
      <c r="U46" s="413"/>
      <c r="V46" s="413"/>
      <c r="W46" s="413"/>
      <c r="X46" s="415"/>
      <c r="Y46" s="413"/>
      <c r="Z46" s="413"/>
      <c r="AA46" s="413"/>
      <c r="AB46" s="413"/>
      <c r="AC46" s="412"/>
    </row>
    <row r="47" spans="1:29" x14ac:dyDescent="0.25">
      <c r="A47" s="137">
        <f t="shared" si="4"/>
        <v>43</v>
      </c>
      <c r="B47" s="290"/>
      <c r="C47" s="288"/>
      <c r="D47" s="291"/>
      <c r="E47" s="401" t="str">
        <f>IF(D47&gt;0, _xlfn.XLOOKUP(C47, 'Building SF and # of Households'!$A$3:$A$9, 'Building SF and # of Households'!$B$3:$B$9), "")</f>
        <v/>
      </c>
      <c r="F47" s="290"/>
      <c r="G47" s="417" t="str">
        <f>IF(D47&gt;0, _xlfn.XLOOKUP(C47, 'General Assumptions_Back End'!$A$26:$A$32, 'General Assumptions_Back End'!$C$26:$C$32), "")</f>
        <v/>
      </c>
      <c r="H47" s="425"/>
      <c r="I47" s="417" t="str">
        <f t="shared" si="5"/>
        <v/>
      </c>
      <c r="J47" s="327" t="s">
        <v>793</v>
      </c>
      <c r="K47" s="411">
        <f>SUMIFS('General Assumptions_Back End'!$C:$C,'General Assumptions_Back End'!$A:$A,$C47,'General Assumptions_Back End'!$B:$B,K$4)</f>
        <v>0</v>
      </c>
      <c r="L47" s="410"/>
      <c r="M47" s="411">
        <f t="shared" si="1"/>
        <v>0</v>
      </c>
      <c r="N47" s="403"/>
      <c r="O47" s="372">
        <f>IF(N47="", 0, _xlfn.XLOOKUP('Structure Inputs'!N47, Table9[Full Description], Table9[Recapture Rate]))</f>
        <v>0</v>
      </c>
      <c r="P47" s="371"/>
      <c r="Q47" s="370">
        <f t="shared" si="2"/>
        <v>0</v>
      </c>
      <c r="R47" s="413"/>
      <c r="S47" s="413"/>
      <c r="T47" s="413"/>
      <c r="U47" s="413"/>
      <c r="V47" s="413"/>
      <c r="W47" s="413"/>
      <c r="X47" s="415"/>
      <c r="Y47" s="413"/>
      <c r="Z47" s="413"/>
      <c r="AA47" s="413"/>
      <c r="AB47" s="413"/>
      <c r="AC47" s="412"/>
    </row>
    <row r="48" spans="1:29" x14ac:dyDescent="0.25">
      <c r="A48" s="137">
        <f t="shared" si="4"/>
        <v>44</v>
      </c>
      <c r="B48" s="290"/>
      <c r="C48" s="288"/>
      <c r="D48" s="291"/>
      <c r="E48" s="401" t="str">
        <f>IF(D48&gt;0, _xlfn.XLOOKUP(C48, 'Building SF and # of Households'!$A$3:$A$9, 'Building SF and # of Households'!$B$3:$B$9), "")</f>
        <v/>
      </c>
      <c r="F48" s="290"/>
      <c r="G48" s="417" t="str">
        <f>IF(D48&gt;0, _xlfn.XLOOKUP(C48, 'General Assumptions_Back End'!$A$26:$A$32, 'General Assumptions_Back End'!$C$26:$C$32), "")</f>
        <v/>
      </c>
      <c r="H48" s="425"/>
      <c r="I48" s="417" t="str">
        <f t="shared" si="5"/>
        <v/>
      </c>
      <c r="J48" s="327" t="s">
        <v>793</v>
      </c>
      <c r="K48" s="411">
        <f>SUMIFS('General Assumptions_Back End'!$C:$C,'General Assumptions_Back End'!$A:$A,$C48,'General Assumptions_Back End'!$B:$B,K$4)</f>
        <v>0</v>
      </c>
      <c r="L48" s="410"/>
      <c r="M48" s="411">
        <f t="shared" si="1"/>
        <v>0</v>
      </c>
      <c r="N48" s="403"/>
      <c r="O48" s="372">
        <f>IF(N48="", 0, _xlfn.XLOOKUP('Structure Inputs'!N48, Table9[Full Description], Table9[Recapture Rate]))</f>
        <v>0</v>
      </c>
      <c r="P48" s="371"/>
      <c r="Q48" s="370">
        <f t="shared" si="2"/>
        <v>0</v>
      </c>
      <c r="R48" s="413"/>
      <c r="S48" s="413"/>
      <c r="T48" s="413"/>
      <c r="U48" s="413"/>
      <c r="V48" s="413"/>
      <c r="W48" s="413"/>
      <c r="X48" s="415"/>
      <c r="Y48" s="413"/>
      <c r="Z48" s="413"/>
      <c r="AA48" s="413"/>
      <c r="AB48" s="413"/>
      <c r="AC48" s="412"/>
    </row>
    <row r="49" spans="1:29" x14ac:dyDescent="0.25">
      <c r="A49" s="137">
        <f t="shared" si="4"/>
        <v>45</v>
      </c>
      <c r="B49" s="290"/>
      <c r="C49" s="288"/>
      <c r="D49" s="291"/>
      <c r="E49" s="401" t="str">
        <f>IF(D49&gt;0, _xlfn.XLOOKUP(C49, 'Building SF and # of Households'!$A$3:$A$9, 'Building SF and # of Households'!$B$3:$B$9), "")</f>
        <v/>
      </c>
      <c r="F49" s="290"/>
      <c r="G49" s="417" t="str">
        <f>IF(D49&gt;0, _xlfn.XLOOKUP(C49, 'General Assumptions_Back End'!$A$26:$A$32, 'General Assumptions_Back End'!$C$26:$C$32), "")</f>
        <v/>
      </c>
      <c r="H49" s="425"/>
      <c r="I49" s="417" t="str">
        <f t="shared" si="5"/>
        <v/>
      </c>
      <c r="J49" s="327" t="s">
        <v>793</v>
      </c>
      <c r="K49" s="411">
        <f>SUMIFS('General Assumptions_Back End'!$C:$C,'General Assumptions_Back End'!$A:$A,$C49,'General Assumptions_Back End'!$B:$B,K$4)</f>
        <v>0</v>
      </c>
      <c r="L49" s="410"/>
      <c r="M49" s="411">
        <f t="shared" si="1"/>
        <v>0</v>
      </c>
      <c r="N49" s="403"/>
      <c r="O49" s="372">
        <f>IF(N49="", 0, _xlfn.XLOOKUP('Structure Inputs'!N49, Table9[Full Description], Table9[Recapture Rate]))</f>
        <v>0</v>
      </c>
      <c r="P49" s="371"/>
      <c r="Q49" s="370">
        <f t="shared" si="2"/>
        <v>0</v>
      </c>
      <c r="R49" s="413"/>
      <c r="S49" s="413"/>
      <c r="T49" s="413"/>
      <c r="U49" s="413"/>
      <c r="V49" s="413"/>
      <c r="W49" s="413"/>
      <c r="X49" s="415"/>
      <c r="Y49" s="413"/>
      <c r="Z49" s="413"/>
      <c r="AA49" s="413"/>
      <c r="AB49" s="413"/>
      <c r="AC49" s="412"/>
    </row>
    <row r="50" spans="1:29" x14ac:dyDescent="0.25">
      <c r="A50" s="137">
        <f t="shared" si="4"/>
        <v>46</v>
      </c>
      <c r="B50" s="290"/>
      <c r="C50" s="288"/>
      <c r="D50" s="291"/>
      <c r="E50" s="401" t="str">
        <f>IF(D50&gt;0, _xlfn.XLOOKUP(C50, 'Building SF and # of Households'!$A$3:$A$9, 'Building SF and # of Households'!$B$3:$B$9), "")</f>
        <v/>
      </c>
      <c r="F50" s="290"/>
      <c r="G50" s="417" t="str">
        <f>IF(D50&gt;0, _xlfn.XLOOKUP(C50, 'General Assumptions_Back End'!$A$26:$A$32, 'General Assumptions_Back End'!$C$26:$C$32), "")</f>
        <v/>
      </c>
      <c r="H50" s="425"/>
      <c r="I50" s="417" t="str">
        <f t="shared" si="5"/>
        <v/>
      </c>
      <c r="J50" s="327" t="s">
        <v>793</v>
      </c>
      <c r="K50" s="411">
        <f>SUMIFS('General Assumptions_Back End'!$C:$C,'General Assumptions_Back End'!$A:$A,$C50,'General Assumptions_Back End'!$B:$B,K$4)</f>
        <v>0</v>
      </c>
      <c r="L50" s="410"/>
      <c r="M50" s="411">
        <f t="shared" si="1"/>
        <v>0</v>
      </c>
      <c r="N50" s="403"/>
      <c r="O50" s="372">
        <f>IF(N50="", 0, _xlfn.XLOOKUP('Structure Inputs'!N50, Table9[Full Description], Table9[Recapture Rate]))</f>
        <v>0</v>
      </c>
      <c r="P50" s="371"/>
      <c r="Q50" s="370">
        <f t="shared" si="2"/>
        <v>0</v>
      </c>
      <c r="R50" s="413"/>
      <c r="S50" s="413"/>
      <c r="T50" s="413"/>
      <c r="U50" s="413"/>
      <c r="V50" s="413"/>
      <c r="W50" s="413"/>
      <c r="X50" s="415"/>
      <c r="Y50" s="413"/>
      <c r="Z50" s="413"/>
      <c r="AA50" s="413"/>
      <c r="AB50" s="413"/>
      <c r="AC50" s="412"/>
    </row>
    <row r="51" spans="1:29" x14ac:dyDescent="0.25">
      <c r="A51" s="137">
        <f t="shared" si="4"/>
        <v>47</v>
      </c>
      <c r="B51" s="290"/>
      <c r="C51" s="288"/>
      <c r="D51" s="291"/>
      <c r="E51" s="401" t="str">
        <f>IF(D51&gt;0, _xlfn.XLOOKUP(C51, 'Building SF and # of Households'!$A$3:$A$9, 'Building SF and # of Households'!$B$3:$B$9), "")</f>
        <v/>
      </c>
      <c r="F51" s="290"/>
      <c r="G51" s="417" t="str">
        <f>IF(D51&gt;0, _xlfn.XLOOKUP(C51, 'General Assumptions_Back End'!$A$26:$A$32, 'General Assumptions_Back End'!$C$26:$C$32), "")</f>
        <v/>
      </c>
      <c r="H51" s="425"/>
      <c r="I51" s="417" t="str">
        <f t="shared" si="5"/>
        <v/>
      </c>
      <c r="J51" s="327" t="s">
        <v>793</v>
      </c>
      <c r="K51" s="411">
        <f>SUMIFS('General Assumptions_Back End'!$C:$C,'General Assumptions_Back End'!$A:$A,$C51,'General Assumptions_Back End'!$B:$B,K$4)</f>
        <v>0</v>
      </c>
      <c r="L51" s="410"/>
      <c r="M51" s="411">
        <f t="shared" si="1"/>
        <v>0</v>
      </c>
      <c r="N51" s="403"/>
      <c r="O51" s="372">
        <f>IF(N51="", 0, _xlfn.XLOOKUP('Structure Inputs'!N51, Table9[Full Description], Table9[Recapture Rate]))</f>
        <v>0</v>
      </c>
      <c r="P51" s="371"/>
      <c r="Q51" s="370">
        <f t="shared" si="2"/>
        <v>0</v>
      </c>
      <c r="R51" s="413"/>
      <c r="S51" s="413"/>
      <c r="T51" s="413"/>
      <c r="U51" s="413"/>
      <c r="V51" s="413"/>
      <c r="W51" s="413"/>
      <c r="X51" s="415"/>
      <c r="Y51" s="413"/>
      <c r="Z51" s="413"/>
      <c r="AA51" s="413"/>
      <c r="AB51" s="413"/>
      <c r="AC51" s="412"/>
    </row>
    <row r="52" spans="1:29" x14ac:dyDescent="0.25">
      <c r="A52" s="137">
        <f t="shared" si="4"/>
        <v>48</v>
      </c>
      <c r="B52" s="290"/>
      <c r="C52" s="288"/>
      <c r="D52" s="291"/>
      <c r="E52" s="401" t="str">
        <f>IF(D52&gt;0, _xlfn.XLOOKUP(C52, 'Building SF and # of Households'!$A$3:$A$9, 'Building SF and # of Households'!$B$3:$B$9), "")</f>
        <v/>
      </c>
      <c r="F52" s="290"/>
      <c r="G52" s="417" t="str">
        <f>IF(D52&gt;0, _xlfn.XLOOKUP(C52, 'General Assumptions_Back End'!$A$26:$A$32, 'General Assumptions_Back End'!$C$26:$C$32), "")</f>
        <v/>
      </c>
      <c r="H52" s="425"/>
      <c r="I52" s="417" t="str">
        <f t="shared" si="5"/>
        <v/>
      </c>
      <c r="J52" s="327" t="s">
        <v>793</v>
      </c>
      <c r="K52" s="411">
        <f>SUMIFS('General Assumptions_Back End'!$C:$C,'General Assumptions_Back End'!$A:$A,$C52,'General Assumptions_Back End'!$B:$B,K$4)</f>
        <v>0</v>
      </c>
      <c r="L52" s="410"/>
      <c r="M52" s="411">
        <f t="shared" si="1"/>
        <v>0</v>
      </c>
      <c r="N52" s="403"/>
      <c r="O52" s="372">
        <f>IF(N52="", 0, _xlfn.XLOOKUP('Structure Inputs'!N52, Table9[Full Description], Table9[Recapture Rate]))</f>
        <v>0</v>
      </c>
      <c r="P52" s="371"/>
      <c r="Q52" s="370">
        <f t="shared" si="2"/>
        <v>0</v>
      </c>
      <c r="R52" s="413"/>
      <c r="S52" s="413"/>
      <c r="T52" s="413"/>
      <c r="U52" s="413"/>
      <c r="V52" s="413"/>
      <c r="W52" s="413"/>
      <c r="X52" s="415"/>
      <c r="Y52" s="413"/>
      <c r="Z52" s="413"/>
      <c r="AA52" s="413"/>
      <c r="AB52" s="413"/>
      <c r="AC52" s="412"/>
    </row>
    <row r="53" spans="1:29" x14ac:dyDescent="0.25">
      <c r="A53" s="137">
        <f t="shared" si="4"/>
        <v>49</v>
      </c>
      <c r="B53" s="290"/>
      <c r="C53" s="288"/>
      <c r="D53" s="291"/>
      <c r="E53" s="401" t="str">
        <f>IF(D53&gt;0, _xlfn.XLOOKUP(C53, 'Building SF and # of Households'!$A$3:$A$9, 'Building SF and # of Households'!$B$3:$B$9), "")</f>
        <v/>
      </c>
      <c r="F53" s="290"/>
      <c r="G53" s="417" t="str">
        <f>IF(D53&gt;0, _xlfn.XLOOKUP(C53, 'General Assumptions_Back End'!$A$26:$A$32, 'General Assumptions_Back End'!$C$26:$C$32), "")</f>
        <v/>
      </c>
      <c r="H53" s="425"/>
      <c r="I53" s="417" t="str">
        <f t="shared" si="5"/>
        <v/>
      </c>
      <c r="J53" s="327" t="s">
        <v>793</v>
      </c>
      <c r="K53" s="411">
        <f>SUMIFS('General Assumptions_Back End'!$C:$C,'General Assumptions_Back End'!$A:$A,$C53,'General Assumptions_Back End'!$B:$B,K$4)</f>
        <v>0</v>
      </c>
      <c r="L53" s="410"/>
      <c r="M53" s="411">
        <f t="shared" si="1"/>
        <v>0</v>
      </c>
      <c r="N53" s="403"/>
      <c r="O53" s="372">
        <f>IF(N53="", 0, _xlfn.XLOOKUP('Structure Inputs'!N53, Table9[Full Description], Table9[Recapture Rate]))</f>
        <v>0</v>
      </c>
      <c r="P53" s="371"/>
      <c r="Q53" s="370">
        <f t="shared" si="2"/>
        <v>0</v>
      </c>
      <c r="R53" s="413"/>
      <c r="S53" s="413"/>
      <c r="T53" s="413"/>
      <c r="U53" s="413"/>
      <c r="V53" s="413"/>
      <c r="W53" s="413"/>
      <c r="X53" s="415"/>
      <c r="Y53" s="413"/>
      <c r="Z53" s="413"/>
      <c r="AA53" s="413"/>
      <c r="AB53" s="413"/>
      <c r="AC53" s="412"/>
    </row>
    <row r="54" spans="1:29" x14ac:dyDescent="0.25">
      <c r="A54" s="137">
        <f t="shared" si="4"/>
        <v>50</v>
      </c>
      <c r="B54" s="290"/>
      <c r="C54" s="288"/>
      <c r="D54" s="291"/>
      <c r="E54" s="401" t="str">
        <f>IF(D54&gt;0, _xlfn.XLOOKUP(C54, 'Building SF and # of Households'!$A$3:$A$9, 'Building SF and # of Households'!$B$3:$B$9), "")</f>
        <v/>
      </c>
      <c r="F54" s="290"/>
      <c r="G54" s="417" t="str">
        <f>IF(D54&gt;0, _xlfn.XLOOKUP(C54, 'General Assumptions_Back End'!$A$26:$A$32, 'General Assumptions_Back End'!$C$26:$C$32), "")</f>
        <v/>
      </c>
      <c r="H54" s="425"/>
      <c r="I54" s="417" t="str">
        <f t="shared" si="5"/>
        <v/>
      </c>
      <c r="J54" s="327" t="s">
        <v>793</v>
      </c>
      <c r="K54" s="411">
        <f>SUMIFS('General Assumptions_Back End'!$C:$C,'General Assumptions_Back End'!$A:$A,$C54,'General Assumptions_Back End'!$B:$B,K$4)</f>
        <v>0</v>
      </c>
      <c r="L54" s="410"/>
      <c r="M54" s="411">
        <f t="shared" si="1"/>
        <v>0</v>
      </c>
      <c r="N54" s="403"/>
      <c r="O54" s="372">
        <f>IF(N54="", 0, _xlfn.XLOOKUP('Structure Inputs'!N54, Table9[Full Description], Table9[Recapture Rate]))</f>
        <v>0</v>
      </c>
      <c r="P54" s="371"/>
      <c r="Q54" s="370">
        <f t="shared" si="2"/>
        <v>0</v>
      </c>
      <c r="R54" s="413"/>
      <c r="S54" s="413"/>
      <c r="T54" s="413"/>
      <c r="U54" s="413"/>
      <c r="V54" s="413"/>
      <c r="W54" s="413"/>
      <c r="X54" s="415"/>
      <c r="Y54" s="413"/>
      <c r="Z54" s="413"/>
      <c r="AA54" s="413"/>
      <c r="AB54" s="413"/>
      <c r="AC54" s="412"/>
    </row>
    <row r="55" spans="1:29" x14ac:dyDescent="0.25">
      <c r="A55" s="137">
        <f t="shared" si="4"/>
        <v>51</v>
      </c>
      <c r="B55" s="290"/>
      <c r="C55" s="288"/>
      <c r="D55" s="291"/>
      <c r="E55" s="401" t="str">
        <f>IF(D55&gt;0, _xlfn.XLOOKUP(C55, 'Building SF and # of Households'!$A$3:$A$9, 'Building SF and # of Households'!$B$3:$B$9), "")</f>
        <v/>
      </c>
      <c r="F55" s="290"/>
      <c r="G55" s="417" t="str">
        <f>IF(D55&gt;0, _xlfn.XLOOKUP(C55, 'General Assumptions_Back End'!$A$26:$A$32, 'General Assumptions_Back End'!$C$26:$C$32), "")</f>
        <v/>
      </c>
      <c r="H55" s="425"/>
      <c r="I55" s="417" t="str">
        <f t="shared" si="5"/>
        <v/>
      </c>
      <c r="J55" s="327" t="s">
        <v>793</v>
      </c>
      <c r="K55" s="411">
        <f>SUMIFS('General Assumptions_Back End'!$C:$C,'General Assumptions_Back End'!$A:$A,$C55,'General Assumptions_Back End'!$B:$B,K$4)</f>
        <v>0</v>
      </c>
      <c r="L55" s="410"/>
      <c r="M55" s="411">
        <f t="shared" si="1"/>
        <v>0</v>
      </c>
      <c r="N55" s="403"/>
      <c r="O55" s="372">
        <f>IF(N55="", 0, _xlfn.XLOOKUP('Structure Inputs'!N55, Table9[Full Description], Table9[Recapture Rate]))</f>
        <v>0</v>
      </c>
      <c r="P55" s="371"/>
      <c r="Q55" s="370">
        <f t="shared" si="2"/>
        <v>0</v>
      </c>
      <c r="R55" s="413"/>
      <c r="S55" s="413"/>
      <c r="T55" s="413"/>
      <c r="U55" s="413"/>
      <c r="V55" s="413"/>
      <c r="W55" s="413"/>
      <c r="X55" s="415"/>
      <c r="Y55" s="413"/>
      <c r="Z55" s="413"/>
      <c r="AA55" s="413"/>
      <c r="AB55" s="413"/>
      <c r="AC55" s="412"/>
    </row>
    <row r="56" spans="1:29" x14ac:dyDescent="0.25">
      <c r="A56" s="137">
        <f t="shared" si="4"/>
        <v>52</v>
      </c>
      <c r="B56" s="290"/>
      <c r="C56" s="288"/>
      <c r="D56" s="291"/>
      <c r="E56" s="401" t="str">
        <f>IF(D56&gt;0, _xlfn.XLOOKUP(C56, 'Building SF and # of Households'!$A$3:$A$9, 'Building SF and # of Households'!$B$3:$B$9), "")</f>
        <v/>
      </c>
      <c r="F56" s="290"/>
      <c r="G56" s="417" t="str">
        <f>IF(D56&gt;0, _xlfn.XLOOKUP(C56, 'General Assumptions_Back End'!$A$26:$A$32, 'General Assumptions_Back End'!$C$26:$C$32), "")</f>
        <v/>
      </c>
      <c r="H56" s="425"/>
      <c r="I56" s="417" t="str">
        <f t="shared" si="5"/>
        <v/>
      </c>
      <c r="J56" s="327" t="s">
        <v>793</v>
      </c>
      <c r="K56" s="411">
        <f>SUMIFS('General Assumptions_Back End'!$C:$C,'General Assumptions_Back End'!$A:$A,$C56,'General Assumptions_Back End'!$B:$B,K$4)</f>
        <v>0</v>
      </c>
      <c r="L56" s="410"/>
      <c r="M56" s="411">
        <f t="shared" si="1"/>
        <v>0</v>
      </c>
      <c r="N56" s="403"/>
      <c r="O56" s="372">
        <f>IF(N56="", 0, _xlfn.XLOOKUP('Structure Inputs'!N56, Table9[Full Description], Table9[Recapture Rate]))</f>
        <v>0</v>
      </c>
      <c r="P56" s="371"/>
      <c r="Q56" s="370">
        <f t="shared" si="2"/>
        <v>0</v>
      </c>
      <c r="R56" s="413"/>
      <c r="S56" s="413"/>
      <c r="T56" s="413"/>
      <c r="U56" s="413"/>
      <c r="V56" s="413"/>
      <c r="W56" s="413"/>
      <c r="X56" s="415"/>
      <c r="Y56" s="413"/>
      <c r="Z56" s="413"/>
      <c r="AA56" s="413"/>
      <c r="AB56" s="413"/>
      <c r="AC56" s="412"/>
    </row>
    <row r="57" spans="1:29" x14ac:dyDescent="0.25">
      <c r="A57" s="137">
        <f t="shared" ref="A57:A88" si="6">A56+1</f>
        <v>53</v>
      </c>
      <c r="B57" s="290"/>
      <c r="C57" s="288"/>
      <c r="D57" s="291"/>
      <c r="E57" s="401" t="str">
        <f>IF(D57&gt;0, _xlfn.XLOOKUP(C57, 'Building SF and # of Households'!$A$3:$A$9, 'Building SF and # of Households'!$B$3:$B$9), "")</f>
        <v/>
      </c>
      <c r="F57" s="290"/>
      <c r="G57" s="417" t="str">
        <f>IF(D57&gt;0, _xlfn.XLOOKUP(C57, 'General Assumptions_Back End'!$A$26:$A$32, 'General Assumptions_Back End'!$C$26:$C$32), "")</f>
        <v/>
      </c>
      <c r="H57" s="425"/>
      <c r="I57" s="417" t="str">
        <f t="shared" si="5"/>
        <v/>
      </c>
      <c r="J57" s="327" t="s">
        <v>793</v>
      </c>
      <c r="K57" s="411">
        <f>SUMIFS('General Assumptions_Back End'!$C:$C,'General Assumptions_Back End'!$A:$A,$C57,'General Assumptions_Back End'!$B:$B,K$4)</f>
        <v>0</v>
      </c>
      <c r="L57" s="410"/>
      <c r="M57" s="411">
        <f t="shared" si="1"/>
        <v>0</v>
      </c>
      <c r="N57" s="403"/>
      <c r="O57" s="372">
        <f>IF(N57="", 0, _xlfn.XLOOKUP('Structure Inputs'!N57, Table9[Full Description], Table9[Recapture Rate]))</f>
        <v>0</v>
      </c>
      <c r="P57" s="371"/>
      <c r="Q57" s="370">
        <f t="shared" si="2"/>
        <v>0</v>
      </c>
      <c r="R57" s="413"/>
      <c r="S57" s="413"/>
      <c r="T57" s="413"/>
      <c r="U57" s="413"/>
      <c r="V57" s="413"/>
      <c r="W57" s="413"/>
      <c r="X57" s="415"/>
      <c r="Y57" s="413"/>
      <c r="Z57" s="413"/>
      <c r="AA57" s="413"/>
      <c r="AB57" s="413"/>
      <c r="AC57" s="412"/>
    </row>
    <row r="58" spans="1:29" x14ac:dyDescent="0.25">
      <c r="A58" s="137">
        <f t="shared" si="6"/>
        <v>54</v>
      </c>
      <c r="B58" s="290"/>
      <c r="C58" s="288"/>
      <c r="D58" s="291"/>
      <c r="E58" s="401" t="str">
        <f>IF(D58&gt;0, _xlfn.XLOOKUP(C58, 'Building SF and # of Households'!$A$3:$A$9, 'Building SF and # of Households'!$B$3:$B$9), "")</f>
        <v/>
      </c>
      <c r="F58" s="290"/>
      <c r="G58" s="417" t="str">
        <f>IF(D58&gt;0, _xlfn.XLOOKUP(C58, 'General Assumptions_Back End'!$A$26:$A$32, 'General Assumptions_Back End'!$C$26:$C$32), "")</f>
        <v/>
      </c>
      <c r="H58" s="425"/>
      <c r="I58" s="417" t="str">
        <f t="shared" si="5"/>
        <v/>
      </c>
      <c r="J58" s="327" t="s">
        <v>793</v>
      </c>
      <c r="K58" s="411">
        <f>SUMIFS('General Assumptions_Back End'!$C:$C,'General Assumptions_Back End'!$A:$A,$C58,'General Assumptions_Back End'!$B:$B,K$4)</f>
        <v>0</v>
      </c>
      <c r="L58" s="410"/>
      <c r="M58" s="411">
        <f t="shared" si="1"/>
        <v>0</v>
      </c>
      <c r="N58" s="403"/>
      <c r="O58" s="372">
        <f>IF(N58="", 0, _xlfn.XLOOKUP('Structure Inputs'!N58, Table9[Full Description], Table9[Recapture Rate]))</f>
        <v>0</v>
      </c>
      <c r="P58" s="371"/>
      <c r="Q58" s="370">
        <f t="shared" si="2"/>
        <v>0</v>
      </c>
      <c r="R58" s="413"/>
      <c r="S58" s="413"/>
      <c r="T58" s="413"/>
      <c r="U58" s="413"/>
      <c r="V58" s="413"/>
      <c r="W58" s="413"/>
      <c r="X58" s="415"/>
      <c r="Y58" s="413"/>
      <c r="Z58" s="413"/>
      <c r="AA58" s="413"/>
      <c r="AB58" s="413"/>
      <c r="AC58" s="412"/>
    </row>
    <row r="59" spans="1:29" x14ac:dyDescent="0.25">
      <c r="A59" s="137">
        <f t="shared" si="6"/>
        <v>55</v>
      </c>
      <c r="B59" s="290"/>
      <c r="C59" s="288"/>
      <c r="D59" s="291"/>
      <c r="E59" s="401" t="str">
        <f>IF(D59&gt;0, _xlfn.XLOOKUP(C59, 'Building SF and # of Households'!$A$3:$A$9, 'Building SF and # of Households'!$B$3:$B$9), "")</f>
        <v/>
      </c>
      <c r="F59" s="290"/>
      <c r="G59" s="417" t="str">
        <f>IF(D59&gt;0, _xlfn.XLOOKUP(C59, 'General Assumptions_Back End'!$A$26:$A$32, 'General Assumptions_Back End'!$C$26:$C$32), "")</f>
        <v/>
      </c>
      <c r="H59" s="425"/>
      <c r="I59" s="417" t="str">
        <f t="shared" si="5"/>
        <v/>
      </c>
      <c r="J59" s="327" t="s">
        <v>793</v>
      </c>
      <c r="K59" s="411">
        <f>SUMIFS('General Assumptions_Back End'!$C:$C,'General Assumptions_Back End'!$A:$A,$C59,'General Assumptions_Back End'!$B:$B,K$4)</f>
        <v>0</v>
      </c>
      <c r="L59" s="410"/>
      <c r="M59" s="411">
        <f t="shared" si="1"/>
        <v>0</v>
      </c>
      <c r="N59" s="403"/>
      <c r="O59" s="372">
        <f>IF(N59="", 0, _xlfn.XLOOKUP('Structure Inputs'!N59, Table9[Full Description], Table9[Recapture Rate]))</f>
        <v>0</v>
      </c>
      <c r="P59" s="371"/>
      <c r="Q59" s="370">
        <f t="shared" si="2"/>
        <v>0</v>
      </c>
      <c r="R59" s="413"/>
      <c r="S59" s="413"/>
      <c r="T59" s="413"/>
      <c r="U59" s="413"/>
      <c r="V59" s="413"/>
      <c r="W59" s="413"/>
      <c r="X59" s="415"/>
      <c r="Y59" s="413"/>
      <c r="Z59" s="413"/>
      <c r="AA59" s="413"/>
      <c r="AB59" s="413"/>
      <c r="AC59" s="412"/>
    </row>
    <row r="60" spans="1:29" x14ac:dyDescent="0.25">
      <c r="A60" s="137">
        <f t="shared" si="6"/>
        <v>56</v>
      </c>
      <c r="B60" s="290"/>
      <c r="C60" s="288"/>
      <c r="D60" s="291"/>
      <c r="E60" s="401" t="str">
        <f>IF(D60&gt;0, _xlfn.XLOOKUP(C60, 'Building SF and # of Households'!$A$3:$A$9, 'Building SF and # of Households'!$B$3:$B$9), "")</f>
        <v/>
      </c>
      <c r="F60" s="290"/>
      <c r="G60" s="417" t="str">
        <f>IF(D60&gt;0, _xlfn.XLOOKUP(C60, 'General Assumptions_Back End'!$A$26:$A$32, 'General Assumptions_Back End'!$C$26:$C$32), "")</f>
        <v/>
      </c>
      <c r="H60" s="425"/>
      <c r="I60" s="417" t="str">
        <f t="shared" si="5"/>
        <v/>
      </c>
      <c r="J60" s="327" t="s">
        <v>793</v>
      </c>
      <c r="K60" s="411">
        <f>SUMIFS('General Assumptions_Back End'!$C:$C,'General Assumptions_Back End'!$A:$A,$C60,'General Assumptions_Back End'!$B:$B,K$4)</f>
        <v>0</v>
      </c>
      <c r="L60" s="410"/>
      <c r="M60" s="411">
        <f t="shared" si="1"/>
        <v>0</v>
      </c>
      <c r="N60" s="403"/>
      <c r="O60" s="372">
        <f>IF(N60="", 0, _xlfn.XLOOKUP('Structure Inputs'!N60, Table9[Full Description], Table9[Recapture Rate]))</f>
        <v>0</v>
      </c>
      <c r="P60" s="371"/>
      <c r="Q60" s="370">
        <f t="shared" si="2"/>
        <v>0</v>
      </c>
      <c r="R60" s="413"/>
      <c r="S60" s="413"/>
      <c r="T60" s="413"/>
      <c r="U60" s="413"/>
      <c r="V60" s="413"/>
      <c r="W60" s="413"/>
      <c r="X60" s="415"/>
      <c r="Y60" s="413"/>
      <c r="Z60" s="413"/>
      <c r="AA60" s="413"/>
      <c r="AB60" s="413"/>
      <c r="AC60" s="412"/>
    </row>
    <row r="61" spans="1:29" x14ac:dyDescent="0.25">
      <c r="A61" s="137">
        <f t="shared" si="6"/>
        <v>57</v>
      </c>
      <c r="B61" s="290"/>
      <c r="C61" s="288"/>
      <c r="D61" s="291"/>
      <c r="E61" s="401" t="str">
        <f>IF(D61&gt;0, _xlfn.XLOOKUP(C61, 'Building SF and # of Households'!$A$3:$A$9, 'Building SF and # of Households'!$B$3:$B$9), "")</f>
        <v/>
      </c>
      <c r="F61" s="290"/>
      <c r="G61" s="417" t="str">
        <f>IF(D61&gt;0, _xlfn.XLOOKUP(C61, 'General Assumptions_Back End'!$A$26:$A$32, 'General Assumptions_Back End'!$C$26:$C$32), "")</f>
        <v/>
      </c>
      <c r="H61" s="425"/>
      <c r="I61" s="417" t="str">
        <f t="shared" si="5"/>
        <v/>
      </c>
      <c r="J61" s="327" t="s">
        <v>793</v>
      </c>
      <c r="K61" s="411">
        <f>SUMIFS('General Assumptions_Back End'!$C:$C,'General Assumptions_Back End'!$A:$A,$C61,'General Assumptions_Back End'!$B:$B,K$4)</f>
        <v>0</v>
      </c>
      <c r="L61" s="410"/>
      <c r="M61" s="411">
        <f t="shared" si="1"/>
        <v>0</v>
      </c>
      <c r="N61" s="403"/>
      <c r="O61" s="372">
        <f>IF(N61="", 0, _xlfn.XLOOKUP('Structure Inputs'!N61, Table9[Full Description], Table9[Recapture Rate]))</f>
        <v>0</v>
      </c>
      <c r="P61" s="371"/>
      <c r="Q61" s="370">
        <f t="shared" si="2"/>
        <v>0</v>
      </c>
      <c r="R61" s="413"/>
      <c r="S61" s="413"/>
      <c r="T61" s="413"/>
      <c r="U61" s="413"/>
      <c r="V61" s="413"/>
      <c r="W61" s="413"/>
      <c r="X61" s="415"/>
      <c r="Y61" s="413"/>
      <c r="Z61" s="413"/>
      <c r="AA61" s="413"/>
      <c r="AB61" s="413"/>
      <c r="AC61" s="412"/>
    </row>
    <row r="62" spans="1:29" x14ac:dyDescent="0.25">
      <c r="A62" s="137">
        <f t="shared" si="6"/>
        <v>58</v>
      </c>
      <c r="B62" s="290"/>
      <c r="C62" s="288"/>
      <c r="D62" s="291"/>
      <c r="E62" s="401" t="str">
        <f>IF(D62&gt;0, _xlfn.XLOOKUP(C62, 'Building SF and # of Households'!$A$3:$A$9, 'Building SF and # of Households'!$B$3:$B$9), "")</f>
        <v/>
      </c>
      <c r="F62" s="290"/>
      <c r="G62" s="417" t="str">
        <f>IF(D62&gt;0, _xlfn.XLOOKUP(C62, 'General Assumptions_Back End'!$A$26:$A$32, 'General Assumptions_Back End'!$C$26:$C$32), "")</f>
        <v/>
      </c>
      <c r="H62" s="425"/>
      <c r="I62" s="417" t="str">
        <f t="shared" si="5"/>
        <v/>
      </c>
      <c r="J62" s="327" t="s">
        <v>793</v>
      </c>
      <c r="K62" s="411">
        <f>SUMIFS('General Assumptions_Back End'!$C:$C,'General Assumptions_Back End'!$A:$A,$C62,'General Assumptions_Back End'!$B:$B,K$4)</f>
        <v>0</v>
      </c>
      <c r="L62" s="410"/>
      <c r="M62" s="411">
        <f t="shared" si="1"/>
        <v>0</v>
      </c>
      <c r="N62" s="403"/>
      <c r="O62" s="372">
        <f>IF(N62="", 0, _xlfn.XLOOKUP('Structure Inputs'!N62, Table9[Full Description], Table9[Recapture Rate]))</f>
        <v>0</v>
      </c>
      <c r="P62" s="371"/>
      <c r="Q62" s="370">
        <f t="shared" si="2"/>
        <v>0</v>
      </c>
      <c r="R62" s="413"/>
      <c r="S62" s="413"/>
      <c r="T62" s="413"/>
      <c r="U62" s="413"/>
      <c r="V62" s="413"/>
      <c r="W62" s="413"/>
      <c r="X62" s="415"/>
      <c r="Y62" s="413"/>
      <c r="Z62" s="413"/>
      <c r="AA62" s="413"/>
      <c r="AB62" s="413"/>
      <c r="AC62" s="412"/>
    </row>
    <row r="63" spans="1:29" x14ac:dyDescent="0.25">
      <c r="A63" s="137">
        <f t="shared" si="6"/>
        <v>59</v>
      </c>
      <c r="B63" s="290"/>
      <c r="C63" s="288"/>
      <c r="D63" s="291"/>
      <c r="E63" s="401" t="str">
        <f>IF(D63&gt;0, _xlfn.XLOOKUP(C63, 'Building SF and # of Households'!$A$3:$A$9, 'Building SF and # of Households'!$B$3:$B$9), "")</f>
        <v/>
      </c>
      <c r="F63" s="290"/>
      <c r="G63" s="417" t="str">
        <f>IF(D63&gt;0, _xlfn.XLOOKUP(C63, 'General Assumptions_Back End'!$A$26:$A$32, 'General Assumptions_Back End'!$C$26:$C$32), "")</f>
        <v/>
      </c>
      <c r="H63" s="425"/>
      <c r="I63" s="417" t="str">
        <f t="shared" si="5"/>
        <v/>
      </c>
      <c r="J63" s="327" t="s">
        <v>793</v>
      </c>
      <c r="K63" s="411">
        <f>SUMIFS('General Assumptions_Back End'!$C:$C,'General Assumptions_Back End'!$A:$A,$C63,'General Assumptions_Back End'!$B:$B,K$4)</f>
        <v>0</v>
      </c>
      <c r="L63" s="410"/>
      <c r="M63" s="411">
        <f t="shared" si="1"/>
        <v>0</v>
      </c>
      <c r="N63" s="403"/>
      <c r="O63" s="372">
        <f>IF(N63="", 0, _xlfn.XLOOKUP('Structure Inputs'!N63, Table9[Full Description], Table9[Recapture Rate]))</f>
        <v>0</v>
      </c>
      <c r="P63" s="371"/>
      <c r="Q63" s="370">
        <f t="shared" si="2"/>
        <v>0</v>
      </c>
      <c r="R63" s="413"/>
      <c r="S63" s="413"/>
      <c r="T63" s="413"/>
      <c r="U63" s="413"/>
      <c r="V63" s="413"/>
      <c r="W63" s="413"/>
      <c r="X63" s="415"/>
      <c r="Y63" s="413"/>
      <c r="Z63" s="413"/>
      <c r="AA63" s="413"/>
      <c r="AB63" s="413"/>
      <c r="AC63" s="412"/>
    </row>
    <row r="64" spans="1:29" x14ac:dyDescent="0.25">
      <c r="A64" s="137">
        <f t="shared" si="6"/>
        <v>60</v>
      </c>
      <c r="B64" s="290"/>
      <c r="C64" s="288"/>
      <c r="D64" s="291"/>
      <c r="E64" s="401" t="str">
        <f>IF(D64&gt;0, _xlfn.XLOOKUP(C64, 'Building SF and # of Households'!$A$3:$A$9, 'Building SF and # of Households'!$B$3:$B$9), "")</f>
        <v/>
      </c>
      <c r="F64" s="290"/>
      <c r="G64" s="417" t="str">
        <f>IF(D64&gt;0, _xlfn.XLOOKUP(C64, 'General Assumptions_Back End'!$A$26:$A$32, 'General Assumptions_Back End'!$C$26:$C$32), "")</f>
        <v/>
      </c>
      <c r="H64" s="425"/>
      <c r="I64" s="417" t="str">
        <f t="shared" si="5"/>
        <v/>
      </c>
      <c r="J64" s="327" t="s">
        <v>793</v>
      </c>
      <c r="K64" s="411">
        <f>SUMIFS('General Assumptions_Back End'!$C:$C,'General Assumptions_Back End'!$A:$A,$C64,'General Assumptions_Back End'!$B:$B,K$4)</f>
        <v>0</v>
      </c>
      <c r="L64" s="410"/>
      <c r="M64" s="411">
        <f t="shared" si="1"/>
        <v>0</v>
      </c>
      <c r="N64" s="403"/>
      <c r="O64" s="372">
        <f>IF(N64="", 0, _xlfn.XLOOKUP('Structure Inputs'!N64, Table9[Full Description], Table9[Recapture Rate]))</f>
        <v>0</v>
      </c>
      <c r="P64" s="371"/>
      <c r="Q64" s="370">
        <f t="shared" si="2"/>
        <v>0</v>
      </c>
      <c r="R64" s="413"/>
      <c r="S64" s="413"/>
      <c r="T64" s="413"/>
      <c r="U64" s="413"/>
      <c r="V64" s="413"/>
      <c r="W64" s="413"/>
      <c r="X64" s="415"/>
      <c r="Y64" s="413"/>
      <c r="Z64" s="413"/>
      <c r="AA64" s="413"/>
      <c r="AB64" s="413"/>
      <c r="AC64" s="412"/>
    </row>
    <row r="65" spans="1:29" x14ac:dyDescent="0.25">
      <c r="A65" s="137">
        <f t="shared" si="6"/>
        <v>61</v>
      </c>
      <c r="B65" s="290"/>
      <c r="C65" s="288"/>
      <c r="D65" s="291"/>
      <c r="E65" s="401" t="str">
        <f>IF(D65&gt;0, _xlfn.XLOOKUP(C65, 'Building SF and # of Households'!$A$3:$A$9, 'Building SF and # of Households'!$B$3:$B$9), "")</f>
        <v/>
      </c>
      <c r="F65" s="290"/>
      <c r="G65" s="417" t="str">
        <f>IF(D65&gt;0, _xlfn.XLOOKUP(C65, 'General Assumptions_Back End'!$A$26:$A$32, 'General Assumptions_Back End'!$C$26:$C$32), "")</f>
        <v/>
      </c>
      <c r="H65" s="425"/>
      <c r="I65" s="417" t="str">
        <f t="shared" si="5"/>
        <v/>
      </c>
      <c r="J65" s="327" t="s">
        <v>793</v>
      </c>
      <c r="K65" s="411">
        <f>SUMIFS('General Assumptions_Back End'!$C:$C,'General Assumptions_Back End'!$A:$A,$C65,'General Assumptions_Back End'!$B:$B,K$4)</f>
        <v>0</v>
      </c>
      <c r="L65" s="410"/>
      <c r="M65" s="411">
        <f t="shared" si="1"/>
        <v>0</v>
      </c>
      <c r="N65" s="403"/>
      <c r="O65" s="372">
        <f>IF(N65="", 0, _xlfn.XLOOKUP('Structure Inputs'!N65, Table9[Full Description], Table9[Recapture Rate]))</f>
        <v>0</v>
      </c>
      <c r="P65" s="371"/>
      <c r="Q65" s="370">
        <f t="shared" si="2"/>
        <v>0</v>
      </c>
      <c r="R65" s="413"/>
      <c r="S65" s="413"/>
      <c r="T65" s="413"/>
      <c r="U65" s="413"/>
      <c r="V65" s="413"/>
      <c r="W65" s="413"/>
      <c r="X65" s="415"/>
      <c r="Y65" s="413"/>
      <c r="Z65" s="413"/>
      <c r="AA65" s="413"/>
      <c r="AB65" s="413"/>
      <c r="AC65" s="412"/>
    </row>
    <row r="66" spans="1:29" x14ac:dyDescent="0.25">
      <c r="A66" s="137">
        <f t="shared" si="6"/>
        <v>62</v>
      </c>
      <c r="B66" s="290"/>
      <c r="C66" s="288"/>
      <c r="D66" s="291"/>
      <c r="E66" s="401" t="str">
        <f>IF(D66&gt;0, _xlfn.XLOOKUP(C66, 'Building SF and # of Households'!$A$3:$A$9, 'Building SF and # of Households'!$B$3:$B$9), "")</f>
        <v/>
      </c>
      <c r="F66" s="290"/>
      <c r="G66" s="417" t="str">
        <f>IF(D66&gt;0, _xlfn.XLOOKUP(C66, 'General Assumptions_Back End'!$A$26:$A$32, 'General Assumptions_Back End'!$C$26:$C$32), "")</f>
        <v/>
      </c>
      <c r="H66" s="425"/>
      <c r="I66" s="417" t="str">
        <f t="shared" si="5"/>
        <v/>
      </c>
      <c r="J66" s="327" t="s">
        <v>793</v>
      </c>
      <c r="K66" s="411">
        <f>SUMIFS('General Assumptions_Back End'!$C:$C,'General Assumptions_Back End'!$A:$A,$C66,'General Assumptions_Back End'!$B:$B,K$4)</f>
        <v>0</v>
      </c>
      <c r="L66" s="410"/>
      <c r="M66" s="411">
        <f t="shared" si="1"/>
        <v>0</v>
      </c>
      <c r="N66" s="403"/>
      <c r="O66" s="372">
        <f>IF(N66="", 0, _xlfn.XLOOKUP('Structure Inputs'!N66, Table9[Full Description], Table9[Recapture Rate]))</f>
        <v>0</v>
      </c>
      <c r="P66" s="371"/>
      <c r="Q66" s="370">
        <f t="shared" si="2"/>
        <v>0</v>
      </c>
      <c r="R66" s="413"/>
      <c r="S66" s="413"/>
      <c r="T66" s="413"/>
      <c r="U66" s="413"/>
      <c r="V66" s="413"/>
      <c r="W66" s="413"/>
      <c r="X66" s="415"/>
      <c r="Y66" s="413"/>
      <c r="Z66" s="413"/>
      <c r="AA66" s="413"/>
      <c r="AB66" s="413"/>
      <c r="AC66" s="412"/>
    </row>
    <row r="67" spans="1:29" x14ac:dyDescent="0.25">
      <c r="A67" s="137">
        <f t="shared" si="6"/>
        <v>63</v>
      </c>
      <c r="B67" s="290"/>
      <c r="C67" s="288"/>
      <c r="D67" s="291"/>
      <c r="E67" s="401" t="str">
        <f>IF(D67&gt;0, _xlfn.XLOOKUP(C67, 'Building SF and # of Households'!$A$3:$A$9, 'Building SF and # of Households'!$B$3:$B$9), "")</f>
        <v/>
      </c>
      <c r="F67" s="290"/>
      <c r="G67" s="417" t="str">
        <f>IF(D67&gt;0, _xlfn.XLOOKUP(C67, 'General Assumptions_Back End'!$A$26:$A$32, 'General Assumptions_Back End'!$C$26:$C$32), "")</f>
        <v/>
      </c>
      <c r="H67" s="425"/>
      <c r="I67" s="417" t="str">
        <f t="shared" si="5"/>
        <v/>
      </c>
      <c r="J67" s="327" t="s">
        <v>793</v>
      </c>
      <c r="K67" s="411">
        <f>SUMIFS('General Assumptions_Back End'!$C:$C,'General Assumptions_Back End'!$A:$A,$C67,'General Assumptions_Back End'!$B:$B,K$4)</f>
        <v>0</v>
      </c>
      <c r="L67" s="410"/>
      <c r="M67" s="411">
        <f t="shared" si="1"/>
        <v>0</v>
      </c>
      <c r="N67" s="403"/>
      <c r="O67" s="372">
        <f>IF(N67="", 0, _xlfn.XLOOKUP('Structure Inputs'!N67, Table9[Full Description], Table9[Recapture Rate]))</f>
        <v>0</v>
      </c>
      <c r="P67" s="371"/>
      <c r="Q67" s="370">
        <f t="shared" si="2"/>
        <v>0</v>
      </c>
      <c r="R67" s="413"/>
      <c r="S67" s="413"/>
      <c r="T67" s="413"/>
      <c r="U67" s="413"/>
      <c r="V67" s="413"/>
      <c r="W67" s="413"/>
      <c r="X67" s="415"/>
      <c r="Y67" s="413"/>
      <c r="Z67" s="413"/>
      <c r="AA67" s="413"/>
      <c r="AB67" s="413"/>
      <c r="AC67" s="412"/>
    </row>
    <row r="68" spans="1:29" x14ac:dyDescent="0.25">
      <c r="A68" s="137">
        <f t="shared" si="6"/>
        <v>64</v>
      </c>
      <c r="B68" s="290"/>
      <c r="C68" s="288"/>
      <c r="D68" s="291"/>
      <c r="E68" s="401" t="str">
        <f>IF(D68&gt;0, _xlfn.XLOOKUP(C68, 'Building SF and # of Households'!$A$3:$A$9, 'Building SF and # of Households'!$B$3:$B$9), "")</f>
        <v/>
      </c>
      <c r="F68" s="290"/>
      <c r="G68" s="417" t="str">
        <f>IF(D68&gt;0, _xlfn.XLOOKUP(C68, 'General Assumptions_Back End'!$A$26:$A$32, 'General Assumptions_Back End'!$C$26:$C$32), "")</f>
        <v/>
      </c>
      <c r="H68" s="425"/>
      <c r="I68" s="417" t="str">
        <f t="shared" si="5"/>
        <v/>
      </c>
      <c r="J68" s="327" t="s">
        <v>793</v>
      </c>
      <c r="K68" s="411">
        <f>SUMIFS('General Assumptions_Back End'!$C:$C,'General Assumptions_Back End'!$A:$A,$C68,'General Assumptions_Back End'!$B:$B,K$4)</f>
        <v>0</v>
      </c>
      <c r="L68" s="410"/>
      <c r="M68" s="411">
        <f t="shared" si="1"/>
        <v>0</v>
      </c>
      <c r="N68" s="403"/>
      <c r="O68" s="372">
        <f>IF(N68="", 0, _xlfn.XLOOKUP('Structure Inputs'!N68, Table9[Full Description], Table9[Recapture Rate]))</f>
        <v>0</v>
      </c>
      <c r="P68" s="371"/>
      <c r="Q68" s="370">
        <f t="shared" si="2"/>
        <v>0</v>
      </c>
      <c r="R68" s="413"/>
      <c r="S68" s="413"/>
      <c r="T68" s="413"/>
      <c r="U68" s="413"/>
      <c r="V68" s="413"/>
      <c r="W68" s="413"/>
      <c r="X68" s="415"/>
      <c r="Y68" s="413"/>
      <c r="Z68" s="413"/>
      <c r="AA68" s="413"/>
      <c r="AB68" s="413"/>
      <c r="AC68" s="412"/>
    </row>
    <row r="69" spans="1:29" x14ac:dyDescent="0.25">
      <c r="A69" s="137">
        <f t="shared" si="6"/>
        <v>65</v>
      </c>
      <c r="B69" s="290"/>
      <c r="C69" s="288"/>
      <c r="D69" s="291"/>
      <c r="E69" s="401" t="str">
        <f>IF(D69&gt;0, _xlfn.XLOOKUP(C69, 'Building SF and # of Households'!$A$3:$A$9, 'Building SF and # of Households'!$B$3:$B$9), "")</f>
        <v/>
      </c>
      <c r="F69" s="290"/>
      <c r="G69" s="417" t="str">
        <f>IF(D69&gt;0, _xlfn.XLOOKUP(C69, 'General Assumptions_Back End'!$A$26:$A$32, 'General Assumptions_Back End'!$C$26:$C$32), "")</f>
        <v/>
      </c>
      <c r="H69" s="425"/>
      <c r="I69" s="417" t="str">
        <f t="shared" ref="I69:I100" si="7">IF(ISNUMBER(H69), H69, G69)</f>
        <v/>
      </c>
      <c r="J69" s="327" t="s">
        <v>793</v>
      </c>
      <c r="K69" s="411">
        <f>SUMIFS('General Assumptions_Back End'!$C:$C,'General Assumptions_Back End'!$A:$A,$C69,'General Assumptions_Back End'!$B:$B,K$4)</f>
        <v>0</v>
      </c>
      <c r="L69" s="410"/>
      <c r="M69" s="411">
        <f t="shared" si="1"/>
        <v>0</v>
      </c>
      <c r="N69" s="403"/>
      <c r="O69" s="372">
        <f>IF(N69="", 0, _xlfn.XLOOKUP('Structure Inputs'!N69, Table9[Full Description], Table9[Recapture Rate]))</f>
        <v>0</v>
      </c>
      <c r="P69" s="371"/>
      <c r="Q69" s="370">
        <f t="shared" si="2"/>
        <v>0</v>
      </c>
      <c r="R69" s="413"/>
      <c r="S69" s="413"/>
      <c r="T69" s="413"/>
      <c r="U69" s="413"/>
      <c r="V69" s="413"/>
      <c r="W69" s="413"/>
      <c r="X69" s="415"/>
      <c r="Y69" s="413"/>
      <c r="Z69" s="413"/>
      <c r="AA69" s="413"/>
      <c r="AB69" s="413"/>
      <c r="AC69" s="412"/>
    </row>
    <row r="70" spans="1:29" x14ac:dyDescent="0.25">
      <c r="A70" s="137">
        <f t="shared" si="6"/>
        <v>66</v>
      </c>
      <c r="B70" s="290"/>
      <c r="C70" s="288"/>
      <c r="D70" s="291"/>
      <c r="E70" s="401" t="str">
        <f>IF(D70&gt;0, _xlfn.XLOOKUP(C70, 'Building SF and # of Households'!$A$3:$A$9, 'Building SF and # of Households'!$B$3:$B$9), "")</f>
        <v/>
      </c>
      <c r="F70" s="290"/>
      <c r="G70" s="417" t="str">
        <f>IF(D70&gt;0, _xlfn.XLOOKUP(C70, 'General Assumptions_Back End'!$A$26:$A$32, 'General Assumptions_Back End'!$C$26:$C$32), "")</f>
        <v/>
      </c>
      <c r="H70" s="425"/>
      <c r="I70" s="417" t="str">
        <f t="shared" si="7"/>
        <v/>
      </c>
      <c r="J70" s="327" t="s">
        <v>793</v>
      </c>
      <c r="K70" s="411">
        <f>SUMIFS('General Assumptions_Back End'!$C:$C,'General Assumptions_Back End'!$A:$A,$C70,'General Assumptions_Back End'!$B:$B,K$4)</f>
        <v>0</v>
      </c>
      <c r="L70" s="410"/>
      <c r="M70" s="411">
        <f t="shared" ref="M70:M104" si="8">IF(L70="",K70,L70)</f>
        <v>0</v>
      </c>
      <c r="N70" s="403"/>
      <c r="O70" s="372">
        <f>IF(N70="", 0, _xlfn.XLOOKUP('Structure Inputs'!N70, Table9[Full Description], Table9[Recapture Rate]))</f>
        <v>0</v>
      </c>
      <c r="P70" s="371"/>
      <c r="Q70" s="370">
        <f t="shared" ref="Q70:Q104" si="9">IF(P70="",O70,P70)</f>
        <v>0</v>
      </c>
      <c r="R70" s="413"/>
      <c r="S70" s="413"/>
      <c r="T70" s="413"/>
      <c r="U70" s="413"/>
      <c r="V70" s="413"/>
      <c r="W70" s="413"/>
      <c r="X70" s="415"/>
      <c r="Y70" s="413"/>
      <c r="Z70" s="413"/>
      <c r="AA70" s="413"/>
      <c r="AB70" s="413"/>
      <c r="AC70" s="412"/>
    </row>
    <row r="71" spans="1:29" x14ac:dyDescent="0.25">
      <c r="A71" s="137">
        <f t="shared" si="6"/>
        <v>67</v>
      </c>
      <c r="B71" s="290"/>
      <c r="C71" s="288"/>
      <c r="D71" s="291"/>
      <c r="E71" s="401" t="str">
        <f>IF(D71&gt;0, _xlfn.XLOOKUP(C71, 'Building SF and # of Households'!$A$3:$A$9, 'Building SF and # of Households'!$B$3:$B$9), "")</f>
        <v/>
      </c>
      <c r="F71" s="290"/>
      <c r="G71" s="417" t="str">
        <f>IF(D71&gt;0, _xlfn.XLOOKUP(C71, 'General Assumptions_Back End'!$A$26:$A$32, 'General Assumptions_Back End'!$C$26:$C$32), "")</f>
        <v/>
      </c>
      <c r="H71" s="425"/>
      <c r="I71" s="417" t="str">
        <f t="shared" si="7"/>
        <v/>
      </c>
      <c r="J71" s="327" t="s">
        <v>793</v>
      </c>
      <c r="K71" s="411">
        <f>SUMIFS('General Assumptions_Back End'!$C:$C,'General Assumptions_Back End'!$A:$A,$C71,'General Assumptions_Back End'!$B:$B,K$4)</f>
        <v>0</v>
      </c>
      <c r="L71" s="410"/>
      <c r="M71" s="411">
        <f t="shared" si="8"/>
        <v>0</v>
      </c>
      <c r="N71" s="403"/>
      <c r="O71" s="372">
        <f>IF(N71="", 0, _xlfn.XLOOKUP('Structure Inputs'!N71, Table9[Full Description], Table9[Recapture Rate]))</f>
        <v>0</v>
      </c>
      <c r="P71" s="371"/>
      <c r="Q71" s="370">
        <f t="shared" si="9"/>
        <v>0</v>
      </c>
      <c r="R71" s="413"/>
      <c r="S71" s="413"/>
      <c r="T71" s="413"/>
      <c r="U71" s="413"/>
      <c r="V71" s="413"/>
      <c r="W71" s="413"/>
      <c r="X71" s="415"/>
      <c r="Y71" s="413"/>
      <c r="Z71" s="413"/>
      <c r="AA71" s="413"/>
      <c r="AB71" s="413"/>
      <c r="AC71" s="412"/>
    </row>
    <row r="72" spans="1:29" x14ac:dyDescent="0.25">
      <c r="A72" s="137">
        <f t="shared" si="6"/>
        <v>68</v>
      </c>
      <c r="B72" s="290"/>
      <c r="C72" s="288"/>
      <c r="D72" s="291"/>
      <c r="E72" s="401" t="str">
        <f>IF(D72&gt;0, _xlfn.XLOOKUP(C72, 'Building SF and # of Households'!$A$3:$A$9, 'Building SF and # of Households'!$B$3:$B$9), "")</f>
        <v/>
      </c>
      <c r="F72" s="290"/>
      <c r="G72" s="417" t="str">
        <f>IF(D72&gt;0, _xlfn.XLOOKUP(C72, 'General Assumptions_Back End'!$A$26:$A$32, 'General Assumptions_Back End'!$C$26:$C$32), "")</f>
        <v/>
      </c>
      <c r="H72" s="425"/>
      <c r="I72" s="417" t="str">
        <f t="shared" si="7"/>
        <v/>
      </c>
      <c r="J72" s="327" t="s">
        <v>793</v>
      </c>
      <c r="K72" s="411">
        <f>SUMIFS('General Assumptions_Back End'!$C:$C,'General Assumptions_Back End'!$A:$A,$C72,'General Assumptions_Back End'!$B:$B,K$4)</f>
        <v>0</v>
      </c>
      <c r="L72" s="410"/>
      <c r="M72" s="411">
        <f t="shared" si="8"/>
        <v>0</v>
      </c>
      <c r="N72" s="403"/>
      <c r="O72" s="372">
        <f>IF(N72="", 0, _xlfn.XLOOKUP('Structure Inputs'!N72, Table9[Full Description], Table9[Recapture Rate]))</f>
        <v>0</v>
      </c>
      <c r="P72" s="371"/>
      <c r="Q72" s="370">
        <f t="shared" si="9"/>
        <v>0</v>
      </c>
      <c r="R72" s="413"/>
      <c r="S72" s="413"/>
      <c r="T72" s="413"/>
      <c r="U72" s="413"/>
      <c r="V72" s="413"/>
      <c r="W72" s="413"/>
      <c r="X72" s="415"/>
      <c r="Y72" s="413"/>
      <c r="Z72" s="413"/>
      <c r="AA72" s="413"/>
      <c r="AB72" s="413"/>
      <c r="AC72" s="412"/>
    </row>
    <row r="73" spans="1:29" x14ac:dyDescent="0.25">
      <c r="A73" s="137">
        <f t="shared" si="6"/>
        <v>69</v>
      </c>
      <c r="B73" s="290"/>
      <c r="C73" s="288"/>
      <c r="D73" s="291"/>
      <c r="E73" s="401" t="str">
        <f>IF(D73&gt;0, _xlfn.XLOOKUP(C73, 'Building SF and # of Households'!$A$3:$A$9, 'Building SF and # of Households'!$B$3:$B$9), "")</f>
        <v/>
      </c>
      <c r="F73" s="290"/>
      <c r="G73" s="417" t="str">
        <f>IF(D73&gt;0, _xlfn.XLOOKUP(C73, 'General Assumptions_Back End'!$A$26:$A$32, 'General Assumptions_Back End'!$C$26:$C$32), "")</f>
        <v/>
      </c>
      <c r="H73" s="425"/>
      <c r="I73" s="417" t="str">
        <f t="shared" si="7"/>
        <v/>
      </c>
      <c r="J73" s="327" t="s">
        <v>793</v>
      </c>
      <c r="K73" s="411">
        <f>SUMIFS('General Assumptions_Back End'!$C:$C,'General Assumptions_Back End'!$A:$A,$C73,'General Assumptions_Back End'!$B:$B,K$4)</f>
        <v>0</v>
      </c>
      <c r="L73" s="410"/>
      <c r="M73" s="411">
        <f t="shared" si="8"/>
        <v>0</v>
      </c>
      <c r="N73" s="403"/>
      <c r="O73" s="372">
        <f>IF(N73="", 0, _xlfn.XLOOKUP('Structure Inputs'!N73, Table9[Full Description], Table9[Recapture Rate]))</f>
        <v>0</v>
      </c>
      <c r="P73" s="371"/>
      <c r="Q73" s="370">
        <f t="shared" si="9"/>
        <v>0</v>
      </c>
      <c r="R73" s="413"/>
      <c r="S73" s="413"/>
      <c r="T73" s="413"/>
      <c r="U73" s="413"/>
      <c r="V73" s="413"/>
      <c r="W73" s="413"/>
      <c r="X73" s="415"/>
      <c r="Y73" s="413"/>
      <c r="Z73" s="413"/>
      <c r="AA73" s="413"/>
      <c r="AB73" s="413"/>
      <c r="AC73" s="412"/>
    </row>
    <row r="74" spans="1:29" x14ac:dyDescent="0.25">
      <c r="A74" s="137">
        <f t="shared" si="6"/>
        <v>70</v>
      </c>
      <c r="B74" s="290"/>
      <c r="C74" s="288"/>
      <c r="D74" s="291"/>
      <c r="E74" s="401" t="str">
        <f>IF(D74&gt;0, _xlfn.XLOOKUP(C74, 'Building SF and # of Households'!$A$3:$A$9, 'Building SF and # of Households'!$B$3:$B$9), "")</f>
        <v/>
      </c>
      <c r="F74" s="290"/>
      <c r="G74" s="417" t="str">
        <f>IF(D74&gt;0, _xlfn.XLOOKUP(C74, 'General Assumptions_Back End'!$A$26:$A$32, 'General Assumptions_Back End'!$C$26:$C$32), "")</f>
        <v/>
      </c>
      <c r="H74" s="425"/>
      <c r="I74" s="417" t="str">
        <f t="shared" si="7"/>
        <v/>
      </c>
      <c r="J74" s="327" t="s">
        <v>793</v>
      </c>
      <c r="K74" s="411">
        <f>SUMIFS('General Assumptions_Back End'!$C:$C,'General Assumptions_Back End'!$A:$A,$C74,'General Assumptions_Back End'!$B:$B,K$4)</f>
        <v>0</v>
      </c>
      <c r="L74" s="410"/>
      <c r="M74" s="411">
        <f t="shared" si="8"/>
        <v>0</v>
      </c>
      <c r="N74" s="403"/>
      <c r="O74" s="372">
        <f>IF(N74="", 0, _xlfn.XLOOKUP('Structure Inputs'!N74, Table9[Full Description], Table9[Recapture Rate]))</f>
        <v>0</v>
      </c>
      <c r="P74" s="371"/>
      <c r="Q74" s="370">
        <f t="shared" si="9"/>
        <v>0</v>
      </c>
      <c r="R74" s="413"/>
      <c r="S74" s="413"/>
      <c r="T74" s="413"/>
      <c r="U74" s="413"/>
      <c r="V74" s="413"/>
      <c r="W74" s="413"/>
      <c r="X74" s="415"/>
      <c r="Y74" s="413"/>
      <c r="Z74" s="413"/>
      <c r="AA74" s="413"/>
      <c r="AB74" s="413"/>
      <c r="AC74" s="412"/>
    </row>
    <row r="75" spans="1:29" x14ac:dyDescent="0.25">
      <c r="A75" s="137">
        <f t="shared" si="6"/>
        <v>71</v>
      </c>
      <c r="B75" s="290"/>
      <c r="C75" s="288"/>
      <c r="D75" s="291"/>
      <c r="E75" s="401" t="str">
        <f>IF(D75&gt;0, _xlfn.XLOOKUP(C75, 'Building SF and # of Households'!$A$3:$A$9, 'Building SF and # of Households'!$B$3:$B$9), "")</f>
        <v/>
      </c>
      <c r="F75" s="290"/>
      <c r="G75" s="417" t="str">
        <f>IF(D75&gt;0, _xlfn.XLOOKUP(C75, 'General Assumptions_Back End'!$A$26:$A$32, 'General Assumptions_Back End'!$C$26:$C$32), "")</f>
        <v/>
      </c>
      <c r="H75" s="425"/>
      <c r="I75" s="417" t="str">
        <f t="shared" si="7"/>
        <v/>
      </c>
      <c r="J75" s="327" t="s">
        <v>793</v>
      </c>
      <c r="K75" s="411">
        <f>SUMIFS('General Assumptions_Back End'!$C:$C,'General Assumptions_Back End'!$A:$A,$C75,'General Assumptions_Back End'!$B:$B,K$4)</f>
        <v>0</v>
      </c>
      <c r="L75" s="410"/>
      <c r="M75" s="411">
        <f t="shared" si="8"/>
        <v>0</v>
      </c>
      <c r="N75" s="403"/>
      <c r="O75" s="372">
        <f>IF(N75="", 0, _xlfn.XLOOKUP('Structure Inputs'!N75, Table9[Full Description], Table9[Recapture Rate]))</f>
        <v>0</v>
      </c>
      <c r="P75" s="371"/>
      <c r="Q75" s="370">
        <f t="shared" si="9"/>
        <v>0</v>
      </c>
      <c r="R75" s="413"/>
      <c r="S75" s="413"/>
      <c r="T75" s="413"/>
      <c r="U75" s="413"/>
      <c r="V75" s="413"/>
      <c r="W75" s="413"/>
      <c r="X75" s="415"/>
      <c r="Y75" s="413"/>
      <c r="Z75" s="413"/>
      <c r="AA75" s="413"/>
      <c r="AB75" s="413"/>
      <c r="AC75" s="412"/>
    </row>
    <row r="76" spans="1:29" x14ac:dyDescent="0.25">
      <c r="A76" s="137">
        <f t="shared" si="6"/>
        <v>72</v>
      </c>
      <c r="B76" s="290"/>
      <c r="C76" s="288"/>
      <c r="D76" s="291"/>
      <c r="E76" s="401" t="str">
        <f>IF(D76&gt;0, _xlfn.XLOOKUP(C76, 'Building SF and # of Households'!$A$3:$A$9, 'Building SF and # of Households'!$B$3:$B$9), "")</f>
        <v/>
      </c>
      <c r="F76" s="290"/>
      <c r="G76" s="417" t="str">
        <f>IF(D76&gt;0, _xlfn.XLOOKUP(C76, 'General Assumptions_Back End'!$A$26:$A$32, 'General Assumptions_Back End'!$C$26:$C$32), "")</f>
        <v/>
      </c>
      <c r="H76" s="425"/>
      <c r="I76" s="417" t="str">
        <f t="shared" si="7"/>
        <v/>
      </c>
      <c r="J76" s="327" t="s">
        <v>793</v>
      </c>
      <c r="K76" s="411">
        <f>SUMIFS('General Assumptions_Back End'!$C:$C,'General Assumptions_Back End'!$A:$A,$C76,'General Assumptions_Back End'!$B:$B,K$4)</f>
        <v>0</v>
      </c>
      <c r="L76" s="410"/>
      <c r="M76" s="411">
        <f t="shared" si="8"/>
        <v>0</v>
      </c>
      <c r="N76" s="403"/>
      <c r="O76" s="372">
        <f>IF(N76="", 0, _xlfn.XLOOKUP('Structure Inputs'!N76, Table9[Full Description], Table9[Recapture Rate]))</f>
        <v>0</v>
      </c>
      <c r="P76" s="371"/>
      <c r="Q76" s="370">
        <f t="shared" si="9"/>
        <v>0</v>
      </c>
      <c r="R76" s="413"/>
      <c r="S76" s="413"/>
      <c r="T76" s="413"/>
      <c r="U76" s="413"/>
      <c r="V76" s="413"/>
      <c r="W76" s="413"/>
      <c r="X76" s="415"/>
      <c r="Y76" s="413"/>
      <c r="Z76" s="413"/>
      <c r="AA76" s="413"/>
      <c r="AB76" s="413"/>
      <c r="AC76" s="412"/>
    </row>
    <row r="77" spans="1:29" x14ac:dyDescent="0.25">
      <c r="A77" s="137">
        <f t="shared" si="6"/>
        <v>73</v>
      </c>
      <c r="B77" s="290"/>
      <c r="C77" s="288"/>
      <c r="D77" s="291"/>
      <c r="E77" s="401" t="str">
        <f>IF(D77&gt;0, _xlfn.XLOOKUP(C77, 'Building SF and # of Households'!$A$3:$A$9, 'Building SF and # of Households'!$B$3:$B$9), "")</f>
        <v/>
      </c>
      <c r="F77" s="290"/>
      <c r="G77" s="417" t="str">
        <f>IF(D77&gt;0, _xlfn.XLOOKUP(C77, 'General Assumptions_Back End'!$A$26:$A$32, 'General Assumptions_Back End'!$C$26:$C$32), "")</f>
        <v/>
      </c>
      <c r="H77" s="425"/>
      <c r="I77" s="417" t="str">
        <f t="shared" si="7"/>
        <v/>
      </c>
      <c r="J77" s="327" t="s">
        <v>793</v>
      </c>
      <c r="K77" s="411">
        <f>SUMIFS('General Assumptions_Back End'!$C:$C,'General Assumptions_Back End'!$A:$A,$C77,'General Assumptions_Back End'!$B:$B,K$4)</f>
        <v>0</v>
      </c>
      <c r="L77" s="410"/>
      <c r="M77" s="411">
        <f t="shared" si="8"/>
        <v>0</v>
      </c>
      <c r="N77" s="403"/>
      <c r="O77" s="372">
        <f>IF(N77="", 0, _xlfn.XLOOKUP('Structure Inputs'!N77, Table9[Full Description], Table9[Recapture Rate]))</f>
        <v>0</v>
      </c>
      <c r="P77" s="371"/>
      <c r="Q77" s="370">
        <f t="shared" si="9"/>
        <v>0</v>
      </c>
      <c r="R77" s="413"/>
      <c r="S77" s="413"/>
      <c r="T77" s="413"/>
      <c r="U77" s="413"/>
      <c r="V77" s="413"/>
      <c r="W77" s="413"/>
      <c r="X77" s="415"/>
      <c r="Y77" s="413"/>
      <c r="Z77" s="413"/>
      <c r="AA77" s="413"/>
      <c r="AB77" s="413"/>
      <c r="AC77" s="412"/>
    </row>
    <row r="78" spans="1:29" x14ac:dyDescent="0.25">
      <c r="A78" s="137">
        <f t="shared" si="6"/>
        <v>74</v>
      </c>
      <c r="B78" s="290"/>
      <c r="C78" s="288"/>
      <c r="D78" s="291"/>
      <c r="E78" s="401" t="str">
        <f>IF(D78&gt;0, _xlfn.XLOOKUP(C78, 'Building SF and # of Households'!$A$3:$A$9, 'Building SF and # of Households'!$B$3:$B$9), "")</f>
        <v/>
      </c>
      <c r="F78" s="290"/>
      <c r="G78" s="417" t="str">
        <f>IF(D78&gt;0, _xlfn.XLOOKUP(C78, 'General Assumptions_Back End'!$A$26:$A$32, 'General Assumptions_Back End'!$C$26:$C$32), "")</f>
        <v/>
      </c>
      <c r="H78" s="425"/>
      <c r="I78" s="417" t="str">
        <f t="shared" si="7"/>
        <v/>
      </c>
      <c r="J78" s="327" t="s">
        <v>793</v>
      </c>
      <c r="K78" s="411">
        <f>SUMIFS('General Assumptions_Back End'!$C:$C,'General Assumptions_Back End'!$A:$A,$C78,'General Assumptions_Back End'!$B:$B,K$4)</f>
        <v>0</v>
      </c>
      <c r="L78" s="410"/>
      <c r="M78" s="411">
        <f t="shared" si="8"/>
        <v>0</v>
      </c>
      <c r="N78" s="403"/>
      <c r="O78" s="372">
        <f>IF(N78="", 0, _xlfn.XLOOKUP('Structure Inputs'!N78, Table9[Full Description], Table9[Recapture Rate]))</f>
        <v>0</v>
      </c>
      <c r="P78" s="371"/>
      <c r="Q78" s="370">
        <f t="shared" si="9"/>
        <v>0</v>
      </c>
      <c r="R78" s="413"/>
      <c r="S78" s="413"/>
      <c r="T78" s="413"/>
      <c r="U78" s="413"/>
      <c r="V78" s="413"/>
      <c r="W78" s="413"/>
      <c r="X78" s="415"/>
      <c r="Y78" s="413"/>
      <c r="Z78" s="413"/>
      <c r="AA78" s="413"/>
      <c r="AB78" s="413"/>
      <c r="AC78" s="412"/>
    </row>
    <row r="79" spans="1:29" x14ac:dyDescent="0.25">
      <c r="A79" s="137">
        <f t="shared" si="6"/>
        <v>75</v>
      </c>
      <c r="B79" s="290"/>
      <c r="C79" s="288"/>
      <c r="D79" s="291"/>
      <c r="E79" s="401" t="str">
        <f>IF(D79&gt;0, _xlfn.XLOOKUP(C79, 'Building SF and # of Households'!$A$3:$A$9, 'Building SF and # of Households'!$B$3:$B$9), "")</f>
        <v/>
      </c>
      <c r="F79" s="290"/>
      <c r="G79" s="417" t="str">
        <f>IF(D79&gt;0, _xlfn.XLOOKUP(C79, 'General Assumptions_Back End'!$A$26:$A$32, 'General Assumptions_Back End'!$C$26:$C$32), "")</f>
        <v/>
      </c>
      <c r="H79" s="425"/>
      <c r="I79" s="417" t="str">
        <f t="shared" si="7"/>
        <v/>
      </c>
      <c r="J79" s="327" t="s">
        <v>793</v>
      </c>
      <c r="K79" s="411">
        <f>SUMIFS('General Assumptions_Back End'!$C:$C,'General Assumptions_Back End'!$A:$A,$C79,'General Assumptions_Back End'!$B:$B,K$4)</f>
        <v>0</v>
      </c>
      <c r="L79" s="410"/>
      <c r="M79" s="411">
        <f t="shared" si="8"/>
        <v>0</v>
      </c>
      <c r="N79" s="403"/>
      <c r="O79" s="372">
        <f>IF(N79="", 0, _xlfn.XLOOKUP('Structure Inputs'!N79, Table9[Full Description], Table9[Recapture Rate]))</f>
        <v>0</v>
      </c>
      <c r="P79" s="371"/>
      <c r="Q79" s="370">
        <f t="shared" si="9"/>
        <v>0</v>
      </c>
      <c r="R79" s="413"/>
      <c r="S79" s="413"/>
      <c r="T79" s="413"/>
      <c r="U79" s="413"/>
      <c r="V79" s="413"/>
      <c r="W79" s="413"/>
      <c r="X79" s="415"/>
      <c r="Y79" s="413"/>
      <c r="Z79" s="413"/>
      <c r="AA79" s="413"/>
      <c r="AB79" s="413"/>
      <c r="AC79" s="412"/>
    </row>
    <row r="80" spans="1:29" x14ac:dyDescent="0.25">
      <c r="A80" s="137">
        <f t="shared" si="6"/>
        <v>76</v>
      </c>
      <c r="B80" s="290"/>
      <c r="C80" s="288"/>
      <c r="D80" s="291"/>
      <c r="E80" s="401" t="str">
        <f>IF(D80&gt;0, _xlfn.XLOOKUP(C80, 'Building SF and # of Households'!$A$3:$A$9, 'Building SF and # of Households'!$B$3:$B$9), "")</f>
        <v/>
      </c>
      <c r="F80" s="290"/>
      <c r="G80" s="417" t="str">
        <f>IF(D80&gt;0, _xlfn.XLOOKUP(C80, 'General Assumptions_Back End'!$A$26:$A$32, 'General Assumptions_Back End'!$C$26:$C$32), "")</f>
        <v/>
      </c>
      <c r="H80" s="425"/>
      <c r="I80" s="417" t="str">
        <f t="shared" si="7"/>
        <v/>
      </c>
      <c r="J80" s="327" t="s">
        <v>793</v>
      </c>
      <c r="K80" s="411">
        <f>SUMIFS('General Assumptions_Back End'!$C:$C,'General Assumptions_Back End'!$A:$A,$C80,'General Assumptions_Back End'!$B:$B,K$4)</f>
        <v>0</v>
      </c>
      <c r="L80" s="410"/>
      <c r="M80" s="411">
        <f t="shared" si="8"/>
        <v>0</v>
      </c>
      <c r="N80" s="403"/>
      <c r="O80" s="372">
        <f>IF(N80="", 0, _xlfn.XLOOKUP('Structure Inputs'!N80, Table9[Full Description], Table9[Recapture Rate]))</f>
        <v>0</v>
      </c>
      <c r="P80" s="371"/>
      <c r="Q80" s="370">
        <f t="shared" si="9"/>
        <v>0</v>
      </c>
      <c r="R80" s="413"/>
      <c r="S80" s="413"/>
      <c r="T80" s="413"/>
      <c r="U80" s="413"/>
      <c r="V80" s="413"/>
      <c r="W80" s="413"/>
      <c r="X80" s="415"/>
      <c r="Y80" s="413"/>
      <c r="Z80" s="413"/>
      <c r="AA80" s="413"/>
      <c r="AB80" s="413"/>
      <c r="AC80" s="412"/>
    </row>
    <row r="81" spans="1:29" x14ac:dyDescent="0.25">
      <c r="A81" s="137">
        <f t="shared" si="6"/>
        <v>77</v>
      </c>
      <c r="B81" s="290"/>
      <c r="C81" s="288"/>
      <c r="D81" s="291"/>
      <c r="E81" s="401" t="str">
        <f>IF(D81&gt;0, _xlfn.XLOOKUP(C81, 'Building SF and # of Households'!$A$3:$A$9, 'Building SF and # of Households'!$B$3:$B$9), "")</f>
        <v/>
      </c>
      <c r="F81" s="290"/>
      <c r="G81" s="417" t="str">
        <f>IF(D81&gt;0, _xlfn.XLOOKUP(C81, 'General Assumptions_Back End'!$A$26:$A$32, 'General Assumptions_Back End'!$C$26:$C$32), "")</f>
        <v/>
      </c>
      <c r="H81" s="425"/>
      <c r="I81" s="417" t="str">
        <f t="shared" si="7"/>
        <v/>
      </c>
      <c r="J81" s="327" t="s">
        <v>793</v>
      </c>
      <c r="K81" s="411">
        <f>SUMIFS('General Assumptions_Back End'!$C:$C,'General Assumptions_Back End'!$A:$A,$C81,'General Assumptions_Back End'!$B:$B,K$4)</f>
        <v>0</v>
      </c>
      <c r="L81" s="410"/>
      <c r="M81" s="411">
        <f t="shared" si="8"/>
        <v>0</v>
      </c>
      <c r="N81" s="403"/>
      <c r="O81" s="372">
        <f>IF(N81="", 0, _xlfn.XLOOKUP('Structure Inputs'!N81, Table9[Full Description], Table9[Recapture Rate]))</f>
        <v>0</v>
      </c>
      <c r="P81" s="371"/>
      <c r="Q81" s="370">
        <f t="shared" si="9"/>
        <v>0</v>
      </c>
      <c r="R81" s="413"/>
      <c r="S81" s="413"/>
      <c r="T81" s="413"/>
      <c r="U81" s="413"/>
      <c r="V81" s="413"/>
      <c r="W81" s="413"/>
      <c r="X81" s="415"/>
      <c r="Y81" s="413"/>
      <c r="Z81" s="413"/>
      <c r="AA81" s="413"/>
      <c r="AB81" s="413"/>
      <c r="AC81" s="412"/>
    </row>
    <row r="82" spans="1:29" x14ac:dyDescent="0.25">
      <c r="A82" s="137">
        <f t="shared" si="6"/>
        <v>78</v>
      </c>
      <c r="B82" s="290"/>
      <c r="C82" s="288"/>
      <c r="D82" s="291"/>
      <c r="E82" s="401" t="str">
        <f>IF(D82&gt;0, _xlfn.XLOOKUP(C82, 'Building SF and # of Households'!$A$3:$A$9, 'Building SF and # of Households'!$B$3:$B$9), "")</f>
        <v/>
      </c>
      <c r="F82" s="290"/>
      <c r="G82" s="417" t="str">
        <f>IF(D82&gt;0, _xlfn.XLOOKUP(C82, 'General Assumptions_Back End'!$A$26:$A$32, 'General Assumptions_Back End'!$C$26:$C$32), "")</f>
        <v/>
      </c>
      <c r="H82" s="425"/>
      <c r="I82" s="417" t="str">
        <f t="shared" si="7"/>
        <v/>
      </c>
      <c r="J82" s="327" t="s">
        <v>793</v>
      </c>
      <c r="K82" s="411">
        <f>SUMIFS('General Assumptions_Back End'!$C:$C,'General Assumptions_Back End'!$A:$A,$C82,'General Assumptions_Back End'!$B:$B,K$4)</f>
        <v>0</v>
      </c>
      <c r="L82" s="410"/>
      <c r="M82" s="411">
        <f t="shared" si="8"/>
        <v>0</v>
      </c>
      <c r="N82" s="403"/>
      <c r="O82" s="372">
        <f>IF(N82="", 0, _xlfn.XLOOKUP('Structure Inputs'!N82, Table9[Full Description], Table9[Recapture Rate]))</f>
        <v>0</v>
      </c>
      <c r="P82" s="371"/>
      <c r="Q82" s="370">
        <f t="shared" si="9"/>
        <v>0</v>
      </c>
      <c r="R82" s="413"/>
      <c r="S82" s="413"/>
      <c r="T82" s="413"/>
      <c r="U82" s="413"/>
      <c r="V82" s="413"/>
      <c r="W82" s="413"/>
      <c r="X82" s="415"/>
      <c r="Y82" s="413"/>
      <c r="Z82" s="413"/>
      <c r="AA82" s="413"/>
      <c r="AB82" s="413"/>
      <c r="AC82" s="412"/>
    </row>
    <row r="83" spans="1:29" x14ac:dyDescent="0.25">
      <c r="A83" s="137">
        <f t="shared" si="6"/>
        <v>79</v>
      </c>
      <c r="B83" s="290"/>
      <c r="C83" s="288"/>
      <c r="D83" s="291"/>
      <c r="E83" s="401" t="str">
        <f>IF(D83&gt;0, _xlfn.XLOOKUP(C83, 'Building SF and # of Households'!$A$3:$A$9, 'Building SF and # of Households'!$B$3:$B$9), "")</f>
        <v/>
      </c>
      <c r="F83" s="290"/>
      <c r="G83" s="417" t="str">
        <f>IF(D83&gt;0, _xlfn.XLOOKUP(C83, 'General Assumptions_Back End'!$A$26:$A$32, 'General Assumptions_Back End'!$C$26:$C$32), "")</f>
        <v/>
      </c>
      <c r="H83" s="425"/>
      <c r="I83" s="417" t="str">
        <f t="shared" si="7"/>
        <v/>
      </c>
      <c r="J83" s="327" t="s">
        <v>793</v>
      </c>
      <c r="K83" s="411">
        <f>SUMIFS('General Assumptions_Back End'!$C:$C,'General Assumptions_Back End'!$A:$A,$C83,'General Assumptions_Back End'!$B:$B,K$4)</f>
        <v>0</v>
      </c>
      <c r="L83" s="410"/>
      <c r="M83" s="411">
        <f t="shared" si="8"/>
        <v>0</v>
      </c>
      <c r="N83" s="403"/>
      <c r="O83" s="372">
        <f>IF(N83="", 0, _xlfn.XLOOKUP('Structure Inputs'!N83, Table9[Full Description], Table9[Recapture Rate]))</f>
        <v>0</v>
      </c>
      <c r="P83" s="371"/>
      <c r="Q83" s="370">
        <f t="shared" si="9"/>
        <v>0</v>
      </c>
      <c r="R83" s="413"/>
      <c r="S83" s="413"/>
      <c r="T83" s="413"/>
      <c r="U83" s="413"/>
      <c r="V83" s="413"/>
      <c r="W83" s="413"/>
      <c r="X83" s="415"/>
      <c r="Y83" s="413"/>
      <c r="Z83" s="413"/>
      <c r="AA83" s="413"/>
      <c r="AB83" s="413"/>
      <c r="AC83" s="412"/>
    </row>
    <row r="84" spans="1:29" x14ac:dyDescent="0.25">
      <c r="A84" s="137">
        <f t="shared" si="6"/>
        <v>80</v>
      </c>
      <c r="B84" s="290"/>
      <c r="C84" s="288"/>
      <c r="D84" s="291"/>
      <c r="E84" s="401" t="str">
        <f>IF(D84&gt;0, _xlfn.XLOOKUP(C84, 'Building SF and # of Households'!$A$3:$A$9, 'Building SF and # of Households'!$B$3:$B$9), "")</f>
        <v/>
      </c>
      <c r="F84" s="290"/>
      <c r="G84" s="417" t="str">
        <f>IF(D84&gt;0, _xlfn.XLOOKUP(C84, 'General Assumptions_Back End'!$A$26:$A$32, 'General Assumptions_Back End'!$C$26:$C$32), "")</f>
        <v/>
      </c>
      <c r="H84" s="425"/>
      <c r="I84" s="417" t="str">
        <f t="shared" si="7"/>
        <v/>
      </c>
      <c r="J84" s="327" t="s">
        <v>793</v>
      </c>
      <c r="K84" s="411">
        <f>SUMIFS('General Assumptions_Back End'!$C:$C,'General Assumptions_Back End'!$A:$A,$C84,'General Assumptions_Back End'!$B:$B,K$4)</f>
        <v>0</v>
      </c>
      <c r="L84" s="410"/>
      <c r="M84" s="411">
        <f t="shared" si="8"/>
        <v>0</v>
      </c>
      <c r="N84" s="403"/>
      <c r="O84" s="372">
        <f>IF(N84="", 0, _xlfn.XLOOKUP('Structure Inputs'!N84, Table9[Full Description], Table9[Recapture Rate]))</f>
        <v>0</v>
      </c>
      <c r="P84" s="371"/>
      <c r="Q84" s="370">
        <f t="shared" si="9"/>
        <v>0</v>
      </c>
      <c r="R84" s="413"/>
      <c r="S84" s="413"/>
      <c r="T84" s="413"/>
      <c r="U84" s="413"/>
      <c r="V84" s="413"/>
      <c r="W84" s="413"/>
      <c r="X84" s="415"/>
      <c r="Y84" s="413"/>
      <c r="Z84" s="413"/>
      <c r="AA84" s="413"/>
      <c r="AB84" s="413"/>
      <c r="AC84" s="412"/>
    </row>
    <row r="85" spans="1:29" x14ac:dyDescent="0.25">
      <c r="A85" s="137">
        <f t="shared" si="6"/>
        <v>81</v>
      </c>
      <c r="B85" s="290"/>
      <c r="C85" s="288"/>
      <c r="D85" s="291"/>
      <c r="E85" s="401" t="str">
        <f>IF(D85&gt;0, _xlfn.XLOOKUP(C85, 'Building SF and # of Households'!$A$3:$A$9, 'Building SF and # of Households'!$B$3:$B$9), "")</f>
        <v/>
      </c>
      <c r="F85" s="290"/>
      <c r="G85" s="417" t="str">
        <f>IF(D85&gt;0, _xlfn.XLOOKUP(C85, 'General Assumptions_Back End'!$A$26:$A$32, 'General Assumptions_Back End'!$C$26:$C$32), "")</f>
        <v/>
      </c>
      <c r="H85" s="425"/>
      <c r="I85" s="417" t="str">
        <f t="shared" si="7"/>
        <v/>
      </c>
      <c r="J85" s="327" t="s">
        <v>793</v>
      </c>
      <c r="K85" s="411">
        <f>SUMIFS('General Assumptions_Back End'!$C:$C,'General Assumptions_Back End'!$A:$A,$C85,'General Assumptions_Back End'!$B:$B,K$4)</f>
        <v>0</v>
      </c>
      <c r="L85" s="410"/>
      <c r="M85" s="411">
        <f t="shared" si="8"/>
        <v>0</v>
      </c>
      <c r="N85" s="403"/>
      <c r="O85" s="372">
        <f>IF(N85="", 0, _xlfn.XLOOKUP('Structure Inputs'!N85, Table9[Full Description], Table9[Recapture Rate]))</f>
        <v>0</v>
      </c>
      <c r="P85" s="371"/>
      <c r="Q85" s="370">
        <f t="shared" si="9"/>
        <v>0</v>
      </c>
      <c r="R85" s="413"/>
      <c r="S85" s="413"/>
      <c r="T85" s="413"/>
      <c r="U85" s="413"/>
      <c r="V85" s="413"/>
      <c r="W85" s="413"/>
      <c r="X85" s="415"/>
      <c r="Y85" s="413"/>
      <c r="Z85" s="413"/>
      <c r="AA85" s="413"/>
      <c r="AB85" s="413"/>
      <c r="AC85" s="412"/>
    </row>
    <row r="86" spans="1:29" x14ac:dyDescent="0.25">
      <c r="A86" s="137">
        <f t="shared" si="6"/>
        <v>82</v>
      </c>
      <c r="B86" s="290"/>
      <c r="C86" s="288"/>
      <c r="D86" s="291"/>
      <c r="E86" s="401" t="str">
        <f>IF(D86&gt;0, _xlfn.XLOOKUP(C86, 'Building SF and # of Households'!$A$3:$A$9, 'Building SF and # of Households'!$B$3:$B$9), "")</f>
        <v/>
      </c>
      <c r="F86" s="290"/>
      <c r="G86" s="417" t="str">
        <f>IF(D86&gt;0, _xlfn.XLOOKUP(C86, 'General Assumptions_Back End'!$A$26:$A$32, 'General Assumptions_Back End'!$C$26:$C$32), "")</f>
        <v/>
      </c>
      <c r="H86" s="425"/>
      <c r="I86" s="417" t="str">
        <f t="shared" si="7"/>
        <v/>
      </c>
      <c r="J86" s="327" t="s">
        <v>793</v>
      </c>
      <c r="K86" s="411">
        <f>SUMIFS('General Assumptions_Back End'!$C:$C,'General Assumptions_Back End'!$A:$A,$C86,'General Assumptions_Back End'!$B:$B,K$4)</f>
        <v>0</v>
      </c>
      <c r="L86" s="410"/>
      <c r="M86" s="411">
        <f t="shared" si="8"/>
        <v>0</v>
      </c>
      <c r="N86" s="403"/>
      <c r="O86" s="372">
        <f>IF(N86="", 0, _xlfn.XLOOKUP('Structure Inputs'!N86, Table9[Full Description], Table9[Recapture Rate]))</f>
        <v>0</v>
      </c>
      <c r="P86" s="371"/>
      <c r="Q86" s="370">
        <f t="shared" si="9"/>
        <v>0</v>
      </c>
      <c r="R86" s="413"/>
      <c r="S86" s="413"/>
      <c r="T86" s="413"/>
      <c r="U86" s="413"/>
      <c r="V86" s="413"/>
      <c r="W86" s="413"/>
      <c r="X86" s="415"/>
      <c r="Y86" s="413"/>
      <c r="Z86" s="413"/>
      <c r="AA86" s="413"/>
      <c r="AB86" s="413"/>
      <c r="AC86" s="412"/>
    </row>
    <row r="87" spans="1:29" x14ac:dyDescent="0.25">
      <c r="A87" s="137">
        <f t="shared" si="6"/>
        <v>83</v>
      </c>
      <c r="B87" s="290"/>
      <c r="C87" s="288"/>
      <c r="D87" s="291"/>
      <c r="E87" s="401" t="str">
        <f>IF(D87&gt;0, _xlfn.XLOOKUP(C87, 'Building SF and # of Households'!$A$3:$A$9, 'Building SF and # of Households'!$B$3:$B$9), "")</f>
        <v/>
      </c>
      <c r="F87" s="290"/>
      <c r="G87" s="417" t="str">
        <f>IF(D87&gt;0, _xlfn.XLOOKUP(C87, 'General Assumptions_Back End'!$A$26:$A$32, 'General Assumptions_Back End'!$C$26:$C$32), "")</f>
        <v/>
      </c>
      <c r="H87" s="425"/>
      <c r="I87" s="417" t="str">
        <f t="shared" si="7"/>
        <v/>
      </c>
      <c r="J87" s="327" t="s">
        <v>793</v>
      </c>
      <c r="K87" s="411">
        <f>SUMIFS('General Assumptions_Back End'!$C:$C,'General Assumptions_Back End'!$A:$A,$C87,'General Assumptions_Back End'!$B:$B,K$4)</f>
        <v>0</v>
      </c>
      <c r="L87" s="410"/>
      <c r="M87" s="411">
        <f t="shared" si="8"/>
        <v>0</v>
      </c>
      <c r="N87" s="403"/>
      <c r="O87" s="372">
        <f>IF(N87="", 0, _xlfn.XLOOKUP('Structure Inputs'!N87, Table9[Full Description], Table9[Recapture Rate]))</f>
        <v>0</v>
      </c>
      <c r="P87" s="371"/>
      <c r="Q87" s="370">
        <f t="shared" si="9"/>
        <v>0</v>
      </c>
      <c r="R87" s="413"/>
      <c r="S87" s="413"/>
      <c r="T87" s="413"/>
      <c r="U87" s="413"/>
      <c r="V87" s="413"/>
      <c r="W87" s="413"/>
      <c r="X87" s="415"/>
      <c r="Y87" s="413"/>
      <c r="Z87" s="413"/>
      <c r="AA87" s="413"/>
      <c r="AB87" s="413"/>
      <c r="AC87" s="412"/>
    </row>
    <row r="88" spans="1:29" x14ac:dyDescent="0.25">
      <c r="A88" s="137">
        <f t="shared" si="6"/>
        <v>84</v>
      </c>
      <c r="B88" s="290"/>
      <c r="C88" s="288"/>
      <c r="D88" s="291"/>
      <c r="E88" s="401" t="str">
        <f>IF(D88&gt;0, _xlfn.XLOOKUP(C88, 'Building SF and # of Households'!$A$3:$A$9, 'Building SF and # of Households'!$B$3:$B$9), "")</f>
        <v/>
      </c>
      <c r="F88" s="290"/>
      <c r="G88" s="417" t="str">
        <f>IF(D88&gt;0, _xlfn.XLOOKUP(C88, 'General Assumptions_Back End'!$A$26:$A$32, 'General Assumptions_Back End'!$C$26:$C$32), "")</f>
        <v/>
      </c>
      <c r="H88" s="425"/>
      <c r="I88" s="417" t="str">
        <f t="shared" si="7"/>
        <v/>
      </c>
      <c r="J88" s="327" t="s">
        <v>793</v>
      </c>
      <c r="K88" s="411">
        <f>SUMIFS('General Assumptions_Back End'!$C:$C,'General Assumptions_Back End'!$A:$A,$C88,'General Assumptions_Back End'!$B:$B,K$4)</f>
        <v>0</v>
      </c>
      <c r="L88" s="410"/>
      <c r="M88" s="411">
        <f t="shared" si="8"/>
        <v>0</v>
      </c>
      <c r="N88" s="403"/>
      <c r="O88" s="372">
        <f>IF(N88="", 0, _xlfn.XLOOKUP('Structure Inputs'!N88, Table9[Full Description], Table9[Recapture Rate]))</f>
        <v>0</v>
      </c>
      <c r="P88" s="371"/>
      <c r="Q88" s="370">
        <f t="shared" si="9"/>
        <v>0</v>
      </c>
      <c r="R88" s="413"/>
      <c r="S88" s="413"/>
      <c r="T88" s="413"/>
      <c r="U88" s="413"/>
      <c r="V88" s="413"/>
      <c r="W88" s="413"/>
      <c r="X88" s="415"/>
      <c r="Y88" s="413"/>
      <c r="Z88" s="413"/>
      <c r="AA88" s="413"/>
      <c r="AB88" s="413"/>
      <c r="AC88" s="412"/>
    </row>
    <row r="89" spans="1:29" x14ac:dyDescent="0.25">
      <c r="A89" s="137">
        <f t="shared" ref="A89:A104" si="10">A88+1</f>
        <v>85</v>
      </c>
      <c r="B89" s="290"/>
      <c r="C89" s="288"/>
      <c r="D89" s="291"/>
      <c r="E89" s="401" t="str">
        <f>IF(D89&gt;0, _xlfn.XLOOKUP(C89, 'Building SF and # of Households'!$A$3:$A$9, 'Building SF and # of Households'!$B$3:$B$9), "")</f>
        <v/>
      </c>
      <c r="F89" s="290"/>
      <c r="G89" s="417" t="str">
        <f>IF(D89&gt;0, _xlfn.XLOOKUP(C89, 'General Assumptions_Back End'!$A$26:$A$32, 'General Assumptions_Back End'!$C$26:$C$32), "")</f>
        <v/>
      </c>
      <c r="H89" s="425"/>
      <c r="I89" s="417" t="str">
        <f t="shared" si="7"/>
        <v/>
      </c>
      <c r="J89" s="327" t="s">
        <v>793</v>
      </c>
      <c r="K89" s="411">
        <f>SUMIFS('General Assumptions_Back End'!$C:$C,'General Assumptions_Back End'!$A:$A,$C89,'General Assumptions_Back End'!$B:$B,K$4)</f>
        <v>0</v>
      </c>
      <c r="L89" s="410"/>
      <c r="M89" s="411">
        <f t="shared" si="8"/>
        <v>0</v>
      </c>
      <c r="N89" s="403"/>
      <c r="O89" s="372">
        <f>IF(N89="", 0, _xlfn.XLOOKUP('Structure Inputs'!N89, Table9[Full Description], Table9[Recapture Rate]))</f>
        <v>0</v>
      </c>
      <c r="P89" s="371"/>
      <c r="Q89" s="370">
        <f t="shared" si="9"/>
        <v>0</v>
      </c>
      <c r="R89" s="413"/>
      <c r="S89" s="413"/>
      <c r="T89" s="413"/>
      <c r="U89" s="413"/>
      <c r="V89" s="413"/>
      <c r="W89" s="413"/>
      <c r="X89" s="415"/>
      <c r="Y89" s="413"/>
      <c r="Z89" s="413"/>
      <c r="AA89" s="413"/>
      <c r="AB89" s="413"/>
      <c r="AC89" s="412"/>
    </row>
    <row r="90" spans="1:29" x14ac:dyDescent="0.25">
      <c r="A90" s="137">
        <f t="shared" si="10"/>
        <v>86</v>
      </c>
      <c r="B90" s="290"/>
      <c r="C90" s="288"/>
      <c r="D90" s="291"/>
      <c r="E90" s="401" t="str">
        <f>IF(D90&gt;0, _xlfn.XLOOKUP(C90, 'Building SF and # of Households'!$A$3:$A$9, 'Building SF and # of Households'!$B$3:$B$9), "")</f>
        <v/>
      </c>
      <c r="F90" s="290"/>
      <c r="G90" s="417" t="str">
        <f>IF(D90&gt;0, _xlfn.XLOOKUP(C90, 'General Assumptions_Back End'!$A$26:$A$32, 'General Assumptions_Back End'!$C$26:$C$32), "")</f>
        <v/>
      </c>
      <c r="H90" s="425"/>
      <c r="I90" s="417" t="str">
        <f t="shared" si="7"/>
        <v/>
      </c>
      <c r="J90" s="327" t="s">
        <v>793</v>
      </c>
      <c r="K90" s="411">
        <f>SUMIFS('General Assumptions_Back End'!$C:$C,'General Assumptions_Back End'!$A:$A,$C90,'General Assumptions_Back End'!$B:$B,K$4)</f>
        <v>0</v>
      </c>
      <c r="L90" s="410"/>
      <c r="M90" s="411">
        <f t="shared" si="8"/>
        <v>0</v>
      </c>
      <c r="N90" s="403"/>
      <c r="O90" s="372">
        <f>IF(N90="", 0, _xlfn.XLOOKUP('Structure Inputs'!N90, Table9[Full Description], Table9[Recapture Rate]))</f>
        <v>0</v>
      </c>
      <c r="P90" s="371"/>
      <c r="Q90" s="370">
        <f t="shared" si="9"/>
        <v>0</v>
      </c>
      <c r="R90" s="413"/>
      <c r="S90" s="413"/>
      <c r="T90" s="413"/>
      <c r="U90" s="413"/>
      <c r="V90" s="413"/>
      <c r="W90" s="413"/>
      <c r="X90" s="415"/>
      <c r="Y90" s="413"/>
      <c r="Z90" s="413"/>
      <c r="AA90" s="413"/>
      <c r="AB90" s="413"/>
      <c r="AC90" s="412"/>
    </row>
    <row r="91" spans="1:29" x14ac:dyDescent="0.25">
      <c r="A91" s="137">
        <f t="shared" si="10"/>
        <v>87</v>
      </c>
      <c r="B91" s="290"/>
      <c r="C91" s="288"/>
      <c r="D91" s="291"/>
      <c r="E91" s="401" t="str">
        <f>IF(D91&gt;0, _xlfn.XLOOKUP(C91, 'Building SF and # of Households'!$A$3:$A$9, 'Building SF and # of Households'!$B$3:$B$9), "")</f>
        <v/>
      </c>
      <c r="F91" s="290"/>
      <c r="G91" s="417" t="str">
        <f>IF(D91&gt;0, _xlfn.XLOOKUP(C91, 'General Assumptions_Back End'!$A$26:$A$32, 'General Assumptions_Back End'!$C$26:$C$32), "")</f>
        <v/>
      </c>
      <c r="H91" s="425"/>
      <c r="I91" s="417" t="str">
        <f t="shared" si="7"/>
        <v/>
      </c>
      <c r="J91" s="327" t="s">
        <v>793</v>
      </c>
      <c r="K91" s="411">
        <f>SUMIFS('General Assumptions_Back End'!$C:$C,'General Assumptions_Back End'!$A:$A,$C91,'General Assumptions_Back End'!$B:$B,K$4)</f>
        <v>0</v>
      </c>
      <c r="L91" s="410"/>
      <c r="M91" s="411">
        <f t="shared" si="8"/>
        <v>0</v>
      </c>
      <c r="N91" s="403"/>
      <c r="O91" s="372">
        <f>IF(N91="", 0, _xlfn.XLOOKUP('Structure Inputs'!N91, Table9[Full Description], Table9[Recapture Rate]))</f>
        <v>0</v>
      </c>
      <c r="P91" s="371"/>
      <c r="Q91" s="370">
        <f t="shared" si="9"/>
        <v>0</v>
      </c>
      <c r="R91" s="413"/>
      <c r="S91" s="413"/>
      <c r="T91" s="413"/>
      <c r="U91" s="413"/>
      <c r="V91" s="413"/>
      <c r="W91" s="413"/>
      <c r="X91" s="415"/>
      <c r="Y91" s="413"/>
      <c r="Z91" s="413"/>
      <c r="AA91" s="413"/>
      <c r="AB91" s="413"/>
      <c r="AC91" s="412"/>
    </row>
    <row r="92" spans="1:29" x14ac:dyDescent="0.25">
      <c r="A92" s="137">
        <f t="shared" si="10"/>
        <v>88</v>
      </c>
      <c r="B92" s="290"/>
      <c r="C92" s="288"/>
      <c r="D92" s="291"/>
      <c r="E92" s="401" t="str">
        <f>IF(D92&gt;0, _xlfn.XLOOKUP(C92, 'Building SF and # of Households'!$A$3:$A$9, 'Building SF and # of Households'!$B$3:$B$9), "")</f>
        <v/>
      </c>
      <c r="F92" s="290"/>
      <c r="G92" s="417" t="str">
        <f>IF(D92&gt;0, _xlfn.XLOOKUP(C92, 'General Assumptions_Back End'!$A$26:$A$32, 'General Assumptions_Back End'!$C$26:$C$32), "")</f>
        <v/>
      </c>
      <c r="H92" s="425"/>
      <c r="I92" s="417" t="str">
        <f t="shared" si="7"/>
        <v/>
      </c>
      <c r="J92" s="327" t="s">
        <v>793</v>
      </c>
      <c r="K92" s="411">
        <f>SUMIFS('General Assumptions_Back End'!$C:$C,'General Assumptions_Back End'!$A:$A,$C92,'General Assumptions_Back End'!$B:$B,K$4)</f>
        <v>0</v>
      </c>
      <c r="L92" s="410"/>
      <c r="M92" s="411">
        <f t="shared" si="8"/>
        <v>0</v>
      </c>
      <c r="N92" s="403"/>
      <c r="O92" s="372">
        <f>IF(N92="", 0, _xlfn.XLOOKUP('Structure Inputs'!N92, Table9[Full Description], Table9[Recapture Rate]))</f>
        <v>0</v>
      </c>
      <c r="P92" s="371"/>
      <c r="Q92" s="370">
        <f t="shared" si="9"/>
        <v>0</v>
      </c>
      <c r="R92" s="413"/>
      <c r="S92" s="413"/>
      <c r="T92" s="413"/>
      <c r="U92" s="413"/>
      <c r="V92" s="413"/>
      <c r="W92" s="413"/>
      <c r="X92" s="415"/>
      <c r="Y92" s="413"/>
      <c r="Z92" s="413"/>
      <c r="AA92" s="413"/>
      <c r="AB92" s="413"/>
      <c r="AC92" s="412"/>
    </row>
    <row r="93" spans="1:29" x14ac:dyDescent="0.25">
      <c r="A93" s="137">
        <f t="shared" si="10"/>
        <v>89</v>
      </c>
      <c r="B93" s="290"/>
      <c r="C93" s="288"/>
      <c r="D93" s="291"/>
      <c r="E93" s="401" t="str">
        <f>IF(D93&gt;0, _xlfn.XLOOKUP(C93, 'Building SF and # of Households'!$A$3:$A$9, 'Building SF and # of Households'!$B$3:$B$9), "")</f>
        <v/>
      </c>
      <c r="F93" s="290"/>
      <c r="G93" s="417" t="str">
        <f>IF(D93&gt;0, _xlfn.XLOOKUP(C93, 'General Assumptions_Back End'!$A$26:$A$32, 'General Assumptions_Back End'!$C$26:$C$32), "")</f>
        <v/>
      </c>
      <c r="H93" s="425"/>
      <c r="I93" s="417" t="str">
        <f t="shared" si="7"/>
        <v/>
      </c>
      <c r="J93" s="327" t="s">
        <v>793</v>
      </c>
      <c r="K93" s="411">
        <f>SUMIFS('General Assumptions_Back End'!$C:$C,'General Assumptions_Back End'!$A:$A,$C93,'General Assumptions_Back End'!$B:$B,K$4)</f>
        <v>0</v>
      </c>
      <c r="L93" s="410"/>
      <c r="M93" s="411">
        <f t="shared" si="8"/>
        <v>0</v>
      </c>
      <c r="N93" s="403"/>
      <c r="O93" s="372">
        <f>IF(N93="", 0, _xlfn.XLOOKUP('Structure Inputs'!N93, Table9[Full Description], Table9[Recapture Rate]))</f>
        <v>0</v>
      </c>
      <c r="P93" s="371"/>
      <c r="Q93" s="370">
        <f t="shared" si="9"/>
        <v>0</v>
      </c>
      <c r="R93" s="413"/>
      <c r="S93" s="413"/>
      <c r="T93" s="413"/>
      <c r="U93" s="413"/>
      <c r="V93" s="413"/>
      <c r="W93" s="413"/>
      <c r="X93" s="415"/>
      <c r="Y93" s="413"/>
      <c r="Z93" s="413"/>
      <c r="AA93" s="413"/>
      <c r="AB93" s="413"/>
      <c r="AC93" s="412"/>
    </row>
    <row r="94" spans="1:29" x14ac:dyDescent="0.25">
      <c r="A94" s="137">
        <f t="shared" si="10"/>
        <v>90</v>
      </c>
      <c r="B94" s="290"/>
      <c r="C94" s="288"/>
      <c r="D94" s="291"/>
      <c r="E94" s="401" t="str">
        <f>IF(D94&gt;0, _xlfn.XLOOKUP(C94, 'Building SF and # of Households'!$A$3:$A$9, 'Building SF and # of Households'!$B$3:$B$9), "")</f>
        <v/>
      </c>
      <c r="F94" s="290"/>
      <c r="G94" s="417" t="str">
        <f>IF(D94&gt;0, _xlfn.XLOOKUP(C94, 'General Assumptions_Back End'!$A$26:$A$32, 'General Assumptions_Back End'!$C$26:$C$32), "")</f>
        <v/>
      </c>
      <c r="H94" s="425"/>
      <c r="I94" s="417" t="str">
        <f t="shared" si="7"/>
        <v/>
      </c>
      <c r="J94" s="327" t="s">
        <v>793</v>
      </c>
      <c r="K94" s="411">
        <f>SUMIFS('General Assumptions_Back End'!$C:$C,'General Assumptions_Back End'!$A:$A,$C94,'General Assumptions_Back End'!$B:$B,K$4)</f>
        <v>0</v>
      </c>
      <c r="L94" s="410"/>
      <c r="M94" s="411">
        <f t="shared" si="8"/>
        <v>0</v>
      </c>
      <c r="N94" s="403"/>
      <c r="O94" s="372">
        <f>IF(N94="", 0, _xlfn.XLOOKUP('Structure Inputs'!N94, Table9[Full Description], Table9[Recapture Rate]))</f>
        <v>0</v>
      </c>
      <c r="P94" s="371"/>
      <c r="Q94" s="370">
        <f t="shared" si="9"/>
        <v>0</v>
      </c>
      <c r="R94" s="413"/>
      <c r="S94" s="413"/>
      <c r="T94" s="413"/>
      <c r="U94" s="413"/>
      <c r="V94" s="413"/>
      <c r="W94" s="413"/>
      <c r="X94" s="415"/>
      <c r="Y94" s="413"/>
      <c r="Z94" s="413"/>
      <c r="AA94" s="413"/>
      <c r="AB94" s="413"/>
      <c r="AC94" s="412"/>
    </row>
    <row r="95" spans="1:29" x14ac:dyDescent="0.25">
      <c r="A95" s="137">
        <f t="shared" si="10"/>
        <v>91</v>
      </c>
      <c r="B95" s="290"/>
      <c r="C95" s="288"/>
      <c r="D95" s="291"/>
      <c r="E95" s="401" t="str">
        <f>IF(D95&gt;0, _xlfn.XLOOKUP(C95, 'Building SF and # of Households'!$A$3:$A$9, 'Building SF and # of Households'!$B$3:$B$9), "")</f>
        <v/>
      </c>
      <c r="F95" s="290"/>
      <c r="G95" s="417" t="str">
        <f>IF(D95&gt;0, _xlfn.XLOOKUP(C95, 'General Assumptions_Back End'!$A$26:$A$32, 'General Assumptions_Back End'!$C$26:$C$32), "")</f>
        <v/>
      </c>
      <c r="H95" s="425"/>
      <c r="I95" s="417" t="str">
        <f t="shared" si="7"/>
        <v/>
      </c>
      <c r="J95" s="327" t="s">
        <v>793</v>
      </c>
      <c r="K95" s="411">
        <f>SUMIFS('General Assumptions_Back End'!$C:$C,'General Assumptions_Back End'!$A:$A,$C95,'General Assumptions_Back End'!$B:$B,K$4)</f>
        <v>0</v>
      </c>
      <c r="L95" s="410"/>
      <c r="M95" s="411">
        <f t="shared" si="8"/>
        <v>0</v>
      </c>
      <c r="N95" s="403"/>
      <c r="O95" s="372">
        <f>IF(N95="", 0, _xlfn.XLOOKUP('Structure Inputs'!N95, Table9[Full Description], Table9[Recapture Rate]))</f>
        <v>0</v>
      </c>
      <c r="P95" s="371"/>
      <c r="Q95" s="370">
        <f t="shared" si="9"/>
        <v>0</v>
      </c>
      <c r="R95" s="413"/>
      <c r="S95" s="413"/>
      <c r="T95" s="413"/>
      <c r="U95" s="413"/>
      <c r="V95" s="413"/>
      <c r="W95" s="413"/>
      <c r="X95" s="415"/>
      <c r="Y95" s="413"/>
      <c r="Z95" s="413"/>
      <c r="AA95" s="413"/>
      <c r="AB95" s="413"/>
      <c r="AC95" s="412"/>
    </row>
    <row r="96" spans="1:29" x14ac:dyDescent="0.25">
      <c r="A96" s="137">
        <f t="shared" si="10"/>
        <v>92</v>
      </c>
      <c r="B96" s="290"/>
      <c r="C96" s="288"/>
      <c r="D96" s="291"/>
      <c r="E96" s="401" t="str">
        <f>IF(D96&gt;0, _xlfn.XLOOKUP(C96, 'Building SF and # of Households'!$A$3:$A$9, 'Building SF and # of Households'!$B$3:$B$9), "")</f>
        <v/>
      </c>
      <c r="F96" s="290"/>
      <c r="G96" s="417" t="str">
        <f>IF(D96&gt;0, _xlfn.XLOOKUP(C96, 'General Assumptions_Back End'!$A$26:$A$32, 'General Assumptions_Back End'!$C$26:$C$32), "")</f>
        <v/>
      </c>
      <c r="H96" s="425"/>
      <c r="I96" s="417" t="str">
        <f t="shared" si="7"/>
        <v/>
      </c>
      <c r="J96" s="327" t="s">
        <v>793</v>
      </c>
      <c r="K96" s="411">
        <f>SUMIFS('General Assumptions_Back End'!$C:$C,'General Assumptions_Back End'!$A:$A,$C96,'General Assumptions_Back End'!$B:$B,K$4)</f>
        <v>0</v>
      </c>
      <c r="L96" s="410"/>
      <c r="M96" s="411">
        <f t="shared" si="8"/>
        <v>0</v>
      </c>
      <c r="N96" s="403"/>
      <c r="O96" s="372">
        <f>IF(N96="", 0, _xlfn.XLOOKUP('Structure Inputs'!N96, Table9[Full Description], Table9[Recapture Rate]))</f>
        <v>0</v>
      </c>
      <c r="P96" s="371"/>
      <c r="Q96" s="370">
        <f t="shared" si="9"/>
        <v>0</v>
      </c>
      <c r="R96" s="413"/>
      <c r="S96" s="413"/>
      <c r="T96" s="413"/>
      <c r="U96" s="413"/>
      <c r="V96" s="413"/>
      <c r="W96" s="413"/>
      <c r="X96" s="415"/>
      <c r="Y96" s="413"/>
      <c r="Z96" s="413"/>
      <c r="AA96" s="413"/>
      <c r="AB96" s="413"/>
      <c r="AC96" s="412"/>
    </row>
    <row r="97" spans="1:29" x14ac:dyDescent="0.25">
      <c r="A97" s="137">
        <f t="shared" si="10"/>
        <v>93</v>
      </c>
      <c r="B97" s="290"/>
      <c r="C97" s="288"/>
      <c r="D97" s="291"/>
      <c r="E97" s="401" t="str">
        <f>IF(D97&gt;0, _xlfn.XLOOKUP(C97, 'Building SF and # of Households'!$A$3:$A$9, 'Building SF and # of Households'!$B$3:$B$9), "")</f>
        <v/>
      </c>
      <c r="F97" s="290"/>
      <c r="G97" s="417" t="str">
        <f>IF(D97&gt;0, _xlfn.XLOOKUP(C97, 'General Assumptions_Back End'!$A$26:$A$32, 'General Assumptions_Back End'!$C$26:$C$32), "")</f>
        <v/>
      </c>
      <c r="H97" s="425"/>
      <c r="I97" s="417" t="str">
        <f t="shared" si="7"/>
        <v/>
      </c>
      <c r="J97" s="327" t="s">
        <v>793</v>
      </c>
      <c r="K97" s="411">
        <f>SUMIFS('General Assumptions_Back End'!$C:$C,'General Assumptions_Back End'!$A:$A,$C97,'General Assumptions_Back End'!$B:$B,K$4)</f>
        <v>0</v>
      </c>
      <c r="L97" s="410"/>
      <c r="M97" s="411">
        <f t="shared" si="8"/>
        <v>0</v>
      </c>
      <c r="N97" s="403"/>
      <c r="O97" s="372">
        <f>IF(N97="", 0, _xlfn.XLOOKUP('Structure Inputs'!N97, Table9[Full Description], Table9[Recapture Rate]))</f>
        <v>0</v>
      </c>
      <c r="P97" s="371"/>
      <c r="Q97" s="370">
        <f t="shared" si="9"/>
        <v>0</v>
      </c>
      <c r="R97" s="413"/>
      <c r="S97" s="413"/>
      <c r="T97" s="413"/>
      <c r="U97" s="413"/>
      <c r="V97" s="413"/>
      <c r="W97" s="413"/>
      <c r="X97" s="415"/>
      <c r="Y97" s="413"/>
      <c r="Z97" s="413"/>
      <c r="AA97" s="413"/>
      <c r="AB97" s="413"/>
      <c r="AC97" s="412"/>
    </row>
    <row r="98" spans="1:29" x14ac:dyDescent="0.25">
      <c r="A98" s="137">
        <f t="shared" si="10"/>
        <v>94</v>
      </c>
      <c r="B98" s="290"/>
      <c r="C98" s="288"/>
      <c r="D98" s="291"/>
      <c r="E98" s="401" t="str">
        <f>IF(D98&gt;0, _xlfn.XLOOKUP(C98, 'Building SF and # of Households'!$A$3:$A$9, 'Building SF and # of Households'!$B$3:$B$9), "")</f>
        <v/>
      </c>
      <c r="F98" s="290"/>
      <c r="G98" s="417" t="str">
        <f>IF(D98&gt;0, _xlfn.XLOOKUP(C98, 'General Assumptions_Back End'!$A$26:$A$32, 'General Assumptions_Back End'!$C$26:$C$32), "")</f>
        <v/>
      </c>
      <c r="H98" s="425"/>
      <c r="I98" s="417" t="str">
        <f t="shared" si="7"/>
        <v/>
      </c>
      <c r="J98" s="327" t="s">
        <v>793</v>
      </c>
      <c r="K98" s="411">
        <f>SUMIFS('General Assumptions_Back End'!$C:$C,'General Assumptions_Back End'!$A:$A,$C98,'General Assumptions_Back End'!$B:$B,K$4)</f>
        <v>0</v>
      </c>
      <c r="L98" s="410"/>
      <c r="M98" s="411">
        <f t="shared" si="8"/>
        <v>0</v>
      </c>
      <c r="N98" s="403"/>
      <c r="O98" s="372">
        <f>IF(N98="", 0, _xlfn.XLOOKUP('Structure Inputs'!N98, Table9[Full Description], Table9[Recapture Rate]))</f>
        <v>0</v>
      </c>
      <c r="P98" s="371"/>
      <c r="Q98" s="370">
        <f t="shared" si="9"/>
        <v>0</v>
      </c>
      <c r="R98" s="413"/>
      <c r="S98" s="413"/>
      <c r="T98" s="413"/>
      <c r="U98" s="413"/>
      <c r="V98" s="413"/>
      <c r="W98" s="413"/>
      <c r="X98" s="415"/>
      <c r="Y98" s="413"/>
      <c r="Z98" s="413"/>
      <c r="AA98" s="413"/>
      <c r="AB98" s="413"/>
      <c r="AC98" s="412"/>
    </row>
    <row r="99" spans="1:29" x14ac:dyDescent="0.25">
      <c r="A99" s="137">
        <f t="shared" si="10"/>
        <v>95</v>
      </c>
      <c r="B99" s="290"/>
      <c r="C99" s="288"/>
      <c r="D99" s="291"/>
      <c r="E99" s="401" t="str">
        <f>IF(D99&gt;0, _xlfn.XLOOKUP(C99, 'Building SF and # of Households'!$A$3:$A$9, 'Building SF and # of Households'!$B$3:$B$9), "")</f>
        <v/>
      </c>
      <c r="F99" s="290"/>
      <c r="G99" s="417" t="str">
        <f>IF(D99&gt;0, _xlfn.XLOOKUP(C99, 'General Assumptions_Back End'!$A$26:$A$32, 'General Assumptions_Back End'!$C$26:$C$32), "")</f>
        <v/>
      </c>
      <c r="H99" s="425"/>
      <c r="I99" s="417" t="str">
        <f t="shared" si="7"/>
        <v/>
      </c>
      <c r="J99" s="327" t="s">
        <v>793</v>
      </c>
      <c r="K99" s="411">
        <f>SUMIFS('General Assumptions_Back End'!$C:$C,'General Assumptions_Back End'!$A:$A,$C99,'General Assumptions_Back End'!$B:$B,K$4)</f>
        <v>0</v>
      </c>
      <c r="L99" s="410"/>
      <c r="M99" s="411">
        <f t="shared" si="8"/>
        <v>0</v>
      </c>
      <c r="N99" s="403"/>
      <c r="O99" s="372">
        <f>IF(N99="", 0, _xlfn.XLOOKUP('Structure Inputs'!N99, Table9[Full Description], Table9[Recapture Rate]))</f>
        <v>0</v>
      </c>
      <c r="P99" s="371"/>
      <c r="Q99" s="370">
        <f t="shared" si="9"/>
        <v>0</v>
      </c>
      <c r="R99" s="413"/>
      <c r="S99" s="413"/>
      <c r="T99" s="413"/>
      <c r="U99" s="413"/>
      <c r="V99" s="413"/>
      <c r="W99" s="413"/>
      <c r="X99" s="415"/>
      <c r="Y99" s="413"/>
      <c r="Z99" s="413"/>
      <c r="AA99" s="413"/>
      <c r="AB99" s="413"/>
      <c r="AC99" s="412"/>
    </row>
    <row r="100" spans="1:29" x14ac:dyDescent="0.25">
      <c r="A100" s="137">
        <f t="shared" si="10"/>
        <v>96</v>
      </c>
      <c r="B100" s="290"/>
      <c r="C100" s="288"/>
      <c r="D100" s="291"/>
      <c r="E100" s="401" t="str">
        <f>IF(D100&gt;0, _xlfn.XLOOKUP(C100, 'Building SF and # of Households'!$A$3:$A$9, 'Building SF and # of Households'!$B$3:$B$9), "")</f>
        <v/>
      </c>
      <c r="F100" s="290"/>
      <c r="G100" s="417" t="str">
        <f>IF(D100&gt;0, _xlfn.XLOOKUP(C100, 'General Assumptions_Back End'!$A$26:$A$32, 'General Assumptions_Back End'!$C$26:$C$32), "")</f>
        <v/>
      </c>
      <c r="H100" s="425"/>
      <c r="I100" s="417" t="str">
        <f t="shared" si="7"/>
        <v/>
      </c>
      <c r="J100" s="327" t="s">
        <v>793</v>
      </c>
      <c r="K100" s="411">
        <f>SUMIFS('General Assumptions_Back End'!$C:$C,'General Assumptions_Back End'!$A:$A,$C100,'General Assumptions_Back End'!$B:$B,K$4)</f>
        <v>0</v>
      </c>
      <c r="L100" s="410"/>
      <c r="M100" s="411">
        <f t="shared" si="8"/>
        <v>0</v>
      </c>
      <c r="N100" s="403"/>
      <c r="O100" s="372">
        <f>IF(N100="", 0, _xlfn.XLOOKUP('Structure Inputs'!N100, Table9[Full Description], Table9[Recapture Rate]))</f>
        <v>0</v>
      </c>
      <c r="P100" s="371"/>
      <c r="Q100" s="370">
        <f t="shared" si="9"/>
        <v>0</v>
      </c>
      <c r="R100" s="413"/>
      <c r="S100" s="413"/>
      <c r="T100" s="413"/>
      <c r="U100" s="413"/>
      <c r="V100" s="413"/>
      <c r="W100" s="413"/>
      <c r="X100" s="415"/>
      <c r="Y100" s="413"/>
      <c r="Z100" s="413"/>
      <c r="AA100" s="413"/>
      <c r="AB100" s="413"/>
      <c r="AC100" s="412"/>
    </row>
    <row r="101" spans="1:29" x14ac:dyDescent="0.25">
      <c r="A101" s="137">
        <f t="shared" si="10"/>
        <v>97</v>
      </c>
      <c r="B101" s="290"/>
      <c r="C101" s="288"/>
      <c r="D101" s="291"/>
      <c r="E101" s="401" t="str">
        <f>IF(D101&gt;0, _xlfn.XLOOKUP(C101, 'Building SF and # of Households'!$A$3:$A$9, 'Building SF and # of Households'!$B$3:$B$9), "")</f>
        <v/>
      </c>
      <c r="F101" s="290"/>
      <c r="G101" s="417" t="str">
        <f>IF(D101&gt;0, _xlfn.XLOOKUP(C101, 'General Assumptions_Back End'!$A$26:$A$32, 'General Assumptions_Back End'!$C$26:$C$32), "")</f>
        <v/>
      </c>
      <c r="H101" s="425"/>
      <c r="I101" s="417" t="str">
        <f t="shared" ref="I101:I104" si="11">IF(ISNUMBER(H101), H101, G101)</f>
        <v/>
      </c>
      <c r="J101" s="327" t="s">
        <v>793</v>
      </c>
      <c r="K101" s="411">
        <f>SUMIFS('General Assumptions_Back End'!$C:$C,'General Assumptions_Back End'!$A:$A,$C101,'General Assumptions_Back End'!$B:$B,K$4)</f>
        <v>0</v>
      </c>
      <c r="L101" s="410"/>
      <c r="M101" s="411">
        <f t="shared" si="8"/>
        <v>0</v>
      </c>
      <c r="N101" s="403"/>
      <c r="O101" s="372">
        <f>IF(N101="", 0, _xlfn.XLOOKUP('Structure Inputs'!N101, Table9[Full Description], Table9[Recapture Rate]))</f>
        <v>0</v>
      </c>
      <c r="P101" s="371"/>
      <c r="Q101" s="370">
        <f t="shared" si="9"/>
        <v>0</v>
      </c>
      <c r="R101" s="413"/>
      <c r="S101" s="413"/>
      <c r="T101" s="413"/>
      <c r="U101" s="413"/>
      <c r="V101" s="413"/>
      <c r="W101" s="413"/>
      <c r="X101" s="415"/>
      <c r="Y101" s="413"/>
      <c r="Z101" s="413"/>
      <c r="AA101" s="413"/>
      <c r="AB101" s="413"/>
      <c r="AC101" s="412"/>
    </row>
    <row r="102" spans="1:29" x14ac:dyDescent="0.25">
      <c r="A102" s="137">
        <f t="shared" si="10"/>
        <v>98</v>
      </c>
      <c r="B102" s="290"/>
      <c r="C102" s="288"/>
      <c r="D102" s="291"/>
      <c r="E102" s="401" t="str">
        <f>IF(D102&gt;0, _xlfn.XLOOKUP(C102, 'Building SF and # of Households'!$A$3:$A$9, 'Building SF and # of Households'!$B$3:$B$9), "")</f>
        <v/>
      </c>
      <c r="F102" s="290"/>
      <c r="G102" s="417" t="str">
        <f>IF(D102&gt;0, _xlfn.XLOOKUP(C102, 'General Assumptions_Back End'!$A$26:$A$32, 'General Assumptions_Back End'!$C$26:$C$32), "")</f>
        <v/>
      </c>
      <c r="H102" s="425"/>
      <c r="I102" s="417" t="str">
        <f t="shared" si="11"/>
        <v/>
      </c>
      <c r="J102" s="327" t="s">
        <v>793</v>
      </c>
      <c r="K102" s="411">
        <f>SUMIFS('General Assumptions_Back End'!$C:$C,'General Assumptions_Back End'!$A:$A,$C102,'General Assumptions_Back End'!$B:$B,K$4)</f>
        <v>0</v>
      </c>
      <c r="L102" s="410"/>
      <c r="M102" s="411">
        <f t="shared" si="8"/>
        <v>0</v>
      </c>
      <c r="N102" s="403"/>
      <c r="O102" s="372">
        <f>IF(N102="", 0, _xlfn.XLOOKUP('Structure Inputs'!N102, Table9[Full Description], Table9[Recapture Rate]))</f>
        <v>0</v>
      </c>
      <c r="P102" s="371"/>
      <c r="Q102" s="370">
        <f t="shared" si="9"/>
        <v>0</v>
      </c>
      <c r="R102" s="413"/>
      <c r="S102" s="413"/>
      <c r="T102" s="413"/>
      <c r="U102" s="413"/>
      <c r="V102" s="413"/>
      <c r="W102" s="413"/>
      <c r="X102" s="415"/>
      <c r="Y102" s="413"/>
      <c r="Z102" s="413"/>
      <c r="AA102" s="413"/>
      <c r="AB102" s="413"/>
      <c r="AC102" s="412"/>
    </row>
    <row r="103" spans="1:29" x14ac:dyDescent="0.25">
      <c r="A103" s="137">
        <f t="shared" si="10"/>
        <v>99</v>
      </c>
      <c r="B103" s="290"/>
      <c r="C103" s="288"/>
      <c r="D103" s="291"/>
      <c r="E103" s="401" t="str">
        <f>IF(D103&gt;0, _xlfn.XLOOKUP(C103, 'Building SF and # of Households'!$A$3:$A$9, 'Building SF and # of Households'!$B$3:$B$9), "")</f>
        <v/>
      </c>
      <c r="F103" s="290"/>
      <c r="G103" s="417" t="str">
        <f>IF(D103&gt;0, _xlfn.XLOOKUP(C103, 'General Assumptions_Back End'!$A$26:$A$32, 'General Assumptions_Back End'!$C$26:$C$32), "")</f>
        <v/>
      </c>
      <c r="H103" s="425"/>
      <c r="I103" s="417" t="str">
        <f t="shared" si="11"/>
        <v/>
      </c>
      <c r="J103" s="327" t="s">
        <v>793</v>
      </c>
      <c r="K103" s="411">
        <f>SUMIFS('General Assumptions_Back End'!$C:$C,'General Assumptions_Back End'!$A:$A,$C103,'General Assumptions_Back End'!$B:$B,K$4)</f>
        <v>0</v>
      </c>
      <c r="L103" s="410"/>
      <c r="M103" s="411">
        <f t="shared" si="8"/>
        <v>0</v>
      </c>
      <c r="N103" s="403"/>
      <c r="O103" s="372">
        <f>IF(N103="", 0, _xlfn.XLOOKUP('Structure Inputs'!N103, Table9[Full Description], Table9[Recapture Rate]))</f>
        <v>0</v>
      </c>
      <c r="P103" s="371"/>
      <c r="Q103" s="370">
        <f t="shared" si="9"/>
        <v>0</v>
      </c>
      <c r="R103" s="413"/>
      <c r="S103" s="413"/>
      <c r="T103" s="413"/>
      <c r="U103" s="413"/>
      <c r="V103" s="413"/>
      <c r="W103" s="413"/>
      <c r="X103" s="415"/>
      <c r="Y103" s="413"/>
      <c r="Z103" s="413"/>
      <c r="AA103" s="413"/>
      <c r="AB103" s="413"/>
      <c r="AC103" s="412"/>
    </row>
    <row r="104" spans="1:29" x14ac:dyDescent="0.25">
      <c r="A104" s="137">
        <f t="shared" si="10"/>
        <v>100</v>
      </c>
      <c r="B104" s="290"/>
      <c r="C104" s="288"/>
      <c r="D104" s="291"/>
      <c r="E104" s="401" t="str">
        <f>IF(D104&gt;0, _xlfn.XLOOKUP(C104, 'Building SF and # of Households'!$A$3:$A$9, 'Building SF and # of Households'!$B$3:$B$9), "")</f>
        <v/>
      </c>
      <c r="F104" s="290"/>
      <c r="G104" s="417" t="str">
        <f>IF(D104&gt;0, _xlfn.XLOOKUP(C104, 'General Assumptions_Back End'!$A$26:$A$32, 'General Assumptions_Back End'!$C$26:$C$32), "")</f>
        <v/>
      </c>
      <c r="H104" s="425"/>
      <c r="I104" s="417" t="str">
        <f t="shared" si="11"/>
        <v/>
      </c>
      <c r="J104" s="327" t="s">
        <v>793</v>
      </c>
      <c r="K104" s="411">
        <f>SUMIFS('General Assumptions_Back End'!$C:$C,'General Assumptions_Back End'!$A:$A,$C104,'General Assumptions_Back End'!$B:$B,K$4)</f>
        <v>0</v>
      </c>
      <c r="L104" s="410"/>
      <c r="M104" s="411">
        <f t="shared" si="8"/>
        <v>0</v>
      </c>
      <c r="N104" s="403"/>
      <c r="O104" s="372">
        <f>IF(N104="", 0, _xlfn.XLOOKUP('Structure Inputs'!N104, Table9[Full Description], Table9[Recapture Rate]))</f>
        <v>0</v>
      </c>
      <c r="P104" s="371"/>
      <c r="Q104" s="370">
        <f t="shared" si="9"/>
        <v>0</v>
      </c>
      <c r="R104" s="413"/>
      <c r="S104" s="413"/>
      <c r="T104" s="413"/>
      <c r="U104" s="413"/>
      <c r="V104" s="413"/>
      <c r="W104" s="413"/>
      <c r="X104" s="415"/>
      <c r="Y104" s="413"/>
      <c r="Z104" s="413"/>
      <c r="AA104" s="413"/>
      <c r="AB104" s="413"/>
      <c r="AC104" s="412"/>
    </row>
  </sheetData>
  <sheetProtection algorithmName="SHA-512" hashValue="Q+nUwQNAOSN9+IDQDo3LYVRzL7lRiZrbMYGAWGcsgqPOPIVpkQeEw/n2J9pzW3TelptYb+Eh3qbQPoieiUTEow==" saltValue="+VAOYVhdDeU8a4HEwifMFA==" spinCount="100000" sheet="1" objects="1" scenarios="1"/>
  <mergeCells count="4">
    <mergeCell ref="K3:Q3"/>
    <mergeCell ref="R3:W3"/>
    <mergeCell ref="X3:AC3"/>
    <mergeCell ref="B3:J3"/>
  </mergeCells>
  <dataValidations count="4">
    <dataValidation allowBlank="1" showInputMessage="1" showErrorMessage="1" promptTitle="Optional" prompt="Input this information if it is available and is significantly different from the default value." sqref="P4 L4 F4" xr:uid="{5C56B243-399F-41B2-BFC5-EA30FFCF9559}"/>
    <dataValidation allowBlank="1" showInputMessage="1" showErrorMessage="1" promptTitle="Water Depths" prompt="Input water depths inside the structure." sqref="R3:W3" xr:uid="{12284C93-65FB-4086-A6AB-480AF486992D}"/>
    <dataValidation allowBlank="1" showInputMessage="1" showErrorMessage="1" promptTitle="Recapture Rate" prompt="This accounts for the ability of businesses to recapture/recover some portion of direct economic loss through rescheduling production, relocation, or other resilience tactics; a reduction in the initial loss estimate to be more realistic. " sqref="O4" xr:uid="{92DF3DBB-02E8-46D3-ADC8-8F4EF5CFAA30}"/>
    <dataValidation allowBlank="1" showErrorMessage="1" promptTitle="Optional" prompt="Input this information if it is available and is significantly different from the default value." sqref="G4:I4" xr:uid="{B140CE36-F16D-417E-9052-5738AE930F9D}"/>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0431FD8A-E7BB-45E3-B067-80CF2D9E7083}">
            <xm:f>'General User Inputs'!$E$5="No"</xm:f>
            <x14:dxf>
              <font>
                <color theme="0" tint="-0.34998626667073579"/>
              </font>
              <fill>
                <patternFill patternType="solid">
                  <fgColor theme="1"/>
                  <bgColor theme="0" tint="-0.34998626667073579"/>
                </patternFill>
              </fill>
            </x14:dxf>
          </x14:cfRule>
          <xm:sqref>B5:D104 F5:F104 H5:H104 J5:J104 L5:L104 R5:AC104</xm:sqref>
        </x14:conditionalFormatting>
        <x14:conditionalFormatting xmlns:xm="http://schemas.microsoft.com/office/excel/2006/main">
          <x14:cfRule type="expression" priority="3" id="{C576CB9A-2194-44F2-9F2D-A3A38C82A1BC}">
            <xm:f>'General User Inputs'!$E$5="No"</xm:f>
            <x14:dxf>
              <font>
                <color theme="0" tint="-0.34998626667073579"/>
              </font>
              <fill>
                <patternFill patternType="solid">
                  <fgColor theme="1"/>
                  <bgColor theme="0" tint="-0.34998626667073579"/>
                </patternFill>
              </fill>
            </x14:dxf>
          </x14:cfRule>
          <xm:sqref>N5:N104</xm:sqref>
        </x14:conditionalFormatting>
        <x14:conditionalFormatting xmlns:xm="http://schemas.microsoft.com/office/excel/2006/main">
          <x14:cfRule type="expression" priority="2" id="{2EAE33D8-40DF-4651-972B-AD8C1072B309}">
            <xm:f>'General User Inputs'!$E$5="No"</xm:f>
            <x14:dxf>
              <font>
                <color theme="0" tint="-0.34998626667073579"/>
              </font>
              <fill>
                <patternFill patternType="solid">
                  <fgColor theme="1"/>
                  <bgColor theme="0" tint="-0.34998626667073579"/>
                </patternFill>
              </fill>
            </x14:dxf>
          </x14:cfRule>
          <xm:sqref>P5:P104</xm:sqref>
        </x14:conditionalFormatting>
        <x14:conditionalFormatting xmlns:xm="http://schemas.microsoft.com/office/excel/2006/main">
          <x14:cfRule type="expression" priority="5" id="{66873623-0C84-4656-ACFA-DD07EEEEFF8C}">
            <xm:f>'General User Inputs'!$E$11="No"</xm:f>
            <x14:dxf>
              <font>
                <color theme="0" tint="-0.34998626667073579"/>
              </font>
              <fill>
                <patternFill patternType="solid">
                  <fgColor theme="1"/>
                  <bgColor theme="0" tint="-0.34998626667073579"/>
                </patternFill>
              </fill>
            </x14:dxf>
          </x14:cfRule>
          <xm:sqref>X5:AC104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A550ACE6-A0BC-4271-9CF0-957AB1DE1E6F}">
          <x14:formula1>
            <xm:f>'Structure DDF Lookup'!$D$4:$F$4</xm:f>
          </x14:formula1>
          <xm:sqref>J5:J104</xm:sqref>
        </x14:dataValidation>
        <x14:dataValidation type="list" allowBlank="1" showInputMessage="1" showErrorMessage="1" xr:uid="{66E117A7-3760-48C1-8BDD-DDFF7214632E}">
          <x14:formula1>
            <xm:f>'Structure DDF Lookup'!$C$5:$C$28</xm:f>
          </x14:formula1>
          <xm:sqref>R5:AC104</xm:sqref>
        </x14:dataValidation>
        <x14:dataValidation type="list" allowBlank="1" showInputMessage="1" showErrorMessage="1" xr:uid="{BBCD47A8-878F-417E-A569-7E17871BD3D2}">
          <x14:formula1>
            <xm:f>'Recapture Rates'!$D$3:$D$27</xm:f>
          </x14:formula1>
          <xm:sqref>N5:N104</xm:sqref>
        </x14:dataValidation>
        <x14:dataValidation type="list" allowBlank="1" showInputMessage="1" showErrorMessage="1" xr:uid="{D8844643-3A98-4E86-A264-D1BC1F741D1D}">
          <x14:formula1>
            <xm:f>'General User Inputs'!$C$38:$C$44</xm:f>
          </x14:formula1>
          <xm:sqref>C5:C104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2FE3B-E7C2-48BE-ADCC-C245E2992D97}">
  <sheetPr codeName="Sheet6">
    <tabColor theme="4" tint="0.79998168889431442"/>
  </sheetPr>
  <dimension ref="A1:M54"/>
  <sheetViews>
    <sheetView workbookViewId="0"/>
  </sheetViews>
  <sheetFormatPr defaultColWidth="8.5703125" defaultRowHeight="15" zeroHeight="1" x14ac:dyDescent="0.25"/>
  <cols>
    <col min="1" max="1" width="8.42578125" bestFit="1" customWidth="1"/>
    <col min="2" max="2" width="25.42578125" customWidth="1"/>
    <col min="3" max="3" width="76.28515625" customWidth="1"/>
    <col min="4" max="4" width="10.7109375" style="1" customWidth="1"/>
    <col min="5" max="5" width="10" style="1" customWidth="1"/>
    <col min="6" max="6" width="9.7109375" style="1" customWidth="1"/>
    <col min="7" max="7" width="9.28515625" customWidth="1"/>
    <col min="8" max="8" width="17.42578125" style="6" customWidth="1"/>
    <col min="9" max="9" width="18.42578125" style="6" customWidth="1"/>
    <col min="10" max="10" width="17.28515625" style="6" bestFit="1" customWidth="1"/>
    <col min="11" max="11" width="14.42578125" bestFit="1" customWidth="1"/>
    <col min="12" max="12" width="14.7109375" bestFit="1" customWidth="1"/>
    <col min="13" max="13" width="48.42578125" style="13" bestFit="1" customWidth="1"/>
  </cols>
  <sheetData>
    <row r="1" spans="1:13" ht="18.75" x14ac:dyDescent="0.3">
      <c r="A1" s="130" t="s">
        <v>235</v>
      </c>
      <c r="J1" s="313"/>
      <c r="K1" s="148" t="s">
        <v>236</v>
      </c>
      <c r="L1" s="148" t="s">
        <v>237</v>
      </c>
    </row>
    <row r="2" spans="1:13" ht="18.75" x14ac:dyDescent="0.3">
      <c r="A2" s="130" t="s">
        <v>84</v>
      </c>
      <c r="B2" s="6"/>
      <c r="C2" s="6"/>
      <c r="J2" s="314" t="s">
        <v>238</v>
      </c>
      <c r="K2" s="305">
        <f>SUM(K8:K47)</f>
        <v>0</v>
      </c>
      <c r="L2" s="305">
        <f>SUM(L8:L47)</f>
        <v>0</v>
      </c>
    </row>
    <row r="3" spans="1:13" x14ac:dyDescent="0.25">
      <c r="A3" t="s">
        <v>239</v>
      </c>
      <c r="J3" s="295" t="s">
        <v>240</v>
      </c>
      <c r="K3" s="23">
        <f>K51</f>
        <v>0</v>
      </c>
      <c r="L3" s="23">
        <f>L51</f>
        <v>0</v>
      </c>
    </row>
    <row r="4" spans="1:13" x14ac:dyDescent="0.25">
      <c r="J4" s="295" t="s">
        <v>241</v>
      </c>
      <c r="K4" s="23">
        <f>K52</f>
        <v>0</v>
      </c>
      <c r="L4" s="23">
        <f>L52</f>
        <v>0</v>
      </c>
    </row>
    <row r="5" spans="1:13" x14ac:dyDescent="0.25">
      <c r="J5" s="95" t="s">
        <v>242</v>
      </c>
      <c r="K5" s="310">
        <f>SUM(K2:K4)</f>
        <v>0</v>
      </c>
      <c r="L5" s="310">
        <f>SUM(L2:L4)</f>
        <v>0</v>
      </c>
    </row>
    <row r="6" spans="1:13" ht="8.85" customHeight="1" x14ac:dyDescent="0.25"/>
    <row r="7" spans="1:13" x14ac:dyDescent="0.25">
      <c r="A7" s="109" t="s">
        <v>243</v>
      </c>
      <c r="B7" s="110" t="s">
        <v>244</v>
      </c>
      <c r="C7" s="110" t="s">
        <v>245</v>
      </c>
      <c r="D7" s="110" t="s">
        <v>246</v>
      </c>
      <c r="E7" s="110" t="s">
        <v>247</v>
      </c>
      <c r="F7" s="110" t="s">
        <v>98</v>
      </c>
      <c r="G7" s="110" t="s">
        <v>133</v>
      </c>
      <c r="H7" s="251" t="s">
        <v>248</v>
      </c>
      <c r="I7" s="251" t="s">
        <v>249</v>
      </c>
      <c r="J7" s="109" t="s">
        <v>250</v>
      </c>
      <c r="K7" s="109" t="s">
        <v>236</v>
      </c>
      <c r="L7" s="109" t="s">
        <v>237</v>
      </c>
      <c r="M7" s="317" t="s">
        <v>251</v>
      </c>
    </row>
    <row r="8" spans="1:13" s="11" customFormat="1" ht="45" customHeight="1" x14ac:dyDescent="0.25">
      <c r="A8" s="252">
        <v>1</v>
      </c>
      <c r="B8" s="254" t="s">
        <v>252</v>
      </c>
      <c r="C8" s="254" t="s">
        <v>253</v>
      </c>
      <c r="D8" s="320"/>
      <c r="E8" s="320" t="s">
        <v>254</v>
      </c>
      <c r="F8" s="320"/>
      <c r="G8" s="253" t="s">
        <v>255</v>
      </c>
      <c r="H8" s="315">
        <v>1200</v>
      </c>
      <c r="I8" s="315">
        <v>2400</v>
      </c>
      <c r="J8" s="301"/>
      <c r="K8" s="303">
        <f t="shared" ref="K8:K47" si="0">$J8*H8</f>
        <v>0</v>
      </c>
      <c r="L8" s="303">
        <f t="shared" ref="L8:L47" si="1">$J8*I8</f>
        <v>0</v>
      </c>
      <c r="M8" s="318"/>
    </row>
    <row r="9" spans="1:13" s="11" customFormat="1" ht="45" customHeight="1" x14ac:dyDescent="0.25">
      <c r="A9" s="255">
        <v>2</v>
      </c>
      <c r="B9" s="257" t="s">
        <v>256</v>
      </c>
      <c r="C9" s="257" t="s">
        <v>257</v>
      </c>
      <c r="D9" s="309"/>
      <c r="E9" s="309" t="s">
        <v>254</v>
      </c>
      <c r="F9" s="309"/>
      <c r="G9" s="256" t="s">
        <v>255</v>
      </c>
      <c r="H9" s="316">
        <v>1900</v>
      </c>
      <c r="I9" s="316">
        <v>4950</v>
      </c>
      <c r="J9" s="302"/>
      <c r="K9" s="304">
        <f t="shared" si="0"/>
        <v>0</v>
      </c>
      <c r="L9" s="304">
        <f t="shared" si="1"/>
        <v>0</v>
      </c>
      <c r="M9" s="319"/>
    </row>
    <row r="10" spans="1:13" s="11" customFormat="1" ht="45" customHeight="1" x14ac:dyDescent="0.25">
      <c r="A10" s="252">
        <v>3</v>
      </c>
      <c r="B10" s="254" t="s">
        <v>258</v>
      </c>
      <c r="C10" s="254" t="s">
        <v>259</v>
      </c>
      <c r="D10" s="320" t="s">
        <v>254</v>
      </c>
      <c r="E10" s="320"/>
      <c r="F10" s="320"/>
      <c r="G10" s="253" t="s">
        <v>260</v>
      </c>
      <c r="H10" s="315">
        <v>45</v>
      </c>
      <c r="I10" s="315">
        <v>70</v>
      </c>
      <c r="J10" s="301"/>
      <c r="K10" s="303">
        <f t="shared" si="0"/>
        <v>0</v>
      </c>
      <c r="L10" s="303">
        <f t="shared" si="1"/>
        <v>0</v>
      </c>
      <c r="M10" s="318"/>
    </row>
    <row r="11" spans="1:13" s="11" customFormat="1" ht="45" customHeight="1" x14ac:dyDescent="0.25">
      <c r="A11" s="255" t="s">
        <v>261</v>
      </c>
      <c r="B11" s="257" t="s">
        <v>262</v>
      </c>
      <c r="C11" s="257" t="s">
        <v>263</v>
      </c>
      <c r="D11" s="309"/>
      <c r="E11" s="309" t="s">
        <v>254</v>
      </c>
      <c r="F11" s="309"/>
      <c r="G11" s="256" t="s">
        <v>264</v>
      </c>
      <c r="H11" s="316">
        <v>1200000</v>
      </c>
      <c r="I11" s="316">
        <v>2500000</v>
      </c>
      <c r="J11" s="302"/>
      <c r="K11" s="304">
        <f t="shared" si="0"/>
        <v>0</v>
      </c>
      <c r="L11" s="304">
        <f t="shared" si="1"/>
        <v>0</v>
      </c>
      <c r="M11" s="319"/>
    </row>
    <row r="12" spans="1:13" s="11" customFormat="1" ht="45" customHeight="1" x14ac:dyDescent="0.25">
      <c r="A12" s="252" t="s">
        <v>265</v>
      </c>
      <c r="B12" s="254" t="s">
        <v>266</v>
      </c>
      <c r="C12" s="254" t="s">
        <v>267</v>
      </c>
      <c r="D12" s="320"/>
      <c r="E12" s="320" t="s">
        <v>254</v>
      </c>
      <c r="F12" s="320"/>
      <c r="G12" s="253" t="s">
        <v>264</v>
      </c>
      <c r="H12" s="315">
        <v>3000000</v>
      </c>
      <c r="I12" s="315">
        <v>6000000</v>
      </c>
      <c r="J12" s="301"/>
      <c r="K12" s="303">
        <f t="shared" si="0"/>
        <v>0</v>
      </c>
      <c r="L12" s="303">
        <f t="shared" si="1"/>
        <v>0</v>
      </c>
      <c r="M12" s="318"/>
    </row>
    <row r="13" spans="1:13" s="11" customFormat="1" ht="45" customHeight="1" x14ac:dyDescent="0.25">
      <c r="A13" s="255" t="s">
        <v>268</v>
      </c>
      <c r="B13" s="257" t="s">
        <v>269</v>
      </c>
      <c r="C13" s="257" t="s">
        <v>270</v>
      </c>
      <c r="D13" s="309"/>
      <c r="E13" s="309" t="s">
        <v>254</v>
      </c>
      <c r="F13" s="309"/>
      <c r="G13" s="256" t="s">
        <v>264</v>
      </c>
      <c r="H13" s="316">
        <v>7000000</v>
      </c>
      <c r="I13" s="316">
        <v>15000000</v>
      </c>
      <c r="J13" s="302"/>
      <c r="K13" s="304">
        <f t="shared" si="0"/>
        <v>0</v>
      </c>
      <c r="L13" s="304">
        <f t="shared" si="1"/>
        <v>0</v>
      </c>
      <c r="M13" s="319"/>
    </row>
    <row r="14" spans="1:13" s="11" customFormat="1" ht="45" customHeight="1" x14ac:dyDescent="0.25">
      <c r="A14" s="252">
        <v>5</v>
      </c>
      <c r="B14" s="254" t="s">
        <v>271</v>
      </c>
      <c r="C14" s="254" t="s">
        <v>272</v>
      </c>
      <c r="D14" s="320" t="s">
        <v>254</v>
      </c>
      <c r="E14" s="320"/>
      <c r="F14" s="320"/>
      <c r="G14" s="253" t="s">
        <v>273</v>
      </c>
      <c r="H14" s="315">
        <v>38200</v>
      </c>
      <c r="I14" s="315">
        <v>84900</v>
      </c>
      <c r="J14" s="301"/>
      <c r="K14" s="303">
        <f t="shared" si="0"/>
        <v>0</v>
      </c>
      <c r="L14" s="303">
        <f t="shared" si="1"/>
        <v>0</v>
      </c>
      <c r="M14" s="318"/>
    </row>
    <row r="15" spans="1:13" s="11" customFormat="1" ht="45" customHeight="1" x14ac:dyDescent="0.25">
      <c r="A15" s="255">
        <v>6</v>
      </c>
      <c r="B15" s="257" t="s">
        <v>274</v>
      </c>
      <c r="C15" s="257" t="s">
        <v>275</v>
      </c>
      <c r="D15" s="309"/>
      <c r="E15" s="309"/>
      <c r="F15" s="309" t="s">
        <v>254</v>
      </c>
      <c r="G15" s="256" t="s">
        <v>255</v>
      </c>
      <c r="H15" s="316">
        <v>1000</v>
      </c>
      <c r="I15" s="316">
        <v>5000</v>
      </c>
      <c r="J15" s="302"/>
      <c r="K15" s="304">
        <f t="shared" si="0"/>
        <v>0</v>
      </c>
      <c r="L15" s="304">
        <f t="shared" si="1"/>
        <v>0</v>
      </c>
      <c r="M15" s="319"/>
    </row>
    <row r="16" spans="1:13" s="11" customFormat="1" ht="45" customHeight="1" x14ac:dyDescent="0.25">
      <c r="A16" s="252">
        <v>7</v>
      </c>
      <c r="B16" s="254" t="s">
        <v>276</v>
      </c>
      <c r="C16" s="254" t="s">
        <v>277</v>
      </c>
      <c r="D16" s="320" t="s">
        <v>254</v>
      </c>
      <c r="E16" s="320"/>
      <c r="F16" s="320"/>
      <c r="G16" s="253" t="s">
        <v>260</v>
      </c>
      <c r="H16" s="315">
        <v>5</v>
      </c>
      <c r="I16" s="315">
        <v>20</v>
      </c>
      <c r="J16" s="301"/>
      <c r="K16" s="303">
        <f t="shared" si="0"/>
        <v>0</v>
      </c>
      <c r="L16" s="303">
        <f t="shared" si="1"/>
        <v>0</v>
      </c>
      <c r="M16" s="318"/>
    </row>
    <row r="17" spans="1:13" s="11" customFormat="1" ht="45" customHeight="1" x14ac:dyDescent="0.25">
      <c r="A17" s="255">
        <v>8</v>
      </c>
      <c r="B17" s="257" t="s">
        <v>278</v>
      </c>
      <c r="C17" s="257" t="s">
        <v>279</v>
      </c>
      <c r="D17" s="309"/>
      <c r="E17" s="309"/>
      <c r="F17" s="309" t="s">
        <v>254</v>
      </c>
      <c r="G17" s="256" t="s">
        <v>260</v>
      </c>
      <c r="H17" s="316">
        <v>15</v>
      </c>
      <c r="I17" s="316">
        <v>20</v>
      </c>
      <c r="J17" s="302"/>
      <c r="K17" s="304">
        <f t="shared" si="0"/>
        <v>0</v>
      </c>
      <c r="L17" s="304">
        <f t="shared" si="1"/>
        <v>0</v>
      </c>
      <c r="M17" s="319"/>
    </row>
    <row r="18" spans="1:13" s="11" customFormat="1" ht="45" customHeight="1" x14ac:dyDescent="0.25">
      <c r="A18" s="252">
        <v>9</v>
      </c>
      <c r="B18" s="254" t="s">
        <v>280</v>
      </c>
      <c r="C18" s="254" t="s">
        <v>281</v>
      </c>
      <c r="D18" s="320"/>
      <c r="E18" s="320" t="s">
        <v>254</v>
      </c>
      <c r="F18" s="320"/>
      <c r="G18" s="253" t="s">
        <v>282</v>
      </c>
      <c r="H18" s="315">
        <v>30</v>
      </c>
      <c r="I18" s="315">
        <v>100</v>
      </c>
      <c r="J18" s="301"/>
      <c r="K18" s="303">
        <f t="shared" si="0"/>
        <v>0</v>
      </c>
      <c r="L18" s="303">
        <f t="shared" si="1"/>
        <v>0</v>
      </c>
      <c r="M18" s="318"/>
    </row>
    <row r="19" spans="1:13" s="11" customFormat="1" ht="45" customHeight="1" x14ac:dyDescent="0.25">
      <c r="A19" s="255">
        <v>10</v>
      </c>
      <c r="B19" s="257" t="s">
        <v>283</v>
      </c>
      <c r="C19" s="257" t="s">
        <v>284</v>
      </c>
      <c r="D19" s="309"/>
      <c r="E19" s="309" t="s">
        <v>254</v>
      </c>
      <c r="F19" s="309"/>
      <c r="G19" s="256" t="s">
        <v>282</v>
      </c>
      <c r="H19" s="316">
        <v>80</v>
      </c>
      <c r="I19" s="316">
        <v>200</v>
      </c>
      <c r="J19" s="302"/>
      <c r="K19" s="304">
        <f t="shared" si="0"/>
        <v>0</v>
      </c>
      <c r="L19" s="304">
        <f t="shared" si="1"/>
        <v>0</v>
      </c>
      <c r="M19" s="319"/>
    </row>
    <row r="20" spans="1:13" s="11" customFormat="1" ht="45" customHeight="1" x14ac:dyDescent="0.25">
      <c r="A20" s="252">
        <v>11</v>
      </c>
      <c r="B20" s="254" t="s">
        <v>285</v>
      </c>
      <c r="C20" s="254" t="s">
        <v>286</v>
      </c>
      <c r="D20" s="320" t="s">
        <v>254</v>
      </c>
      <c r="E20" s="320"/>
      <c r="F20" s="320"/>
      <c r="G20" s="253" t="s">
        <v>255</v>
      </c>
      <c r="H20" s="315">
        <v>1150</v>
      </c>
      <c r="I20" s="315">
        <v>1350</v>
      </c>
      <c r="J20" s="301"/>
      <c r="K20" s="303">
        <f t="shared" si="0"/>
        <v>0</v>
      </c>
      <c r="L20" s="303">
        <f t="shared" si="1"/>
        <v>0</v>
      </c>
      <c r="M20" s="318"/>
    </row>
    <row r="21" spans="1:13" s="11" customFormat="1" ht="45" customHeight="1" x14ac:dyDescent="0.25">
      <c r="A21" s="255">
        <v>12</v>
      </c>
      <c r="B21" s="257" t="s">
        <v>287</v>
      </c>
      <c r="C21" s="257" t="s">
        <v>288</v>
      </c>
      <c r="D21" s="309"/>
      <c r="E21" s="309" t="s">
        <v>254</v>
      </c>
      <c r="F21" s="309"/>
      <c r="G21" s="256" t="s">
        <v>264</v>
      </c>
      <c r="H21" s="316">
        <v>8000</v>
      </c>
      <c r="I21" s="316">
        <v>20000</v>
      </c>
      <c r="J21" s="302"/>
      <c r="K21" s="304">
        <f t="shared" si="0"/>
        <v>0</v>
      </c>
      <c r="L21" s="304">
        <f t="shared" si="1"/>
        <v>0</v>
      </c>
      <c r="M21" s="319"/>
    </row>
    <row r="22" spans="1:13" s="11" customFormat="1" ht="45" customHeight="1" x14ac:dyDescent="0.25">
      <c r="A22" s="252">
        <v>13</v>
      </c>
      <c r="B22" s="254" t="s">
        <v>289</v>
      </c>
      <c r="C22" s="254" t="s">
        <v>290</v>
      </c>
      <c r="D22" s="320"/>
      <c r="E22" s="320" t="s">
        <v>254</v>
      </c>
      <c r="F22" s="320"/>
      <c r="G22" s="253" t="s">
        <v>260</v>
      </c>
      <c r="H22" s="315">
        <v>200</v>
      </c>
      <c r="I22" s="315">
        <v>400</v>
      </c>
      <c r="J22" s="301"/>
      <c r="K22" s="303">
        <f t="shared" si="0"/>
        <v>0</v>
      </c>
      <c r="L22" s="303">
        <f t="shared" si="1"/>
        <v>0</v>
      </c>
      <c r="M22" s="318"/>
    </row>
    <row r="23" spans="1:13" s="11" customFormat="1" ht="45" customHeight="1" x14ac:dyDescent="0.25">
      <c r="A23" s="255">
        <v>14</v>
      </c>
      <c r="B23" s="257" t="s">
        <v>291</v>
      </c>
      <c r="C23" s="257" t="s">
        <v>292</v>
      </c>
      <c r="D23" s="309" t="s">
        <v>254</v>
      </c>
      <c r="E23" s="309"/>
      <c r="F23" s="309"/>
      <c r="G23" s="256" t="s">
        <v>255</v>
      </c>
      <c r="H23" s="316">
        <v>60</v>
      </c>
      <c r="I23" s="316">
        <v>130</v>
      </c>
      <c r="J23" s="302"/>
      <c r="K23" s="304">
        <f t="shared" si="0"/>
        <v>0</v>
      </c>
      <c r="L23" s="304">
        <f t="shared" si="1"/>
        <v>0</v>
      </c>
      <c r="M23" s="319"/>
    </row>
    <row r="24" spans="1:13" s="11" customFormat="1" ht="45" customHeight="1" x14ac:dyDescent="0.25">
      <c r="A24" s="252">
        <v>15</v>
      </c>
      <c r="B24" s="254" t="s">
        <v>293</v>
      </c>
      <c r="C24" s="254" t="s">
        <v>294</v>
      </c>
      <c r="D24" s="320"/>
      <c r="E24" s="320" t="s">
        <v>254</v>
      </c>
      <c r="F24" s="320"/>
      <c r="G24" s="253" t="s">
        <v>260</v>
      </c>
      <c r="H24" s="315">
        <v>160</v>
      </c>
      <c r="I24" s="315">
        <v>280</v>
      </c>
      <c r="J24" s="301"/>
      <c r="K24" s="303">
        <f t="shared" si="0"/>
        <v>0</v>
      </c>
      <c r="L24" s="303">
        <f t="shared" si="1"/>
        <v>0</v>
      </c>
      <c r="M24" s="318"/>
    </row>
    <row r="25" spans="1:13" s="11" customFormat="1" ht="45" customHeight="1" x14ac:dyDescent="0.25">
      <c r="A25" s="255" t="s">
        <v>295</v>
      </c>
      <c r="B25" s="257" t="s">
        <v>296</v>
      </c>
      <c r="C25" s="257" t="s">
        <v>297</v>
      </c>
      <c r="D25" s="309"/>
      <c r="E25" s="309" t="s">
        <v>254</v>
      </c>
      <c r="F25" s="309"/>
      <c r="G25" s="256" t="s">
        <v>264</v>
      </c>
      <c r="H25" s="316">
        <v>350000</v>
      </c>
      <c r="I25" s="316">
        <v>650000</v>
      </c>
      <c r="J25" s="302"/>
      <c r="K25" s="304">
        <f t="shared" si="0"/>
        <v>0</v>
      </c>
      <c r="L25" s="304">
        <f t="shared" si="1"/>
        <v>0</v>
      </c>
      <c r="M25" s="319"/>
    </row>
    <row r="26" spans="1:13" s="11" customFormat="1" ht="45" customHeight="1" x14ac:dyDescent="0.25">
      <c r="A26" s="252" t="s">
        <v>298</v>
      </c>
      <c r="B26" s="254" t="s">
        <v>299</v>
      </c>
      <c r="C26" s="254" t="s">
        <v>300</v>
      </c>
      <c r="D26" s="320"/>
      <c r="E26" s="320" t="s">
        <v>254</v>
      </c>
      <c r="F26" s="320"/>
      <c r="G26" s="253" t="s">
        <v>264</v>
      </c>
      <c r="H26" s="315">
        <v>600000</v>
      </c>
      <c r="I26" s="315">
        <v>1200000</v>
      </c>
      <c r="J26" s="301"/>
      <c r="K26" s="303">
        <f t="shared" si="0"/>
        <v>0</v>
      </c>
      <c r="L26" s="303">
        <f t="shared" si="1"/>
        <v>0</v>
      </c>
      <c r="M26" s="318"/>
    </row>
    <row r="27" spans="1:13" s="11" customFormat="1" ht="45" customHeight="1" x14ac:dyDescent="0.25">
      <c r="A27" s="255" t="s">
        <v>301</v>
      </c>
      <c r="B27" s="257" t="s">
        <v>302</v>
      </c>
      <c r="C27" s="257" t="s">
        <v>303</v>
      </c>
      <c r="D27" s="309"/>
      <c r="E27" s="309" t="s">
        <v>254</v>
      </c>
      <c r="F27" s="309"/>
      <c r="G27" s="256" t="s">
        <v>264</v>
      </c>
      <c r="H27" s="316">
        <v>50000</v>
      </c>
      <c r="I27" s="316">
        <v>200000</v>
      </c>
      <c r="J27" s="302"/>
      <c r="K27" s="304">
        <f t="shared" si="0"/>
        <v>0</v>
      </c>
      <c r="L27" s="304">
        <f t="shared" si="1"/>
        <v>0</v>
      </c>
      <c r="M27" s="319"/>
    </row>
    <row r="28" spans="1:13" s="11" customFormat="1" ht="45" customHeight="1" x14ac:dyDescent="0.25">
      <c r="A28" s="252" t="s">
        <v>304</v>
      </c>
      <c r="B28" s="254" t="s">
        <v>305</v>
      </c>
      <c r="C28" s="254" t="s">
        <v>306</v>
      </c>
      <c r="D28" s="320"/>
      <c r="E28" s="320" t="s">
        <v>254</v>
      </c>
      <c r="F28" s="320"/>
      <c r="G28" s="253" t="s">
        <v>264</v>
      </c>
      <c r="H28" s="315">
        <v>1500000</v>
      </c>
      <c r="I28" s="315">
        <v>3500000</v>
      </c>
      <c r="J28" s="301"/>
      <c r="K28" s="303">
        <f t="shared" si="0"/>
        <v>0</v>
      </c>
      <c r="L28" s="303">
        <f t="shared" si="1"/>
        <v>0</v>
      </c>
      <c r="M28" s="318"/>
    </row>
    <row r="29" spans="1:13" s="11" customFormat="1" ht="45" customHeight="1" x14ac:dyDescent="0.25">
      <c r="A29" s="255">
        <v>17</v>
      </c>
      <c r="B29" s="257" t="s">
        <v>307</v>
      </c>
      <c r="C29" s="257" t="s">
        <v>308</v>
      </c>
      <c r="D29" s="309"/>
      <c r="E29" s="309"/>
      <c r="F29" s="309" t="s">
        <v>254</v>
      </c>
      <c r="G29" s="256" t="s">
        <v>255</v>
      </c>
      <c r="H29" s="316">
        <v>33</v>
      </c>
      <c r="I29" s="316">
        <v>77</v>
      </c>
      <c r="J29" s="302"/>
      <c r="K29" s="304">
        <f t="shared" si="0"/>
        <v>0</v>
      </c>
      <c r="L29" s="304">
        <f t="shared" si="1"/>
        <v>0</v>
      </c>
      <c r="M29" s="319"/>
    </row>
    <row r="30" spans="1:13" s="11" customFormat="1" ht="45" customHeight="1" x14ac:dyDescent="0.25">
      <c r="A30" s="252">
        <v>18</v>
      </c>
      <c r="B30" s="254" t="s">
        <v>309</v>
      </c>
      <c r="C30" s="254" t="s">
        <v>310</v>
      </c>
      <c r="D30" s="320"/>
      <c r="E30" s="320" t="s">
        <v>254</v>
      </c>
      <c r="F30" s="320"/>
      <c r="G30" s="253" t="s">
        <v>260</v>
      </c>
      <c r="H30" s="315">
        <v>60</v>
      </c>
      <c r="I30" s="315">
        <v>130</v>
      </c>
      <c r="J30" s="301"/>
      <c r="K30" s="303">
        <f t="shared" si="0"/>
        <v>0</v>
      </c>
      <c r="L30" s="303">
        <f t="shared" si="1"/>
        <v>0</v>
      </c>
      <c r="M30" s="318"/>
    </row>
    <row r="31" spans="1:13" s="11" customFormat="1" ht="45" customHeight="1" x14ac:dyDescent="0.25">
      <c r="A31" s="255" t="s">
        <v>311</v>
      </c>
      <c r="B31" s="257" t="s">
        <v>312</v>
      </c>
      <c r="C31" s="257" t="s">
        <v>313</v>
      </c>
      <c r="D31" s="309"/>
      <c r="E31" s="309" t="s">
        <v>254</v>
      </c>
      <c r="F31" s="309"/>
      <c r="G31" s="256" t="s">
        <v>264</v>
      </c>
      <c r="H31" s="316">
        <v>1800000</v>
      </c>
      <c r="I31" s="316">
        <v>3000000</v>
      </c>
      <c r="J31" s="302"/>
      <c r="K31" s="304">
        <f t="shared" si="0"/>
        <v>0</v>
      </c>
      <c r="L31" s="304">
        <f t="shared" si="1"/>
        <v>0</v>
      </c>
      <c r="M31" s="319"/>
    </row>
    <row r="32" spans="1:13" s="11" customFormat="1" ht="45" customHeight="1" x14ac:dyDescent="0.25">
      <c r="A32" s="252" t="s">
        <v>314</v>
      </c>
      <c r="B32" s="254" t="s">
        <v>315</v>
      </c>
      <c r="C32" s="254" t="s">
        <v>316</v>
      </c>
      <c r="D32" s="320"/>
      <c r="E32" s="320" t="s">
        <v>254</v>
      </c>
      <c r="F32" s="320"/>
      <c r="G32" s="253" t="s">
        <v>264</v>
      </c>
      <c r="H32" s="315">
        <v>3000000</v>
      </c>
      <c r="I32" s="315">
        <v>5000000</v>
      </c>
      <c r="J32" s="301"/>
      <c r="K32" s="303">
        <f t="shared" si="0"/>
        <v>0</v>
      </c>
      <c r="L32" s="303">
        <f t="shared" si="1"/>
        <v>0</v>
      </c>
      <c r="M32" s="318"/>
    </row>
    <row r="33" spans="1:13" s="11" customFormat="1" ht="45" customHeight="1" x14ac:dyDescent="0.25">
      <c r="A33" s="255" t="s">
        <v>317</v>
      </c>
      <c r="B33" s="257" t="s">
        <v>318</v>
      </c>
      <c r="C33" s="257" t="s">
        <v>319</v>
      </c>
      <c r="D33" s="309"/>
      <c r="E33" s="309" t="s">
        <v>254</v>
      </c>
      <c r="F33" s="309"/>
      <c r="G33" s="256" t="s">
        <v>264</v>
      </c>
      <c r="H33" s="316">
        <v>5000000</v>
      </c>
      <c r="I33" s="316">
        <v>6000000</v>
      </c>
      <c r="J33" s="302"/>
      <c r="K33" s="304">
        <f t="shared" si="0"/>
        <v>0</v>
      </c>
      <c r="L33" s="304">
        <f t="shared" si="1"/>
        <v>0</v>
      </c>
      <c r="M33" s="319"/>
    </row>
    <row r="34" spans="1:13" s="11" customFormat="1" ht="45" customHeight="1" x14ac:dyDescent="0.25">
      <c r="A34" s="252" t="s">
        <v>320</v>
      </c>
      <c r="B34" s="254" t="s">
        <v>321</v>
      </c>
      <c r="C34" s="254" t="s">
        <v>322</v>
      </c>
      <c r="D34" s="320"/>
      <c r="E34" s="320" t="s">
        <v>254</v>
      </c>
      <c r="F34" s="320"/>
      <c r="G34" s="253" t="s">
        <v>255</v>
      </c>
      <c r="H34" s="315">
        <v>300</v>
      </c>
      <c r="I34" s="315">
        <v>500</v>
      </c>
      <c r="J34" s="301"/>
      <c r="K34" s="303">
        <f t="shared" si="0"/>
        <v>0</v>
      </c>
      <c r="L34" s="303">
        <f t="shared" si="1"/>
        <v>0</v>
      </c>
      <c r="M34" s="318"/>
    </row>
    <row r="35" spans="1:13" s="11" customFormat="1" ht="45" customHeight="1" x14ac:dyDescent="0.25">
      <c r="A35" s="255" t="s">
        <v>323</v>
      </c>
      <c r="B35" s="257" t="s">
        <v>324</v>
      </c>
      <c r="C35" s="257" t="s">
        <v>325</v>
      </c>
      <c r="D35" s="309"/>
      <c r="E35" s="309" t="s">
        <v>254</v>
      </c>
      <c r="F35" s="309"/>
      <c r="G35" s="256" t="s">
        <v>255</v>
      </c>
      <c r="H35" s="316">
        <v>500</v>
      </c>
      <c r="I35" s="316">
        <v>800</v>
      </c>
      <c r="J35" s="302"/>
      <c r="K35" s="304">
        <f t="shared" si="0"/>
        <v>0</v>
      </c>
      <c r="L35" s="304">
        <f t="shared" si="1"/>
        <v>0</v>
      </c>
      <c r="M35" s="319"/>
    </row>
    <row r="36" spans="1:13" s="11" customFormat="1" ht="45" customHeight="1" x14ac:dyDescent="0.25">
      <c r="A36" s="252" t="s">
        <v>326</v>
      </c>
      <c r="B36" s="254" t="s">
        <v>327</v>
      </c>
      <c r="C36" s="254" t="s">
        <v>328</v>
      </c>
      <c r="D36" s="320"/>
      <c r="E36" s="320" t="s">
        <v>254</v>
      </c>
      <c r="F36" s="320"/>
      <c r="G36" s="253" t="s">
        <v>255</v>
      </c>
      <c r="H36" s="315">
        <v>800</v>
      </c>
      <c r="I36" s="315">
        <v>1200</v>
      </c>
      <c r="J36" s="301"/>
      <c r="K36" s="303">
        <f t="shared" si="0"/>
        <v>0</v>
      </c>
      <c r="L36" s="303">
        <f t="shared" si="1"/>
        <v>0</v>
      </c>
      <c r="M36" s="318"/>
    </row>
    <row r="37" spans="1:13" s="11" customFormat="1" ht="45" customHeight="1" x14ac:dyDescent="0.25">
      <c r="A37" s="255">
        <v>21</v>
      </c>
      <c r="B37" s="257" t="s">
        <v>329</v>
      </c>
      <c r="C37" s="257" t="s">
        <v>330</v>
      </c>
      <c r="D37" s="309"/>
      <c r="E37" s="309" t="s">
        <v>254</v>
      </c>
      <c r="F37" s="309"/>
      <c r="G37" s="256" t="s">
        <v>255</v>
      </c>
      <c r="H37" s="316">
        <v>400</v>
      </c>
      <c r="I37" s="316">
        <v>600</v>
      </c>
      <c r="J37" s="302"/>
      <c r="K37" s="304">
        <f t="shared" si="0"/>
        <v>0</v>
      </c>
      <c r="L37" s="304">
        <f t="shared" si="1"/>
        <v>0</v>
      </c>
      <c r="M37" s="319"/>
    </row>
    <row r="38" spans="1:13" s="11" customFormat="1" ht="45" customHeight="1" x14ac:dyDescent="0.25">
      <c r="A38" s="252">
        <v>22</v>
      </c>
      <c r="B38" s="254" t="s">
        <v>331</v>
      </c>
      <c r="C38" s="254" t="s">
        <v>332</v>
      </c>
      <c r="D38" s="320"/>
      <c r="E38" s="320"/>
      <c r="F38" s="320" t="s">
        <v>254</v>
      </c>
      <c r="G38" s="253" t="s">
        <v>273</v>
      </c>
      <c r="H38" s="315">
        <v>150000</v>
      </c>
      <c r="I38" s="315">
        <v>300000</v>
      </c>
      <c r="J38" s="301"/>
      <c r="K38" s="303">
        <f t="shared" si="0"/>
        <v>0</v>
      </c>
      <c r="L38" s="303">
        <f t="shared" si="1"/>
        <v>0</v>
      </c>
      <c r="M38" s="318"/>
    </row>
    <row r="39" spans="1:13" s="11" customFormat="1" ht="45" customHeight="1" x14ac:dyDescent="0.25">
      <c r="A39" s="255">
        <v>23</v>
      </c>
      <c r="B39" s="257" t="s">
        <v>333</v>
      </c>
      <c r="C39" s="257" t="s">
        <v>334</v>
      </c>
      <c r="D39" s="309"/>
      <c r="E39" s="309"/>
      <c r="F39" s="309" t="s">
        <v>254</v>
      </c>
      <c r="G39" s="256" t="s">
        <v>273</v>
      </c>
      <c r="H39" s="316">
        <v>75000</v>
      </c>
      <c r="I39" s="316">
        <v>150000</v>
      </c>
      <c r="J39" s="302"/>
      <c r="K39" s="304">
        <f t="shared" si="0"/>
        <v>0</v>
      </c>
      <c r="L39" s="304">
        <f t="shared" si="1"/>
        <v>0</v>
      </c>
      <c r="M39" s="319"/>
    </row>
    <row r="40" spans="1:13" s="11" customFormat="1" ht="45" customHeight="1" x14ac:dyDescent="0.25">
      <c r="A40" s="252">
        <v>24</v>
      </c>
      <c r="B40" s="254" t="s">
        <v>335</v>
      </c>
      <c r="C40" s="254" t="s">
        <v>336</v>
      </c>
      <c r="D40" s="320" t="s">
        <v>254</v>
      </c>
      <c r="E40" s="320"/>
      <c r="F40" s="320"/>
      <c r="G40" s="253" t="s">
        <v>273</v>
      </c>
      <c r="H40" s="315">
        <v>250000</v>
      </c>
      <c r="I40" s="315">
        <v>500000</v>
      </c>
      <c r="J40" s="301"/>
      <c r="K40" s="303">
        <f t="shared" si="0"/>
        <v>0</v>
      </c>
      <c r="L40" s="303">
        <f t="shared" si="1"/>
        <v>0</v>
      </c>
      <c r="M40" s="318"/>
    </row>
    <row r="41" spans="1:13" s="11" customFormat="1" ht="45" customHeight="1" x14ac:dyDescent="0.25">
      <c r="A41" s="255">
        <v>25</v>
      </c>
      <c r="B41" s="257" t="s">
        <v>337</v>
      </c>
      <c r="C41" s="257" t="s">
        <v>338</v>
      </c>
      <c r="D41" s="309"/>
      <c r="E41" s="309"/>
      <c r="F41" s="309" t="s">
        <v>254</v>
      </c>
      <c r="G41" s="256" t="s">
        <v>255</v>
      </c>
      <c r="H41" s="316">
        <v>500</v>
      </c>
      <c r="I41" s="316">
        <v>1200</v>
      </c>
      <c r="J41" s="302"/>
      <c r="K41" s="304">
        <f t="shared" si="0"/>
        <v>0</v>
      </c>
      <c r="L41" s="304">
        <f t="shared" si="1"/>
        <v>0</v>
      </c>
      <c r="M41" s="319"/>
    </row>
    <row r="42" spans="1:13" s="11" customFormat="1" ht="45" customHeight="1" x14ac:dyDescent="0.25">
      <c r="A42" s="252">
        <v>26</v>
      </c>
      <c r="B42" s="254" t="s">
        <v>339</v>
      </c>
      <c r="C42" s="254" t="s">
        <v>340</v>
      </c>
      <c r="D42" s="320"/>
      <c r="E42" s="320"/>
      <c r="F42" s="320" t="s">
        <v>254</v>
      </c>
      <c r="G42" s="253" t="s">
        <v>341</v>
      </c>
      <c r="H42" s="315">
        <v>10</v>
      </c>
      <c r="I42" s="315">
        <v>30</v>
      </c>
      <c r="J42" s="301"/>
      <c r="K42" s="303">
        <f t="shared" si="0"/>
        <v>0</v>
      </c>
      <c r="L42" s="303">
        <f t="shared" si="1"/>
        <v>0</v>
      </c>
      <c r="M42" s="318"/>
    </row>
    <row r="43" spans="1:13" s="11" customFormat="1" ht="45" customHeight="1" x14ac:dyDescent="0.25">
      <c r="A43" s="255">
        <v>27</v>
      </c>
      <c r="B43" s="257" t="s">
        <v>342</v>
      </c>
      <c r="C43" s="257" t="s">
        <v>343</v>
      </c>
      <c r="D43" s="309"/>
      <c r="E43" s="309"/>
      <c r="F43" s="309" t="s">
        <v>254</v>
      </c>
      <c r="G43" s="256" t="s">
        <v>260</v>
      </c>
      <c r="H43" s="316">
        <v>5</v>
      </c>
      <c r="I43" s="316">
        <v>12</v>
      </c>
      <c r="J43" s="302"/>
      <c r="K43" s="304">
        <f t="shared" si="0"/>
        <v>0</v>
      </c>
      <c r="L43" s="304">
        <f t="shared" si="1"/>
        <v>0</v>
      </c>
      <c r="M43" s="319"/>
    </row>
    <row r="44" spans="1:13" s="11" customFormat="1" ht="74.849999999999994" customHeight="1" x14ac:dyDescent="0.25">
      <c r="A44" s="380">
        <v>28</v>
      </c>
      <c r="B44" s="381" t="s">
        <v>344</v>
      </c>
      <c r="C44" s="381" t="s">
        <v>345</v>
      </c>
      <c r="D44" s="382"/>
      <c r="E44" s="382"/>
      <c r="F44" s="382" t="s">
        <v>254</v>
      </c>
      <c r="G44" s="383" t="s">
        <v>255</v>
      </c>
      <c r="H44" s="384">
        <v>1000</v>
      </c>
      <c r="I44" s="384">
        <v>2500</v>
      </c>
      <c r="J44" s="301"/>
      <c r="K44" s="385">
        <f t="shared" ref="K44" si="2">$J44*H44</f>
        <v>0</v>
      </c>
      <c r="L44" s="385">
        <f t="shared" ref="L44" si="3">$J44*I44</f>
        <v>0</v>
      </c>
      <c r="M44" s="386"/>
    </row>
    <row r="45" spans="1:13" s="11" customFormat="1" ht="45" customHeight="1" x14ac:dyDescent="0.25">
      <c r="A45" s="255" t="s">
        <v>346</v>
      </c>
      <c r="B45" s="257" t="s">
        <v>347</v>
      </c>
      <c r="C45" s="257" t="s">
        <v>348</v>
      </c>
      <c r="D45" s="309"/>
      <c r="E45" s="309" t="s">
        <v>254</v>
      </c>
      <c r="F45" s="309"/>
      <c r="G45" s="256" t="s">
        <v>264</v>
      </c>
      <c r="H45" s="316">
        <v>25000</v>
      </c>
      <c r="I45" s="316">
        <v>50000</v>
      </c>
      <c r="J45" s="301"/>
      <c r="K45" s="304">
        <f t="shared" si="0"/>
        <v>0</v>
      </c>
      <c r="L45" s="304">
        <f t="shared" si="1"/>
        <v>0</v>
      </c>
      <c r="M45" s="319"/>
    </row>
    <row r="46" spans="1:13" s="11" customFormat="1" ht="45" customHeight="1" x14ac:dyDescent="0.25">
      <c r="A46" s="380" t="s">
        <v>349</v>
      </c>
      <c r="B46" s="381" t="s">
        <v>350</v>
      </c>
      <c r="C46" s="381" t="s">
        <v>351</v>
      </c>
      <c r="D46" s="382"/>
      <c r="E46" s="382" t="s">
        <v>254</v>
      </c>
      <c r="F46" s="382"/>
      <c r="G46" s="383" t="s">
        <v>264</v>
      </c>
      <c r="H46" s="384">
        <v>50000</v>
      </c>
      <c r="I46" s="384">
        <v>100000</v>
      </c>
      <c r="J46" s="301"/>
      <c r="K46" s="385">
        <f t="shared" si="0"/>
        <v>0</v>
      </c>
      <c r="L46" s="385">
        <f t="shared" si="1"/>
        <v>0</v>
      </c>
      <c r="M46" s="386"/>
    </row>
    <row r="47" spans="1:13" s="11" customFormat="1" ht="45" customHeight="1" x14ac:dyDescent="0.25">
      <c r="A47" s="255" t="s">
        <v>352</v>
      </c>
      <c r="B47" s="257" t="s">
        <v>353</v>
      </c>
      <c r="C47" s="257" t="s">
        <v>354</v>
      </c>
      <c r="D47" s="309"/>
      <c r="E47" s="309" t="s">
        <v>254</v>
      </c>
      <c r="F47" s="309"/>
      <c r="G47" s="256" t="s">
        <v>264</v>
      </c>
      <c r="H47" s="316">
        <v>100000</v>
      </c>
      <c r="I47" s="316">
        <v>250000</v>
      </c>
      <c r="J47" s="301"/>
      <c r="K47" s="304">
        <f t="shared" si="0"/>
        <v>0</v>
      </c>
      <c r="L47" s="304">
        <f t="shared" si="1"/>
        <v>0</v>
      </c>
      <c r="M47" s="319"/>
    </row>
    <row r="48" spans="1:13" s="11" customFormat="1" ht="45" customHeight="1" x14ac:dyDescent="0.25">
      <c r="A48" s="380">
        <v>30</v>
      </c>
      <c r="B48" s="187" t="s">
        <v>355</v>
      </c>
      <c r="C48" s="387" t="s">
        <v>356</v>
      </c>
      <c r="D48" s="382"/>
      <c r="E48" s="382"/>
      <c r="F48" s="392" t="s">
        <v>254</v>
      </c>
      <c r="G48" s="388" t="s">
        <v>255</v>
      </c>
      <c r="H48" s="399">
        <v>1500</v>
      </c>
      <c r="I48" s="399">
        <v>5000</v>
      </c>
      <c r="J48" s="389"/>
      <c r="K48" s="385">
        <f t="shared" ref="K48:K49" si="4">$J48*H48</f>
        <v>0</v>
      </c>
      <c r="L48" s="385">
        <f t="shared" ref="L48:L49" si="5">$J48*I48</f>
        <v>0</v>
      </c>
      <c r="M48" s="390"/>
    </row>
    <row r="49" spans="1:13" s="11" customFormat="1" ht="45" customHeight="1" x14ac:dyDescent="0.25">
      <c r="A49" s="255">
        <v>31</v>
      </c>
      <c r="B49" t="s">
        <v>357</v>
      </c>
      <c r="C49" s="45" t="s">
        <v>358</v>
      </c>
      <c r="D49" s="309"/>
      <c r="E49" s="309"/>
      <c r="F49" s="393" t="s">
        <v>254</v>
      </c>
      <c r="G49" s="11" t="s">
        <v>255</v>
      </c>
      <c r="H49" s="400">
        <v>2000</v>
      </c>
      <c r="I49" s="400">
        <v>7000</v>
      </c>
      <c r="J49" s="389"/>
      <c r="K49" s="304">
        <f t="shared" si="4"/>
        <v>0</v>
      </c>
      <c r="L49" s="304">
        <f t="shared" si="5"/>
        <v>0</v>
      </c>
      <c r="M49" s="391"/>
    </row>
    <row r="50" spans="1:13" s="11" customFormat="1" ht="18" customHeight="1" x14ac:dyDescent="0.25">
      <c r="A50" s="255"/>
      <c r="B50" s="256"/>
      <c r="C50" s="256"/>
      <c r="D50" s="309"/>
      <c r="E50" s="309"/>
      <c r="F50" s="309"/>
      <c r="G50" s="256"/>
      <c r="H50" s="255"/>
      <c r="I50" s="255"/>
      <c r="J50" s="255"/>
      <c r="K50" s="256"/>
      <c r="L50" s="256"/>
      <c r="M50" s="295"/>
    </row>
    <row r="51" spans="1:13" s="11" customFormat="1" x14ac:dyDescent="0.25">
      <c r="A51" s="306">
        <v>32</v>
      </c>
      <c r="B51" s="297" t="s">
        <v>240</v>
      </c>
      <c r="C51" s="297"/>
      <c r="D51" s="308"/>
      <c r="E51" s="308"/>
      <c r="F51" s="308"/>
      <c r="G51" s="311"/>
      <c r="H51" s="299">
        <v>0.05</v>
      </c>
      <c r="I51" s="299">
        <v>0.2</v>
      </c>
      <c r="J51" s="299"/>
      <c r="K51" s="307">
        <f>$H51*SUM(K$8:K$49)</f>
        <v>0</v>
      </c>
      <c r="L51" s="307">
        <f>$I51*SUM(L$8:L$49)</f>
        <v>0</v>
      </c>
      <c r="M51" s="298"/>
    </row>
    <row r="52" spans="1:13" s="11" customFormat="1" x14ac:dyDescent="0.25">
      <c r="A52" s="255">
        <v>33</v>
      </c>
      <c r="B52" s="256" t="s">
        <v>241</v>
      </c>
      <c r="C52" s="256"/>
      <c r="D52" s="309"/>
      <c r="E52" s="309"/>
      <c r="F52" s="309"/>
      <c r="G52" s="312"/>
      <c r="H52" s="258">
        <v>0.05</v>
      </c>
      <c r="I52" s="258">
        <v>0.15</v>
      </c>
      <c r="J52" s="258"/>
      <c r="K52" s="304">
        <f>$H52*SUM(K$8:K$49)</f>
        <v>0</v>
      </c>
      <c r="L52" s="304">
        <f>$I52*SUM(L$8:L$49)</f>
        <v>0</v>
      </c>
      <c r="M52" s="296"/>
    </row>
    <row r="53" spans="1:13" x14ac:dyDescent="0.25"/>
    <row r="54" spans="1:13" x14ac:dyDescent="0.25"/>
  </sheetData>
  <sheetProtection algorithmName="SHA-512" hashValue="6Wv3LJklEpzSAjWM8AwIce1eVAAE6x+Pid8+4OPPR5j11lNV0nr1oMwZwuZqT/51qbajFVXQ9xYolNygT/5rlg==" saltValue="XnWtW0hm0323jQNROLJ1LA==" spinCount="100000" sheet="1" objects="1" scenarios="1"/>
  <autoFilter ref="A7:L52" xr:uid="{5CD2FE3B-E7C2-48BE-ADCC-C245E2992D9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78CC4-B029-41E4-B30C-C64FA52302C5}">
  <sheetPr codeName="Sheet7">
    <tabColor theme="4" tint="0.79998168889431442"/>
  </sheetPr>
  <dimension ref="A1"/>
  <sheetViews>
    <sheetView workbookViewId="0"/>
  </sheetViews>
  <sheetFormatPr defaultRowHeight="15" x14ac:dyDescent="0.25"/>
  <sheetData>
    <row r="1" spans="1:1" x14ac:dyDescent="0.25">
      <c r="A1" t="s">
        <v>359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8958-FE49-450D-B69B-A71D08552856}">
  <sheetPr codeName="Sheet8">
    <tabColor theme="6"/>
  </sheetPr>
  <dimension ref="A1"/>
  <sheetViews>
    <sheetView workbookViewId="0"/>
  </sheetViews>
  <sheetFormatPr defaultRowHeight="15" x14ac:dyDescent="0.25"/>
  <sheetData/>
  <sheetProtection algorithmName="SHA-512" hashValue="pnraXvT1plXp6qOEID3MFx9Im4pyBL5mNPhU9BdfDsBKJvIhJagdq9m+WA3VJne2cVnrzPxXoawn4F+3hB9KZg==" saltValue="Bjie5WaF+3vntN4V5zUNn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744D-E8D8-4E06-B9E9-FDFAE9A12444}">
  <sheetPr codeName="Sheet9">
    <tabColor theme="9" tint="0.39997558519241921"/>
  </sheetPr>
  <dimension ref="A1:CX122"/>
  <sheetViews>
    <sheetView workbookViewId="0"/>
  </sheetViews>
  <sheetFormatPr defaultRowHeight="15" x14ac:dyDescent="0.25"/>
  <cols>
    <col min="1" max="1" width="33.28515625" customWidth="1"/>
    <col min="2" max="2" width="16" customWidth="1"/>
    <col min="3" max="3" width="14.42578125" customWidth="1"/>
    <col min="4" max="4" width="13.5703125" customWidth="1"/>
    <col min="5" max="5" width="15.5703125" bestFit="1" customWidth="1"/>
    <col min="6" max="102" width="13.5703125" customWidth="1"/>
  </cols>
  <sheetData>
    <row r="1" spans="1:102" s="238" customFormat="1" x14ac:dyDescent="0.25">
      <c r="A1" s="2" t="s">
        <v>360</v>
      </c>
      <c r="B1" s="237" t="s">
        <v>361</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row>
    <row r="2" spans="1:102" x14ac:dyDescent="0.25">
      <c r="A2" s="167"/>
    </row>
    <row r="3" spans="1:102" x14ac:dyDescent="0.25">
      <c r="A3" s="331"/>
      <c r="B3" s="502" t="s">
        <v>362</v>
      </c>
      <c r="C3" s="502"/>
      <c r="D3" s="502"/>
      <c r="E3" s="502"/>
      <c r="F3" s="502"/>
      <c r="G3" s="502"/>
      <c r="H3" s="502" t="s">
        <v>363</v>
      </c>
      <c r="I3" s="502"/>
      <c r="J3" s="502"/>
      <c r="K3" s="502"/>
      <c r="L3" s="502"/>
      <c r="M3" s="502"/>
    </row>
    <row r="4" spans="1:102" ht="30" x14ac:dyDescent="0.25">
      <c r="A4" s="333" t="s">
        <v>55</v>
      </c>
      <c r="B4" s="334" t="s">
        <v>364</v>
      </c>
      <c r="C4" s="334" t="s">
        <v>365</v>
      </c>
      <c r="D4" s="334" t="s">
        <v>366</v>
      </c>
      <c r="E4" s="334" t="s">
        <v>367</v>
      </c>
      <c r="F4" s="335" t="s">
        <v>368</v>
      </c>
      <c r="G4" s="334" t="s">
        <v>369</v>
      </c>
      <c r="H4" s="334" t="s">
        <v>364</v>
      </c>
      <c r="I4" s="334" t="s">
        <v>365</v>
      </c>
      <c r="J4" s="334" t="s">
        <v>366</v>
      </c>
      <c r="K4" s="334" t="s">
        <v>367</v>
      </c>
      <c r="L4" s="335" t="s">
        <v>368</v>
      </c>
      <c r="M4" s="334" t="s">
        <v>369</v>
      </c>
    </row>
    <row r="5" spans="1:102" x14ac:dyDescent="0.25">
      <c r="A5" t="s">
        <v>370</v>
      </c>
      <c r="B5" s="23">
        <f>SUM('Structure Calcs'!Y:Y)</f>
        <v>0</v>
      </c>
      <c r="C5" s="23">
        <f>SUM('Structure Calcs'!Z:Z)</f>
        <v>0</v>
      </c>
      <c r="D5" s="23">
        <f>SUM('Structure Calcs'!AA:AA)</f>
        <v>0</v>
      </c>
      <c r="E5" s="23">
        <f>SUM('Structure Calcs'!AB:AB)</f>
        <v>0</v>
      </c>
      <c r="F5" s="23">
        <f>SUM('Structure Calcs'!AC:AC)</f>
        <v>0</v>
      </c>
      <c r="G5" s="23">
        <f>SUM('Structure Calcs'!AD:AD)</f>
        <v>0</v>
      </c>
      <c r="H5" s="23">
        <f>SUM('Structure Calcs'!AE:AE)</f>
        <v>0</v>
      </c>
      <c r="I5" s="23">
        <f>SUM('Structure Calcs'!AF:AF)</f>
        <v>0</v>
      </c>
      <c r="J5" s="23">
        <f>SUM('Structure Calcs'!AG:AG)</f>
        <v>0</v>
      </c>
      <c r="K5" s="23">
        <f>SUM('Structure Calcs'!AH:AH)</f>
        <v>0</v>
      </c>
      <c r="L5" s="23">
        <f>SUM('Structure Calcs'!AI:AI)</f>
        <v>0</v>
      </c>
      <c r="M5" s="23">
        <f>SUM('Structure Calcs'!AJ:AJ)</f>
        <v>0</v>
      </c>
    </row>
    <row r="6" spans="1:102" x14ac:dyDescent="0.25">
      <c r="A6" t="s">
        <v>371</v>
      </c>
      <c r="B6" s="23">
        <f>SUM('Content Calcs'!Z:Z)</f>
        <v>0</v>
      </c>
      <c r="C6" s="23">
        <f>SUM('Content Calcs'!AA:AA)</f>
        <v>0</v>
      </c>
      <c r="D6" s="23">
        <f>SUM('Content Calcs'!AB:AB)</f>
        <v>0</v>
      </c>
      <c r="E6" s="23">
        <f>SUM('Content Calcs'!AC:AC)</f>
        <v>0</v>
      </c>
      <c r="F6" s="23">
        <f>SUM('Content Calcs'!AD:AD)</f>
        <v>0</v>
      </c>
      <c r="G6" s="23">
        <f>SUM('Content Calcs'!AE:AE)</f>
        <v>0</v>
      </c>
      <c r="H6" s="23">
        <f>SUM('Content Calcs'!AF:AF)</f>
        <v>0</v>
      </c>
      <c r="I6" s="23">
        <f>SUM('Content Calcs'!AG:AG)</f>
        <v>0</v>
      </c>
      <c r="J6" s="23">
        <f>SUM('Content Calcs'!AH:AH)</f>
        <v>0</v>
      </c>
      <c r="K6" s="23">
        <f>SUM('Content Calcs'!AI:AI)</f>
        <v>0</v>
      </c>
      <c r="L6" s="23">
        <f>SUM('Content Calcs'!AJ:AJ)</f>
        <v>0</v>
      </c>
      <c r="M6" s="23">
        <f>SUM('Content Calcs'!AK:AK)</f>
        <v>0</v>
      </c>
    </row>
    <row r="7" spans="1:102" x14ac:dyDescent="0.25">
      <c r="A7" t="s">
        <v>372</v>
      </c>
      <c r="B7" s="23">
        <f>SUM('Debris Cost Calcs'!AA:AA)</f>
        <v>0</v>
      </c>
      <c r="C7" s="23">
        <f>SUM('Debris Cost Calcs'!AB:AB)</f>
        <v>0</v>
      </c>
      <c r="D7" s="23">
        <f>SUM('Debris Cost Calcs'!AC:AC)</f>
        <v>0</v>
      </c>
      <c r="E7" s="23">
        <f>SUM('Debris Cost Calcs'!AD:AD)</f>
        <v>0</v>
      </c>
      <c r="F7" s="23">
        <f>SUM('Debris Cost Calcs'!AE:AE)</f>
        <v>0</v>
      </c>
      <c r="G7" s="23">
        <f>SUM('Debris Cost Calcs'!AF:AF)</f>
        <v>0</v>
      </c>
      <c r="H7" s="23">
        <f>SUM('Debris Cost Calcs'!AG:AG)</f>
        <v>0</v>
      </c>
      <c r="I7" s="23">
        <f>SUM('Debris Cost Calcs'!AH:AH)</f>
        <v>0</v>
      </c>
      <c r="J7" s="23">
        <f>SUM('Debris Cost Calcs'!AI:AI)</f>
        <v>0</v>
      </c>
      <c r="K7" s="23">
        <f>SUM('Debris Cost Calcs'!AJ:AJ)</f>
        <v>0</v>
      </c>
      <c r="L7" s="23">
        <f>SUM('Debris Cost Calcs'!AK:AK)</f>
        <v>0</v>
      </c>
      <c r="M7" s="23">
        <f>SUM('Debris Cost Calcs'!AL:AL)</f>
        <v>0</v>
      </c>
    </row>
    <row r="8" spans="1:102" x14ac:dyDescent="0.25">
      <c r="A8" t="s">
        <v>373</v>
      </c>
      <c r="B8" s="23">
        <f>SUM('Displacement Calcs'!AB:AB)</f>
        <v>0</v>
      </c>
      <c r="C8" s="23">
        <f>SUM('Displacement Calcs'!AC:AC)</f>
        <v>0</v>
      </c>
      <c r="D8" s="23">
        <f>SUM('Displacement Calcs'!AD:AD)</f>
        <v>0</v>
      </c>
      <c r="E8" s="23">
        <f>SUM('Displacement Calcs'!AE:AE)</f>
        <v>0</v>
      </c>
      <c r="F8" s="23">
        <f>SUM('Displacement Calcs'!AF:AF)</f>
        <v>0</v>
      </c>
      <c r="G8" s="23">
        <f>SUM('Displacement Calcs'!AG:AG)</f>
        <v>0</v>
      </c>
      <c r="H8" s="23">
        <f>SUM('Displacement Calcs'!AH:AH)</f>
        <v>0</v>
      </c>
      <c r="I8" s="23">
        <f>SUM('Displacement Calcs'!AI:AI)</f>
        <v>0</v>
      </c>
      <c r="J8" s="23">
        <f>SUM('Displacement Calcs'!AJ:AJ)</f>
        <v>0</v>
      </c>
      <c r="K8" s="23">
        <f>SUM('Displacement Calcs'!AK:AK)</f>
        <v>0</v>
      </c>
      <c r="L8" s="23">
        <f>SUM('Displacement Calcs'!AL:AL)</f>
        <v>0</v>
      </c>
      <c r="M8" s="23">
        <f>SUM('Displacement Calcs'!AM:AM)</f>
        <v>0</v>
      </c>
    </row>
    <row r="9" spans="1:102" x14ac:dyDescent="0.25">
      <c r="A9" t="s">
        <v>374</v>
      </c>
      <c r="B9" s="23">
        <f>SUM('Auto Loss Calcs'!W:W)</f>
        <v>0</v>
      </c>
      <c r="C9" s="23">
        <f>SUM('Auto Loss Calcs'!X:X)</f>
        <v>0</v>
      </c>
      <c r="D9" s="23">
        <f>SUM('Auto Loss Calcs'!Y:Y)</f>
        <v>0</v>
      </c>
      <c r="E9" s="23">
        <f>SUM('Auto Loss Calcs'!Z:Z)</f>
        <v>0</v>
      </c>
      <c r="F9" s="23">
        <f>SUM('Auto Loss Calcs'!AA:AA)</f>
        <v>0</v>
      </c>
      <c r="G9" s="23">
        <f>SUM('Auto Loss Calcs'!AB:AB)</f>
        <v>0</v>
      </c>
      <c r="H9" s="23">
        <f>SUM('Auto Loss Calcs'!AC:AC)</f>
        <v>0</v>
      </c>
      <c r="I9" s="23">
        <f>SUM('Auto Loss Calcs'!AD:AD)</f>
        <v>0</v>
      </c>
      <c r="J9" s="23">
        <f>SUM('Auto Loss Calcs'!AE:AE)</f>
        <v>0</v>
      </c>
      <c r="K9" s="23">
        <f>SUM('Auto Loss Calcs'!AF:AF)</f>
        <v>0</v>
      </c>
      <c r="L9" s="23">
        <f>SUM('Auto Loss Calcs'!AG:AG)</f>
        <v>0</v>
      </c>
      <c r="M9" s="23">
        <f>SUM('Auto Loss Calcs'!AH:AH)</f>
        <v>0</v>
      </c>
    </row>
    <row r="10" spans="1:102" x14ac:dyDescent="0.25">
      <c r="A10" t="s">
        <v>375</v>
      </c>
      <c r="B10" s="23">
        <f>'Street Flooding Calcs'!B19</f>
        <v>0</v>
      </c>
      <c r="C10" s="23">
        <f>'Street Flooding Calcs'!C19</f>
        <v>0</v>
      </c>
      <c r="D10" s="23">
        <f>'Street Flooding Calcs'!D19</f>
        <v>0</v>
      </c>
      <c r="E10" s="23">
        <f>'Street Flooding Calcs'!E19</f>
        <v>0</v>
      </c>
      <c r="F10" s="23">
        <f>'Street Flooding Calcs'!F19</f>
        <v>0</v>
      </c>
      <c r="G10" s="23">
        <f>'Street Flooding Calcs'!G19</f>
        <v>0</v>
      </c>
      <c r="H10" s="23">
        <f>'Street Flooding Calcs'!H19</f>
        <v>0</v>
      </c>
      <c r="I10" s="23">
        <f>'Street Flooding Calcs'!I19</f>
        <v>0</v>
      </c>
      <c r="J10" s="23">
        <f>'Street Flooding Calcs'!J19</f>
        <v>0</v>
      </c>
      <c r="K10" s="23">
        <f>'Street Flooding Calcs'!K19</f>
        <v>0</v>
      </c>
      <c r="L10" s="23">
        <f>'Street Flooding Calcs'!L19</f>
        <v>0</v>
      </c>
      <c r="M10" s="23">
        <f>'Street Flooding Calcs'!M19</f>
        <v>0</v>
      </c>
      <c r="N10" s="23"/>
    </row>
    <row r="11" spans="1:102" x14ac:dyDescent="0.25">
      <c r="A11" t="s">
        <v>18</v>
      </c>
      <c r="B11" s="23">
        <f>'Emergency Benefit Calcs'!B74</f>
        <v>0</v>
      </c>
      <c r="C11" s="23">
        <f>'Emergency Benefit Calcs'!C74</f>
        <v>0</v>
      </c>
      <c r="D11" s="23">
        <f>'Emergency Benefit Calcs'!D74</f>
        <v>0</v>
      </c>
      <c r="E11" s="23">
        <f>'Emergency Benefit Calcs'!E74</f>
        <v>0</v>
      </c>
      <c r="F11" s="23">
        <f>'Emergency Benefit Calcs'!F74</f>
        <v>0</v>
      </c>
      <c r="G11" s="23">
        <f>'Emergency Benefit Calcs'!G74</f>
        <v>0</v>
      </c>
      <c r="H11" s="23">
        <f>'Emergency Benefit Calcs'!H74</f>
        <v>0</v>
      </c>
      <c r="I11" s="23">
        <f>'Emergency Benefit Calcs'!I74</f>
        <v>0</v>
      </c>
      <c r="J11" s="23">
        <f>'Emergency Benefit Calcs'!J74</f>
        <v>0</v>
      </c>
      <c r="K11" s="23">
        <f>'Emergency Benefit Calcs'!K74</f>
        <v>0</v>
      </c>
      <c r="L11" s="23">
        <f>'Emergency Benefit Calcs'!L74</f>
        <v>0</v>
      </c>
      <c r="M11" s="23">
        <f>'Emergency Benefit Calcs'!M74</f>
        <v>0</v>
      </c>
      <c r="N11" s="23"/>
    </row>
    <row r="12" spans="1:102" x14ac:dyDescent="0.25">
      <c r="A12" t="s">
        <v>376</v>
      </c>
      <c r="B12" s="23">
        <f>SUM('Utility Calcs'!T:T)</f>
        <v>0</v>
      </c>
      <c r="C12" s="23">
        <f>SUM('Utility Calcs'!U:U)</f>
        <v>0</v>
      </c>
      <c r="D12" s="23">
        <f>SUM('Utility Calcs'!V:V)</f>
        <v>0</v>
      </c>
      <c r="E12" s="23">
        <f>SUM('Utility Calcs'!W:W)</f>
        <v>0</v>
      </c>
      <c r="F12" s="23">
        <f>SUM('Utility Calcs'!X:X)</f>
        <v>0</v>
      </c>
      <c r="G12" s="23">
        <f>SUM('Utility Calcs'!Y:Y)</f>
        <v>0</v>
      </c>
      <c r="H12" s="23">
        <f>SUM('Utility Calcs'!Z:Z)</f>
        <v>0</v>
      </c>
      <c r="I12" s="23">
        <f>SUM('Utility Calcs'!AA:AA)</f>
        <v>0</v>
      </c>
      <c r="J12" s="23">
        <f>SUM('Utility Calcs'!AB:AB)</f>
        <v>0</v>
      </c>
      <c r="K12" s="23">
        <f>SUM('Utility Calcs'!AC:AC)</f>
        <v>0</v>
      </c>
      <c r="L12" s="23">
        <f>SUM('Utility Calcs'!AD:AD)</f>
        <v>0</v>
      </c>
      <c r="M12" s="23">
        <f>SUM('Utility Calcs'!AE:AE)</f>
        <v>0</v>
      </c>
    </row>
    <row r="14" spans="1:102" ht="14.85" customHeight="1" x14ac:dyDescent="0.25">
      <c r="A14" s="333"/>
      <c r="B14" s="503" t="s">
        <v>377</v>
      </c>
      <c r="C14" s="503"/>
      <c r="D14" s="503"/>
      <c r="E14" s="504" t="s">
        <v>378</v>
      </c>
      <c r="F14" s="505"/>
      <c r="G14" s="506"/>
    </row>
    <row r="15" spans="1:102" x14ac:dyDescent="0.25">
      <c r="A15" s="333" t="s">
        <v>55</v>
      </c>
      <c r="B15" s="334" t="s">
        <v>379</v>
      </c>
      <c r="C15" s="334" t="s">
        <v>380</v>
      </c>
      <c r="D15" s="334" t="s">
        <v>381</v>
      </c>
      <c r="E15" s="334" t="s">
        <v>379</v>
      </c>
      <c r="F15" s="334" t="s">
        <v>380</v>
      </c>
      <c r="G15" s="334" t="s">
        <v>381</v>
      </c>
    </row>
    <row r="16" spans="1:102" x14ac:dyDescent="0.25">
      <c r="A16" t="s">
        <v>12</v>
      </c>
      <c r="B16" s="23">
        <f t="shared" ref="B16:B23" si="0">IF(C5&lt;B5,ABS(C5-B5),0)</f>
        <v>0</v>
      </c>
      <c r="C16" s="23">
        <f>IF(E5&lt;D5,ABS(E5-D5),0)</f>
        <v>0</v>
      </c>
      <c r="D16" s="23">
        <f>IF(G5&lt;F5,ABS(G5-F5),0)</f>
        <v>0</v>
      </c>
      <c r="E16" s="23">
        <f t="shared" ref="E16:E23" si="1">IF(I5&lt;H5,ABS(I5-H5),0)</f>
        <v>0</v>
      </c>
      <c r="F16" s="23">
        <f>IF(K5&lt;J5,ABS(K5-J5),0)</f>
        <v>0</v>
      </c>
      <c r="G16" s="23">
        <f>IF(M5&lt;L5,ABS(M5-L5),0)</f>
        <v>0</v>
      </c>
      <c r="I16" s="23"/>
    </row>
    <row r="17" spans="1:102" x14ac:dyDescent="0.25">
      <c r="A17" t="s">
        <v>13</v>
      </c>
      <c r="B17" s="23">
        <f t="shared" si="0"/>
        <v>0</v>
      </c>
      <c r="C17" s="23">
        <f>IF(E6&lt;D6,ABS(E6-D6),0)</f>
        <v>0</v>
      </c>
      <c r="D17" s="23">
        <f>IF(G6&lt;F6,ABS(G6-F6),0)</f>
        <v>0</v>
      </c>
      <c r="E17" s="23">
        <f t="shared" si="1"/>
        <v>0</v>
      </c>
      <c r="F17" s="23">
        <f>IF(K6&lt;J6,ABS(K6-J6),0)</f>
        <v>0</v>
      </c>
      <c r="G17" s="23">
        <f>IF(M6&lt;L6,ABS(M6-L6),0)</f>
        <v>0</v>
      </c>
      <c r="I17" s="23"/>
    </row>
    <row r="18" spans="1:102" x14ac:dyDescent="0.25">
      <c r="A18" t="s">
        <v>14</v>
      </c>
      <c r="B18" s="23">
        <f t="shared" si="0"/>
        <v>0</v>
      </c>
      <c r="C18" s="23">
        <f>IF(E7&lt;D7,ABS(E7-D7),0)</f>
        <v>0</v>
      </c>
      <c r="D18" s="23">
        <f>IF(G7&lt;F7,ABS(G7-F7),0)</f>
        <v>0</v>
      </c>
      <c r="E18" s="23">
        <f t="shared" si="1"/>
        <v>0</v>
      </c>
      <c r="F18" s="23">
        <f>IF(K7&lt;J7,ABS(K7-J7),0)</f>
        <v>0</v>
      </c>
      <c r="G18" s="23">
        <f>IF(M7&lt;L7,ABS(M7-L7),0)</f>
        <v>0</v>
      </c>
      <c r="I18" s="23"/>
    </row>
    <row r="19" spans="1:102" x14ac:dyDescent="0.25">
      <c r="A19" t="s">
        <v>15</v>
      </c>
      <c r="B19" s="23">
        <f t="shared" si="0"/>
        <v>0</v>
      </c>
      <c r="C19" s="23">
        <f>IF(E8&lt;D8,ABS(E8-D8),0)</f>
        <v>0</v>
      </c>
      <c r="D19" s="23">
        <f>IF(G8&lt;F8,ABS(G8-F8),0)</f>
        <v>0</v>
      </c>
      <c r="E19" s="23">
        <f t="shared" si="1"/>
        <v>0</v>
      </c>
      <c r="F19" s="23">
        <f>IF(K8&lt;J8,ABS(K8-J8),0)</f>
        <v>0</v>
      </c>
      <c r="G19" s="23">
        <f>IF(M8&lt;L8,ABS(M8-L8),0)</f>
        <v>0</v>
      </c>
      <c r="I19" s="23"/>
    </row>
    <row r="20" spans="1:102" x14ac:dyDescent="0.25">
      <c r="A20" t="s">
        <v>16</v>
      </c>
      <c r="B20" s="23">
        <f t="shared" si="0"/>
        <v>0</v>
      </c>
      <c r="C20" s="23">
        <f t="shared" ref="C20" si="2">IF(E9&lt;D9,ABS(E9-D9),0)</f>
        <v>0</v>
      </c>
      <c r="D20" s="23">
        <f t="shared" ref="D20" si="3">IF(G9&lt;F9,ABS(G9-F9),0)</f>
        <v>0</v>
      </c>
      <c r="E20" s="23">
        <f t="shared" si="1"/>
        <v>0</v>
      </c>
      <c r="F20" s="23">
        <f t="shared" ref="F20" si="4">IF(K9&lt;J9,ABS(K9-J9),0)</f>
        <v>0</v>
      </c>
      <c r="G20" s="23">
        <f t="shared" ref="G20" si="5">IF(M9&lt;L9,ABS(M9-L9),0)</f>
        <v>0</v>
      </c>
      <c r="I20" s="23"/>
    </row>
    <row r="21" spans="1:102" x14ac:dyDescent="0.25">
      <c r="A21" s="31" t="s">
        <v>36</v>
      </c>
      <c r="B21" s="149">
        <f t="shared" si="0"/>
        <v>0</v>
      </c>
      <c r="C21" s="149">
        <f>IF(E10&lt;D10,ABS(E10-D10),0)</f>
        <v>0</v>
      </c>
      <c r="D21" s="149">
        <f>IF(G10&lt;F10,ABS(G10-F10),0)</f>
        <v>0</v>
      </c>
      <c r="E21" s="23">
        <f t="shared" si="1"/>
        <v>0</v>
      </c>
      <c r="F21" s="23">
        <f>IF(K10&lt;J10,ABS(K10-J10),0)</f>
        <v>0</v>
      </c>
      <c r="G21" s="23">
        <f>IF(M10&lt;L10,ABS(M10-L10),0)</f>
        <v>0</v>
      </c>
      <c r="I21" s="23"/>
    </row>
    <row r="22" spans="1:102" x14ac:dyDescent="0.25">
      <c r="A22" t="s">
        <v>18</v>
      </c>
      <c r="B22" s="149">
        <f t="shared" si="0"/>
        <v>0</v>
      </c>
      <c r="C22" s="149">
        <f>IF(E11&lt;D11,ABS(E11-D11),0)</f>
        <v>0</v>
      </c>
      <c r="D22" s="149">
        <f>IF(G11&lt;F11,ABS(G11-F11),0)</f>
        <v>0</v>
      </c>
      <c r="E22" s="23">
        <f t="shared" si="1"/>
        <v>0</v>
      </c>
      <c r="F22" s="23">
        <f>IF(K11&lt;J11,ABS(K11-J11),0)</f>
        <v>0</v>
      </c>
      <c r="G22" s="23">
        <f>IF(M11&lt;L11,ABS(M11-L11),0)</f>
        <v>0</v>
      </c>
      <c r="I22" s="23"/>
    </row>
    <row r="23" spans="1:102" x14ac:dyDescent="0.25">
      <c r="A23" s="31" t="s">
        <v>19</v>
      </c>
      <c r="B23" s="149">
        <f t="shared" si="0"/>
        <v>0</v>
      </c>
      <c r="C23" s="149">
        <f>IF(E12&lt;D12,ABS(E12-D12),0)</f>
        <v>0</v>
      </c>
      <c r="D23" s="149">
        <f>IF(G12&lt;F12,ABS(G12-F12),0)</f>
        <v>0</v>
      </c>
      <c r="E23" s="23">
        <f t="shared" si="1"/>
        <v>0</v>
      </c>
      <c r="F23" s="23">
        <f>IF(K12&lt;J12,ABS(K12-J12),0)</f>
        <v>0</v>
      </c>
      <c r="G23" s="23">
        <f>IF(M12&lt;L12,ABS(M12-L12),0)</f>
        <v>0</v>
      </c>
      <c r="I23" s="23"/>
    </row>
    <row r="24" spans="1:102" x14ac:dyDescent="0.25">
      <c r="B24" s="23"/>
    </row>
    <row r="25" spans="1:102" s="238" customFormat="1" x14ac:dyDescent="0.25">
      <c r="A25" s="2" t="s">
        <v>382</v>
      </c>
      <c r="B25" s="237"/>
      <c r="C25" s="237"/>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7"/>
      <c r="BZ25" s="237"/>
      <c r="CA25" s="237"/>
      <c r="CB25" s="237"/>
      <c r="CC25" s="237"/>
      <c r="CD25" s="237"/>
      <c r="CE25" s="237"/>
      <c r="CF25" s="237"/>
      <c r="CG25" s="237"/>
      <c r="CH25" s="237"/>
      <c r="CI25" s="237"/>
      <c r="CJ25" s="237"/>
      <c r="CK25" s="237"/>
      <c r="CL25" s="237"/>
      <c r="CM25" s="237"/>
      <c r="CN25" s="237"/>
      <c r="CO25" s="237"/>
      <c r="CP25" s="237"/>
      <c r="CQ25" s="237"/>
      <c r="CR25" s="237"/>
      <c r="CS25" s="237"/>
      <c r="CT25" s="237"/>
      <c r="CU25" s="237"/>
      <c r="CV25" s="237"/>
      <c r="CW25" s="237"/>
      <c r="CX25" s="237"/>
    </row>
    <row r="26" spans="1:102" x14ac:dyDescent="0.25">
      <c r="A26" s="170"/>
      <c r="B26" s="169"/>
      <c r="C26" s="1"/>
      <c r="D26" s="169"/>
    </row>
    <row r="27" spans="1:102" x14ac:dyDescent="0.25">
      <c r="A27" t="s">
        <v>379</v>
      </c>
      <c r="B27" s="330">
        <f>1/10</f>
        <v>0.1</v>
      </c>
      <c r="C27" s="1"/>
      <c r="D27" s="169"/>
    </row>
    <row r="28" spans="1:102" x14ac:dyDescent="0.25">
      <c r="A28" t="s">
        <v>380</v>
      </c>
      <c r="B28" s="330">
        <f>1/50</f>
        <v>0.02</v>
      </c>
      <c r="C28" s="1"/>
      <c r="D28" s="169"/>
    </row>
    <row r="29" spans="1:102" x14ac:dyDescent="0.25">
      <c r="A29" t="s">
        <v>381</v>
      </c>
      <c r="B29" s="330">
        <f>1/100</f>
        <v>0.01</v>
      </c>
      <c r="C29" s="1"/>
      <c r="D29" s="169"/>
    </row>
    <row r="30" spans="1:102" x14ac:dyDescent="0.25">
      <c r="A30" t="s">
        <v>383</v>
      </c>
      <c r="B30" s="352">
        <v>2025</v>
      </c>
      <c r="C30" s="1"/>
      <c r="D30" s="169"/>
    </row>
    <row r="31" spans="1:102" x14ac:dyDescent="0.25">
      <c r="A31" t="s">
        <v>384</v>
      </c>
      <c r="B31" s="141">
        <f>'General User Inputs'!E11</f>
        <v>0</v>
      </c>
      <c r="C31" s="1"/>
      <c r="D31" s="169"/>
    </row>
    <row r="32" spans="1:102" x14ac:dyDescent="0.25">
      <c r="A32" t="s">
        <v>385</v>
      </c>
      <c r="B32" s="141">
        <f>'General User Inputs'!E12</f>
        <v>0</v>
      </c>
      <c r="C32" s="1"/>
      <c r="D32" s="169"/>
    </row>
    <row r="33" spans="1:102" x14ac:dyDescent="0.25">
      <c r="A33" t="s">
        <v>386</v>
      </c>
      <c r="B33" s="141" t="e">
        <f>'General Assumptions_Back End'!B8</f>
        <v>#VALUE!</v>
      </c>
      <c r="C33" s="1"/>
      <c r="D33" s="169"/>
    </row>
    <row r="34" spans="1:102" x14ac:dyDescent="0.25">
      <c r="A34" t="s">
        <v>105</v>
      </c>
      <c r="B34" s="141">
        <f ca="1">'General User Inputs'!F20</f>
        <v>2026</v>
      </c>
      <c r="C34" s="1"/>
      <c r="D34" s="169"/>
    </row>
    <row r="35" spans="1:102" x14ac:dyDescent="0.25">
      <c r="A35" s="129"/>
      <c r="B35" s="169"/>
      <c r="C35" s="1"/>
      <c r="D35" s="169"/>
    </row>
    <row r="36" spans="1:102" x14ac:dyDescent="0.25">
      <c r="A36" s="336" t="str">
        <f ca="1">CONCATENATE(B34, " Dollar Year")</f>
        <v>2026 Dollar Year</v>
      </c>
      <c r="B36" s="337" t="s">
        <v>387</v>
      </c>
      <c r="C36" s="332" t="s">
        <v>388</v>
      </c>
      <c r="D36" s="169"/>
    </row>
    <row r="37" spans="1:102" x14ac:dyDescent="0.25">
      <c r="A37" s="338" t="s">
        <v>55</v>
      </c>
      <c r="B37" s="339">
        <f>B30</f>
        <v>2025</v>
      </c>
      <c r="C37" s="339">
        <f>IF(B31="no",B37,B32)</f>
        <v>0</v>
      </c>
      <c r="D37" s="169"/>
    </row>
    <row r="38" spans="1:102" x14ac:dyDescent="0.25">
      <c r="A38" t="s">
        <v>12</v>
      </c>
      <c r="B38" s="443">
        <f ca="1">($B$27-$B$28)*AVERAGE(B16,C16)+($B$28-$B$29)*AVERAGE(C16,D16)+($B$29*D16)*(_xlfn.XLOOKUP($B$34, Deflators!$A$26:$A$45, Deflators!$B$26:$B$45)/Deflators!$B$36)</f>
        <v>0</v>
      </c>
      <c r="C38" s="23">
        <f ca="1">IF($B$31="no",B38,($B$27-$B$28)*AVERAGE($E16,$F16)+($B$28-$B$29)*AVERAGE($F16,$G16)+($B$29*$G16))*(_xlfn.XLOOKUP($B$34, Deflators!$A$26:$A$45, Deflators!$B$26:$B$45)/Deflators!$B$36)</f>
        <v>0</v>
      </c>
      <c r="D38" s="169"/>
    </row>
    <row r="39" spans="1:102" x14ac:dyDescent="0.25">
      <c r="A39" t="s">
        <v>13</v>
      </c>
      <c r="B39" s="23">
        <f ca="1">($B$27-$B$28)*AVERAGE(B17,C17)+($B$28-$B$29)*AVERAGE(C17,D17)+($B$29*D17)*(_xlfn.XLOOKUP($B$34, Deflators!$A$26:$A$45, Deflators!$B$26:$B$45)/Deflators!$B$36)</f>
        <v>0</v>
      </c>
      <c r="C39" s="23">
        <f ca="1">IF($B$31="no",B39,($B$27-$B$28)*AVERAGE($E17,$F17)+($B$28-$B$29)*AVERAGE($F17,$G17)+($B$29*$G17))*(_xlfn.XLOOKUP($B$34, Deflators!$A$26:$A$45, Deflators!$B$26:$B$45)/Deflators!$B$36)</f>
        <v>0</v>
      </c>
      <c r="D39" s="169"/>
    </row>
    <row r="40" spans="1:102" x14ac:dyDescent="0.25">
      <c r="A40" t="s">
        <v>14</v>
      </c>
      <c r="B40" s="23">
        <f ca="1">($B$27-$B$28)*AVERAGE(B18,C18)+($B$28-$B$29)*AVERAGE(C18,D18)+($B$29*D18)*(_xlfn.XLOOKUP($B$34, Deflators!$A$26:$A$45, Deflators!$B$26:$B$45)/Deflators!$B$36)</f>
        <v>0</v>
      </c>
      <c r="C40" s="23">
        <f ca="1">IF($B$31="no",B40,($B$27-$B$28)*AVERAGE($E18,$F18)+($B$28-$B$29)*AVERAGE($F18,$G18)+($B$29*$G18))*(_xlfn.XLOOKUP($B$34, Deflators!$A$26:$A$45, Deflators!$B$26:$B$45)/Deflators!$B$36)</f>
        <v>0</v>
      </c>
      <c r="D40" s="169"/>
    </row>
    <row r="41" spans="1:102" x14ac:dyDescent="0.25">
      <c r="A41" t="s">
        <v>15</v>
      </c>
      <c r="B41" s="23">
        <f ca="1">($B$27-$B$28)*AVERAGE(B19,C19)+($B$28-$B$29)*AVERAGE(C19,D19)+($B$29*D19)*(_xlfn.XLOOKUP($B$34, Deflators!$A$26:$A$45, Deflators!$B$26:$B$45)/Deflators!$B$36)</f>
        <v>0</v>
      </c>
      <c r="C41" s="23">
        <f ca="1">IF($B$31="no",B41,($B$27-$B$28)*AVERAGE($E19,$F19)+($B$28-$B$29)*AVERAGE($F19,$G19)+($B$29*$G19))*(_xlfn.XLOOKUP($B$34, Deflators!$A$26:$A$45, Deflators!$B$26:$B$45)/Deflators!$B$36)</f>
        <v>0</v>
      </c>
      <c r="D41" s="169"/>
    </row>
    <row r="42" spans="1:102" x14ac:dyDescent="0.25">
      <c r="A42" s="31" t="s">
        <v>16</v>
      </c>
      <c r="B42" s="23">
        <f ca="1">($B$27-$B$28)*AVERAGE(B20,C20)+($B$28-$B$29)*AVERAGE(C20,D20)+($B$29*D20)*(_xlfn.XLOOKUP($B$34, Deflators!$A$26:$A$45, Deflators!$B$26:$B$45)/Deflators!$B$36)</f>
        <v>0</v>
      </c>
      <c r="C42" s="23">
        <f ca="1">IF($B$31="no",B42,($B$27-$B$28)*AVERAGE($E20,$F20)+($B$28-$B$29)*AVERAGE($F20,$G20)+($B$29*$G20))*(_xlfn.XLOOKUP($B$34, Deflators!$A$26:$A$45, Deflators!$B$26:$B$45)/Deflators!$B$36)</f>
        <v>0</v>
      </c>
      <c r="D42" s="169"/>
    </row>
    <row r="43" spans="1:102" x14ac:dyDescent="0.25">
      <c r="A43" s="31" t="s">
        <v>36</v>
      </c>
      <c r="B43" s="23">
        <f ca="1">($B$27-$B$28)*AVERAGE(B21,C21)+($B$28-$B$29)*AVERAGE(C21,D21)+($B$29*D21)*(_xlfn.XLOOKUP($B$34, Deflators!$A$26:$A$45, Deflators!$B$26:$B$45)/Deflators!$B$36)</f>
        <v>0</v>
      </c>
      <c r="C43" s="23">
        <f ca="1">IF($B$31="no",B43,($B$27-$B$28)*AVERAGE($E21,$F21)+($B$28-$B$29)*AVERAGE($F21,$G21)+($B$29*$G21))*(_xlfn.XLOOKUP($B$34, Deflators!$A$26:$A$45, Deflators!$B$26:$B$45)/Deflators!$B$36)</f>
        <v>0</v>
      </c>
      <c r="D43" s="169"/>
    </row>
    <row r="44" spans="1:102" x14ac:dyDescent="0.25">
      <c r="A44" t="s">
        <v>18</v>
      </c>
      <c r="B44" s="23">
        <f ca="1">($B$27-$B$28)*AVERAGE(B22,C22)+($B$28-$B$29)*AVERAGE(C22,D22)+($B$29*D22)*(_xlfn.XLOOKUP($B$34, Deflators!$A$26:$A$45, Deflators!$B$26:$B$45)/Deflators!$B$36)</f>
        <v>0</v>
      </c>
      <c r="C44" s="23">
        <f ca="1">IF($B$31="no",B44,($B$27-$B$28)*AVERAGE($E22,$F22)+($B$28-$B$29)*AVERAGE($F22,$G22)+($B$29*$G22))*(_xlfn.XLOOKUP($B$34, Deflators!$A$26:$A$45, Deflators!$B$26:$B$45)/Deflators!$B$36)</f>
        <v>0</v>
      </c>
      <c r="D44" s="169"/>
    </row>
    <row r="45" spans="1:102" x14ac:dyDescent="0.25">
      <c r="A45" s="31" t="s">
        <v>19</v>
      </c>
      <c r="B45" s="23">
        <f ca="1">($B$27-$B$28)*AVERAGE(B23,C23)+($B$28-$B$29)*AVERAGE(C23,D23)+($B$29*D23)*(_xlfn.XLOOKUP($B$34, Deflators!$A$26:$A$45, Deflators!$B$26:$B$45)/Deflators!$B$36)</f>
        <v>0</v>
      </c>
      <c r="C45" s="23">
        <f ca="1">IF($B$31="no",B45,($B$27-$B$28)*AVERAGE($E23,$F23)+($B$28-$B$29)*AVERAGE($F23,$G23)+($B$29*$G23))*(_xlfn.XLOOKUP($B$34, Deflators!$A$26:$A$45, Deflators!$B$26:$B$45)/Deflators!$B$36)</f>
        <v>0</v>
      </c>
      <c r="D45" s="169"/>
    </row>
    <row r="46" spans="1:102" x14ac:dyDescent="0.25">
      <c r="B46" s="23"/>
      <c r="C46" s="23"/>
      <c r="D46" s="169"/>
    </row>
    <row r="47" spans="1:102" x14ac:dyDescent="0.25">
      <c r="A47" s="345" t="s">
        <v>389</v>
      </c>
      <c r="B47" s="342"/>
      <c r="C47" s="342"/>
      <c r="D47" s="343"/>
      <c r="E47" s="344"/>
      <c r="F47" s="344"/>
      <c r="G47" s="344"/>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44"/>
      <c r="CM47" s="344"/>
      <c r="CN47" s="344"/>
      <c r="CO47" s="344"/>
      <c r="CP47" s="344"/>
      <c r="CQ47" s="344"/>
      <c r="CR47" s="344"/>
      <c r="CS47" s="344"/>
      <c r="CT47" s="344"/>
      <c r="CU47" s="344"/>
      <c r="CV47" s="344"/>
      <c r="CW47" s="344"/>
      <c r="CX47" s="344"/>
    </row>
    <row r="48" spans="1:102" x14ac:dyDescent="0.25">
      <c r="A48" s="1"/>
      <c r="B48" s="23"/>
      <c r="C48" s="23"/>
      <c r="D48" s="169"/>
    </row>
    <row r="49" spans="1:102" x14ac:dyDescent="0.25">
      <c r="A49" s="340" t="s">
        <v>55</v>
      </c>
      <c r="B49" s="341">
        <v>2025</v>
      </c>
      <c r="C49" s="341">
        <f>B49+1</f>
        <v>2026</v>
      </c>
      <c r="D49" s="341">
        <f t="shared" ref="D49:BA49" si="6">C49+1</f>
        <v>2027</v>
      </c>
      <c r="E49" s="341">
        <f t="shared" si="6"/>
        <v>2028</v>
      </c>
      <c r="F49" s="341">
        <f t="shared" si="6"/>
        <v>2029</v>
      </c>
      <c r="G49" s="341">
        <f t="shared" si="6"/>
        <v>2030</v>
      </c>
      <c r="H49" s="341">
        <f t="shared" si="6"/>
        <v>2031</v>
      </c>
      <c r="I49" s="341">
        <f t="shared" si="6"/>
        <v>2032</v>
      </c>
      <c r="J49" s="341">
        <f t="shared" si="6"/>
        <v>2033</v>
      </c>
      <c r="K49" s="341">
        <f t="shared" si="6"/>
        <v>2034</v>
      </c>
      <c r="L49" s="341">
        <f t="shared" si="6"/>
        <v>2035</v>
      </c>
      <c r="M49" s="341">
        <f t="shared" si="6"/>
        <v>2036</v>
      </c>
      <c r="N49" s="341">
        <f t="shared" si="6"/>
        <v>2037</v>
      </c>
      <c r="O49" s="341">
        <f t="shared" si="6"/>
        <v>2038</v>
      </c>
      <c r="P49" s="341">
        <f t="shared" si="6"/>
        <v>2039</v>
      </c>
      <c r="Q49" s="341">
        <f t="shared" si="6"/>
        <v>2040</v>
      </c>
      <c r="R49" s="341">
        <f t="shared" si="6"/>
        <v>2041</v>
      </c>
      <c r="S49" s="341">
        <f t="shared" si="6"/>
        <v>2042</v>
      </c>
      <c r="T49" s="341">
        <f t="shared" si="6"/>
        <v>2043</v>
      </c>
      <c r="U49" s="341">
        <f t="shared" si="6"/>
        <v>2044</v>
      </c>
      <c r="V49" s="341">
        <f t="shared" si="6"/>
        <v>2045</v>
      </c>
      <c r="W49" s="341">
        <f t="shared" si="6"/>
        <v>2046</v>
      </c>
      <c r="X49" s="341">
        <f t="shared" si="6"/>
        <v>2047</v>
      </c>
      <c r="Y49" s="341">
        <f t="shared" si="6"/>
        <v>2048</v>
      </c>
      <c r="Z49" s="341">
        <f t="shared" si="6"/>
        <v>2049</v>
      </c>
      <c r="AA49" s="341">
        <f t="shared" si="6"/>
        <v>2050</v>
      </c>
      <c r="AB49" s="341">
        <f t="shared" si="6"/>
        <v>2051</v>
      </c>
      <c r="AC49" s="341">
        <f t="shared" si="6"/>
        <v>2052</v>
      </c>
      <c r="AD49" s="341">
        <f t="shared" si="6"/>
        <v>2053</v>
      </c>
      <c r="AE49" s="341">
        <f t="shared" si="6"/>
        <v>2054</v>
      </c>
      <c r="AF49" s="341">
        <f t="shared" si="6"/>
        <v>2055</v>
      </c>
      <c r="AG49" s="341">
        <f t="shared" si="6"/>
        <v>2056</v>
      </c>
      <c r="AH49" s="341">
        <f t="shared" si="6"/>
        <v>2057</v>
      </c>
      <c r="AI49" s="341">
        <f t="shared" si="6"/>
        <v>2058</v>
      </c>
      <c r="AJ49" s="341">
        <f t="shared" si="6"/>
        <v>2059</v>
      </c>
      <c r="AK49" s="341">
        <f t="shared" si="6"/>
        <v>2060</v>
      </c>
      <c r="AL49" s="341">
        <f t="shared" si="6"/>
        <v>2061</v>
      </c>
      <c r="AM49" s="341">
        <f t="shared" si="6"/>
        <v>2062</v>
      </c>
      <c r="AN49" s="341">
        <f t="shared" si="6"/>
        <v>2063</v>
      </c>
      <c r="AO49" s="341">
        <f t="shared" si="6"/>
        <v>2064</v>
      </c>
      <c r="AP49" s="341">
        <f t="shared" si="6"/>
        <v>2065</v>
      </c>
      <c r="AQ49" s="341">
        <f t="shared" si="6"/>
        <v>2066</v>
      </c>
      <c r="AR49" s="341">
        <f t="shared" si="6"/>
        <v>2067</v>
      </c>
      <c r="AS49" s="341">
        <f t="shared" si="6"/>
        <v>2068</v>
      </c>
      <c r="AT49" s="341">
        <f t="shared" si="6"/>
        <v>2069</v>
      </c>
      <c r="AU49" s="341">
        <f t="shared" si="6"/>
        <v>2070</v>
      </c>
      <c r="AV49" s="341">
        <f t="shared" si="6"/>
        <v>2071</v>
      </c>
      <c r="AW49" s="341">
        <f t="shared" si="6"/>
        <v>2072</v>
      </c>
      <c r="AX49" s="341">
        <f t="shared" si="6"/>
        <v>2073</v>
      </c>
      <c r="AY49" s="341">
        <f t="shared" si="6"/>
        <v>2074</v>
      </c>
      <c r="AZ49" s="341">
        <f t="shared" si="6"/>
        <v>2075</v>
      </c>
      <c r="BA49" s="341">
        <f t="shared" si="6"/>
        <v>2076</v>
      </c>
      <c r="BB49" s="341">
        <f>BA49+1</f>
        <v>2077</v>
      </c>
      <c r="BC49" s="341">
        <f t="shared" ref="BC49:BE49" si="7">BB49+1</f>
        <v>2078</v>
      </c>
      <c r="BD49" s="341">
        <f t="shared" si="7"/>
        <v>2079</v>
      </c>
      <c r="BE49" s="341">
        <f t="shared" si="7"/>
        <v>2080</v>
      </c>
      <c r="BF49" s="341">
        <f t="shared" ref="BF49" si="8">BE49+1</f>
        <v>2081</v>
      </c>
      <c r="BG49" s="341">
        <f t="shared" ref="BG49" si="9">BF49+1</f>
        <v>2082</v>
      </c>
      <c r="BH49" s="341">
        <f t="shared" ref="BH49" si="10">BG49+1</f>
        <v>2083</v>
      </c>
      <c r="BI49" s="341">
        <f t="shared" ref="BI49" si="11">BH49+1</f>
        <v>2084</v>
      </c>
      <c r="BJ49" s="341">
        <f t="shared" ref="BJ49" si="12">BI49+1</f>
        <v>2085</v>
      </c>
      <c r="BK49" s="341">
        <f t="shared" ref="BK49" si="13">BJ49+1</f>
        <v>2086</v>
      </c>
      <c r="BL49" s="341">
        <f t="shared" ref="BL49" si="14">BK49+1</f>
        <v>2087</v>
      </c>
      <c r="BM49" s="341">
        <f t="shared" ref="BM49" si="15">BL49+1</f>
        <v>2088</v>
      </c>
      <c r="BN49" s="341">
        <f t="shared" ref="BN49" si="16">BM49+1</f>
        <v>2089</v>
      </c>
      <c r="BO49" s="341">
        <f t="shared" ref="BO49" si="17">BN49+1</f>
        <v>2090</v>
      </c>
      <c r="BP49" s="341">
        <f t="shared" ref="BP49" si="18">BO49+1</f>
        <v>2091</v>
      </c>
      <c r="BQ49" s="341">
        <f t="shared" ref="BQ49" si="19">BP49+1</f>
        <v>2092</v>
      </c>
      <c r="BR49" s="341">
        <f t="shared" ref="BR49" si="20">BQ49+1</f>
        <v>2093</v>
      </c>
      <c r="BS49" s="341">
        <f t="shared" ref="BS49" si="21">BR49+1</f>
        <v>2094</v>
      </c>
      <c r="BT49" s="341">
        <f t="shared" ref="BT49" si="22">BS49+1</f>
        <v>2095</v>
      </c>
      <c r="BU49" s="341">
        <f t="shared" ref="BU49" si="23">BT49+1</f>
        <v>2096</v>
      </c>
      <c r="BV49" s="341">
        <f t="shared" ref="BV49" si="24">BU49+1</f>
        <v>2097</v>
      </c>
      <c r="BW49" s="341">
        <f t="shared" ref="BW49" si="25">BV49+1</f>
        <v>2098</v>
      </c>
      <c r="BX49" s="341">
        <f t="shared" ref="BX49" si="26">BW49+1</f>
        <v>2099</v>
      </c>
      <c r="BY49" s="341">
        <f t="shared" ref="BY49" si="27">BX49+1</f>
        <v>2100</v>
      </c>
      <c r="BZ49" s="341">
        <f t="shared" ref="BZ49" si="28">BY49+1</f>
        <v>2101</v>
      </c>
      <c r="CA49" s="341">
        <f t="shared" ref="CA49" si="29">BZ49+1</f>
        <v>2102</v>
      </c>
      <c r="CB49" s="341">
        <f t="shared" ref="CB49" si="30">CA49+1</f>
        <v>2103</v>
      </c>
      <c r="CC49" s="341">
        <f t="shared" ref="CC49" si="31">CB49+1</f>
        <v>2104</v>
      </c>
      <c r="CD49" s="341">
        <f t="shared" ref="CD49" si="32">CC49+1</f>
        <v>2105</v>
      </c>
      <c r="CE49" s="341">
        <f t="shared" ref="CE49" si="33">CD49+1</f>
        <v>2106</v>
      </c>
      <c r="CF49" s="341">
        <f t="shared" ref="CF49" si="34">CE49+1</f>
        <v>2107</v>
      </c>
      <c r="CG49" s="341">
        <f t="shared" ref="CG49" si="35">CF49+1</f>
        <v>2108</v>
      </c>
      <c r="CH49" s="341">
        <f t="shared" ref="CH49" si="36">CG49+1</f>
        <v>2109</v>
      </c>
      <c r="CI49" s="341">
        <f t="shared" ref="CI49" si="37">CH49+1</f>
        <v>2110</v>
      </c>
      <c r="CJ49" s="341">
        <f t="shared" ref="CJ49" si="38">CI49+1</f>
        <v>2111</v>
      </c>
      <c r="CK49" s="341">
        <f t="shared" ref="CK49" si="39">CJ49+1</f>
        <v>2112</v>
      </c>
      <c r="CL49" s="341">
        <f t="shared" ref="CL49" si="40">CK49+1</f>
        <v>2113</v>
      </c>
      <c r="CM49" s="341">
        <f t="shared" ref="CM49" si="41">CL49+1</f>
        <v>2114</v>
      </c>
      <c r="CN49" s="341">
        <f t="shared" ref="CN49" si="42">CM49+1</f>
        <v>2115</v>
      </c>
      <c r="CO49" s="341">
        <f t="shared" ref="CO49" si="43">CN49+1</f>
        <v>2116</v>
      </c>
      <c r="CP49" s="341">
        <f t="shared" ref="CP49" si="44">CO49+1</f>
        <v>2117</v>
      </c>
      <c r="CQ49" s="341">
        <f t="shared" ref="CQ49" si="45">CP49+1</f>
        <v>2118</v>
      </c>
      <c r="CR49" s="341">
        <f t="shared" ref="CR49" si="46">CQ49+1</f>
        <v>2119</v>
      </c>
      <c r="CS49" s="341">
        <f t="shared" ref="CS49" si="47">CR49+1</f>
        <v>2120</v>
      </c>
      <c r="CT49" s="341">
        <f t="shared" ref="CT49" si="48">CS49+1</f>
        <v>2121</v>
      </c>
      <c r="CU49" s="341">
        <f t="shared" ref="CU49" si="49">CT49+1</f>
        <v>2122</v>
      </c>
      <c r="CV49" s="341">
        <f t="shared" ref="CV49" si="50">CU49+1</f>
        <v>2123</v>
      </c>
      <c r="CW49" s="341">
        <f t="shared" ref="CW49" si="51">CV49+1</f>
        <v>2124</v>
      </c>
      <c r="CX49" s="341">
        <f t="shared" ref="CX49" si="52">CW49+1</f>
        <v>2125</v>
      </c>
    </row>
    <row r="50" spans="1:102" x14ac:dyDescent="0.25">
      <c r="A50" s="31" t="s">
        <v>12</v>
      </c>
      <c r="B50" s="171">
        <f ca="1">IF(B$49=$B$37,$B38,IF(B$49&lt;$C$37,A50+($C38-$B38)/($C$37-$B$37),$C38))</f>
        <v>0</v>
      </c>
      <c r="C50" s="171">
        <f ca="1">IF(C$49=$B$37,$B38,IF(C$49&lt;$C$37,B50+($C38-$B38)/($C$37-$B$37),$C38))</f>
        <v>0</v>
      </c>
      <c r="D50" s="171">
        <f t="shared" ref="D50:AG50" ca="1" si="53">IF(D$49=$B$37,$B38,IF(D$49&lt;$C$37,C50+($C38-$B38)/($C$37-$B$37),$C38))</f>
        <v>0</v>
      </c>
      <c r="E50" s="171">
        <f t="shared" ca="1" si="53"/>
        <v>0</v>
      </c>
      <c r="F50" s="171">
        <f t="shared" ca="1" si="53"/>
        <v>0</v>
      </c>
      <c r="G50" s="171">
        <f t="shared" ca="1" si="53"/>
        <v>0</v>
      </c>
      <c r="H50" s="171">
        <f t="shared" ca="1" si="53"/>
        <v>0</v>
      </c>
      <c r="I50" s="171">
        <f t="shared" ca="1" si="53"/>
        <v>0</v>
      </c>
      <c r="J50" s="171">
        <f t="shared" ca="1" si="53"/>
        <v>0</v>
      </c>
      <c r="K50" s="171">
        <f t="shared" ca="1" si="53"/>
        <v>0</v>
      </c>
      <c r="L50" s="171">
        <f t="shared" ca="1" si="53"/>
        <v>0</v>
      </c>
      <c r="M50" s="171">
        <f t="shared" ca="1" si="53"/>
        <v>0</v>
      </c>
      <c r="N50" s="171">
        <f t="shared" ca="1" si="53"/>
        <v>0</v>
      </c>
      <c r="O50" s="171">
        <f t="shared" ca="1" si="53"/>
        <v>0</v>
      </c>
      <c r="P50" s="171">
        <f t="shared" ca="1" si="53"/>
        <v>0</v>
      </c>
      <c r="Q50" s="171">
        <f t="shared" ca="1" si="53"/>
        <v>0</v>
      </c>
      <c r="R50" s="171">
        <f t="shared" ca="1" si="53"/>
        <v>0</v>
      </c>
      <c r="S50" s="171">
        <f t="shared" ca="1" si="53"/>
        <v>0</v>
      </c>
      <c r="T50" s="171">
        <f t="shared" ca="1" si="53"/>
        <v>0</v>
      </c>
      <c r="U50" s="171">
        <f t="shared" ca="1" si="53"/>
        <v>0</v>
      </c>
      <c r="V50" s="171">
        <f t="shared" ca="1" si="53"/>
        <v>0</v>
      </c>
      <c r="W50" s="171">
        <f t="shared" ca="1" si="53"/>
        <v>0</v>
      </c>
      <c r="X50" s="171">
        <f t="shared" ca="1" si="53"/>
        <v>0</v>
      </c>
      <c r="Y50" s="171">
        <f t="shared" ca="1" si="53"/>
        <v>0</v>
      </c>
      <c r="Z50" s="171">
        <f t="shared" ca="1" si="53"/>
        <v>0</v>
      </c>
      <c r="AA50" s="171">
        <f t="shared" ca="1" si="53"/>
        <v>0</v>
      </c>
      <c r="AB50" s="171">
        <f t="shared" ca="1" si="53"/>
        <v>0</v>
      </c>
      <c r="AC50" s="171">
        <f t="shared" ca="1" si="53"/>
        <v>0</v>
      </c>
      <c r="AD50" s="171">
        <f t="shared" ca="1" si="53"/>
        <v>0</v>
      </c>
      <c r="AE50" s="171">
        <f t="shared" ca="1" si="53"/>
        <v>0</v>
      </c>
      <c r="AF50" s="171">
        <f t="shared" ca="1" si="53"/>
        <v>0</v>
      </c>
      <c r="AG50" s="171">
        <f t="shared" ca="1" si="53"/>
        <v>0</v>
      </c>
      <c r="AH50" s="171">
        <f t="shared" ref="AH50:BM50" ca="1" si="54">IF(AH$49=$B$37,$B38,IF(AH$49&lt;$C$37,AG50+($C38-$B38)/($C$37-$B$37),$C38))</f>
        <v>0</v>
      </c>
      <c r="AI50" s="171">
        <f t="shared" ca="1" si="54"/>
        <v>0</v>
      </c>
      <c r="AJ50" s="171">
        <f t="shared" ca="1" si="54"/>
        <v>0</v>
      </c>
      <c r="AK50" s="171">
        <f t="shared" ca="1" si="54"/>
        <v>0</v>
      </c>
      <c r="AL50" s="171">
        <f t="shared" ca="1" si="54"/>
        <v>0</v>
      </c>
      <c r="AM50" s="171">
        <f t="shared" ca="1" si="54"/>
        <v>0</v>
      </c>
      <c r="AN50" s="171">
        <f t="shared" ca="1" si="54"/>
        <v>0</v>
      </c>
      <c r="AO50" s="171">
        <f t="shared" ca="1" si="54"/>
        <v>0</v>
      </c>
      <c r="AP50" s="171">
        <f t="shared" ca="1" si="54"/>
        <v>0</v>
      </c>
      <c r="AQ50" s="171">
        <f t="shared" ca="1" si="54"/>
        <v>0</v>
      </c>
      <c r="AR50" s="171">
        <f t="shared" ca="1" si="54"/>
        <v>0</v>
      </c>
      <c r="AS50" s="171">
        <f t="shared" ca="1" si="54"/>
        <v>0</v>
      </c>
      <c r="AT50" s="171">
        <f t="shared" ca="1" si="54"/>
        <v>0</v>
      </c>
      <c r="AU50" s="171">
        <f t="shared" ca="1" si="54"/>
        <v>0</v>
      </c>
      <c r="AV50" s="171">
        <f t="shared" ca="1" si="54"/>
        <v>0</v>
      </c>
      <c r="AW50" s="171">
        <f t="shared" ca="1" si="54"/>
        <v>0</v>
      </c>
      <c r="AX50" s="171">
        <f t="shared" ca="1" si="54"/>
        <v>0</v>
      </c>
      <c r="AY50" s="171">
        <f t="shared" ca="1" si="54"/>
        <v>0</v>
      </c>
      <c r="AZ50" s="171">
        <f t="shared" ca="1" si="54"/>
        <v>0</v>
      </c>
      <c r="BA50" s="171">
        <f t="shared" ca="1" si="54"/>
        <v>0</v>
      </c>
      <c r="BB50" s="171">
        <f t="shared" ca="1" si="54"/>
        <v>0</v>
      </c>
      <c r="BC50" s="171">
        <f t="shared" ca="1" si="54"/>
        <v>0</v>
      </c>
      <c r="BD50" s="171">
        <f t="shared" ca="1" si="54"/>
        <v>0</v>
      </c>
      <c r="BE50" s="171">
        <f t="shared" ca="1" si="54"/>
        <v>0</v>
      </c>
      <c r="BF50" s="171">
        <f t="shared" ca="1" si="54"/>
        <v>0</v>
      </c>
      <c r="BG50" s="171">
        <f t="shared" ca="1" si="54"/>
        <v>0</v>
      </c>
      <c r="BH50" s="171">
        <f t="shared" ca="1" si="54"/>
        <v>0</v>
      </c>
      <c r="BI50" s="171">
        <f t="shared" ca="1" si="54"/>
        <v>0</v>
      </c>
      <c r="BJ50" s="171">
        <f t="shared" ca="1" si="54"/>
        <v>0</v>
      </c>
      <c r="BK50" s="171">
        <f t="shared" ca="1" si="54"/>
        <v>0</v>
      </c>
      <c r="BL50" s="171">
        <f t="shared" ca="1" si="54"/>
        <v>0</v>
      </c>
      <c r="BM50" s="171">
        <f t="shared" ca="1" si="54"/>
        <v>0</v>
      </c>
      <c r="BN50" s="171">
        <f t="shared" ref="BN50:CX50" ca="1" si="55">IF(BN$49=$B$37,$B38,IF(BN$49&lt;$C$37,BM50+($C38-$B38)/($C$37-$B$37),$C38))</f>
        <v>0</v>
      </c>
      <c r="BO50" s="171">
        <f t="shared" ca="1" si="55"/>
        <v>0</v>
      </c>
      <c r="BP50" s="171">
        <f t="shared" ca="1" si="55"/>
        <v>0</v>
      </c>
      <c r="BQ50" s="171">
        <f t="shared" ca="1" si="55"/>
        <v>0</v>
      </c>
      <c r="BR50" s="171">
        <f t="shared" ca="1" si="55"/>
        <v>0</v>
      </c>
      <c r="BS50" s="171">
        <f t="shared" ca="1" si="55"/>
        <v>0</v>
      </c>
      <c r="BT50" s="171">
        <f t="shared" ca="1" si="55"/>
        <v>0</v>
      </c>
      <c r="BU50" s="171">
        <f t="shared" ca="1" si="55"/>
        <v>0</v>
      </c>
      <c r="BV50" s="171">
        <f t="shared" ca="1" si="55"/>
        <v>0</v>
      </c>
      <c r="BW50" s="171">
        <f t="shared" ca="1" si="55"/>
        <v>0</v>
      </c>
      <c r="BX50" s="171">
        <f t="shared" ca="1" si="55"/>
        <v>0</v>
      </c>
      <c r="BY50" s="171">
        <f t="shared" ca="1" si="55"/>
        <v>0</v>
      </c>
      <c r="BZ50" s="171">
        <f t="shared" ca="1" si="55"/>
        <v>0</v>
      </c>
      <c r="CA50" s="171">
        <f t="shared" ca="1" si="55"/>
        <v>0</v>
      </c>
      <c r="CB50" s="171">
        <f t="shared" ca="1" si="55"/>
        <v>0</v>
      </c>
      <c r="CC50" s="171">
        <f t="shared" ca="1" si="55"/>
        <v>0</v>
      </c>
      <c r="CD50" s="171">
        <f t="shared" ca="1" si="55"/>
        <v>0</v>
      </c>
      <c r="CE50" s="171">
        <f t="shared" ca="1" si="55"/>
        <v>0</v>
      </c>
      <c r="CF50" s="171">
        <f t="shared" ca="1" si="55"/>
        <v>0</v>
      </c>
      <c r="CG50" s="171">
        <f t="shared" ca="1" si="55"/>
        <v>0</v>
      </c>
      <c r="CH50" s="171">
        <f t="shared" ca="1" si="55"/>
        <v>0</v>
      </c>
      <c r="CI50" s="171">
        <f t="shared" ca="1" si="55"/>
        <v>0</v>
      </c>
      <c r="CJ50" s="171">
        <f t="shared" ca="1" si="55"/>
        <v>0</v>
      </c>
      <c r="CK50" s="171">
        <f t="shared" ca="1" si="55"/>
        <v>0</v>
      </c>
      <c r="CL50" s="171">
        <f t="shared" ca="1" si="55"/>
        <v>0</v>
      </c>
      <c r="CM50" s="171">
        <f t="shared" ca="1" si="55"/>
        <v>0</v>
      </c>
      <c r="CN50" s="171">
        <f t="shared" ca="1" si="55"/>
        <v>0</v>
      </c>
      <c r="CO50" s="171">
        <f t="shared" ca="1" si="55"/>
        <v>0</v>
      </c>
      <c r="CP50" s="171">
        <f t="shared" ca="1" si="55"/>
        <v>0</v>
      </c>
      <c r="CQ50" s="171">
        <f t="shared" ca="1" si="55"/>
        <v>0</v>
      </c>
      <c r="CR50" s="171">
        <f t="shared" ca="1" si="55"/>
        <v>0</v>
      </c>
      <c r="CS50" s="171">
        <f t="shared" ca="1" si="55"/>
        <v>0</v>
      </c>
      <c r="CT50" s="171">
        <f t="shared" ca="1" si="55"/>
        <v>0</v>
      </c>
      <c r="CU50" s="171">
        <f t="shared" ca="1" si="55"/>
        <v>0</v>
      </c>
      <c r="CV50" s="171">
        <f t="shared" ca="1" si="55"/>
        <v>0</v>
      </c>
      <c r="CW50" s="171">
        <f t="shared" ca="1" si="55"/>
        <v>0</v>
      </c>
      <c r="CX50" s="171">
        <f t="shared" ca="1" si="55"/>
        <v>0</v>
      </c>
    </row>
    <row r="51" spans="1:102" x14ac:dyDescent="0.25">
      <c r="A51" s="31" t="s">
        <v>13</v>
      </c>
      <c r="B51" s="171">
        <f ca="1">IF(B$49=$B$37,$B39,IF(B$49&lt;$C$37,A51+($C39-$B39)/($C$37-$B$37),$C39))</f>
        <v>0</v>
      </c>
      <c r="C51" s="171">
        <f t="shared" ref="C51:AG51" ca="1" si="56">IF(C$49=$B$37,$B39,IF(C$49&lt;$C$37,B51+($C39-$B39)/($C$37-$B$37),$C39))</f>
        <v>0</v>
      </c>
      <c r="D51" s="171">
        <f t="shared" ca="1" si="56"/>
        <v>0</v>
      </c>
      <c r="E51" s="171">
        <f t="shared" ca="1" si="56"/>
        <v>0</v>
      </c>
      <c r="F51" s="171">
        <f t="shared" ca="1" si="56"/>
        <v>0</v>
      </c>
      <c r="G51" s="171">
        <f t="shared" ca="1" si="56"/>
        <v>0</v>
      </c>
      <c r="H51" s="171">
        <f t="shared" ca="1" si="56"/>
        <v>0</v>
      </c>
      <c r="I51" s="171">
        <f t="shared" ca="1" si="56"/>
        <v>0</v>
      </c>
      <c r="J51" s="171">
        <f t="shared" ca="1" si="56"/>
        <v>0</v>
      </c>
      <c r="K51" s="171">
        <f t="shared" ca="1" si="56"/>
        <v>0</v>
      </c>
      <c r="L51" s="171">
        <f t="shared" ca="1" si="56"/>
        <v>0</v>
      </c>
      <c r="M51" s="171">
        <f t="shared" ca="1" si="56"/>
        <v>0</v>
      </c>
      <c r="N51" s="171">
        <f t="shared" ca="1" si="56"/>
        <v>0</v>
      </c>
      <c r="O51" s="171">
        <f t="shared" ca="1" si="56"/>
        <v>0</v>
      </c>
      <c r="P51" s="171">
        <f t="shared" ca="1" si="56"/>
        <v>0</v>
      </c>
      <c r="Q51" s="171">
        <f t="shared" ca="1" si="56"/>
        <v>0</v>
      </c>
      <c r="R51" s="171">
        <f t="shared" ca="1" si="56"/>
        <v>0</v>
      </c>
      <c r="S51" s="171">
        <f t="shared" ca="1" si="56"/>
        <v>0</v>
      </c>
      <c r="T51" s="171">
        <f t="shared" ca="1" si="56"/>
        <v>0</v>
      </c>
      <c r="U51" s="171">
        <f t="shared" ca="1" si="56"/>
        <v>0</v>
      </c>
      <c r="V51" s="171">
        <f t="shared" ca="1" si="56"/>
        <v>0</v>
      </c>
      <c r="W51" s="171">
        <f t="shared" ca="1" si="56"/>
        <v>0</v>
      </c>
      <c r="X51" s="171">
        <f t="shared" ca="1" si="56"/>
        <v>0</v>
      </c>
      <c r="Y51" s="171">
        <f t="shared" ca="1" si="56"/>
        <v>0</v>
      </c>
      <c r="Z51" s="171">
        <f t="shared" ca="1" si="56"/>
        <v>0</v>
      </c>
      <c r="AA51" s="171">
        <f t="shared" ca="1" si="56"/>
        <v>0</v>
      </c>
      <c r="AB51" s="171">
        <f t="shared" ca="1" si="56"/>
        <v>0</v>
      </c>
      <c r="AC51" s="171">
        <f t="shared" ca="1" si="56"/>
        <v>0</v>
      </c>
      <c r="AD51" s="171">
        <f t="shared" ca="1" si="56"/>
        <v>0</v>
      </c>
      <c r="AE51" s="171">
        <f t="shared" ca="1" si="56"/>
        <v>0</v>
      </c>
      <c r="AF51" s="171">
        <f t="shared" ca="1" si="56"/>
        <v>0</v>
      </c>
      <c r="AG51" s="171">
        <f t="shared" ca="1" si="56"/>
        <v>0</v>
      </c>
      <c r="AH51" s="171">
        <f t="shared" ref="AH51:BM51" ca="1" si="57">IF(AH$49=$B$37,$B39,IF(AH$49&lt;$C$37,AG51+($C39-$B39)/($C$37-$B$37),$C39))</f>
        <v>0</v>
      </c>
      <c r="AI51" s="171">
        <f t="shared" ca="1" si="57"/>
        <v>0</v>
      </c>
      <c r="AJ51" s="171">
        <f t="shared" ca="1" si="57"/>
        <v>0</v>
      </c>
      <c r="AK51" s="171">
        <f t="shared" ca="1" si="57"/>
        <v>0</v>
      </c>
      <c r="AL51" s="171">
        <f t="shared" ca="1" si="57"/>
        <v>0</v>
      </c>
      <c r="AM51" s="171">
        <f t="shared" ca="1" si="57"/>
        <v>0</v>
      </c>
      <c r="AN51" s="171">
        <f t="shared" ca="1" si="57"/>
        <v>0</v>
      </c>
      <c r="AO51" s="171">
        <f t="shared" ca="1" si="57"/>
        <v>0</v>
      </c>
      <c r="AP51" s="171">
        <f t="shared" ca="1" si="57"/>
        <v>0</v>
      </c>
      <c r="AQ51" s="171">
        <f t="shared" ca="1" si="57"/>
        <v>0</v>
      </c>
      <c r="AR51" s="171">
        <f t="shared" ca="1" si="57"/>
        <v>0</v>
      </c>
      <c r="AS51" s="171">
        <f t="shared" ca="1" si="57"/>
        <v>0</v>
      </c>
      <c r="AT51" s="171">
        <f t="shared" ca="1" si="57"/>
        <v>0</v>
      </c>
      <c r="AU51" s="171">
        <f t="shared" ca="1" si="57"/>
        <v>0</v>
      </c>
      <c r="AV51" s="171">
        <f t="shared" ca="1" si="57"/>
        <v>0</v>
      </c>
      <c r="AW51" s="171">
        <f t="shared" ca="1" si="57"/>
        <v>0</v>
      </c>
      <c r="AX51" s="171">
        <f t="shared" ca="1" si="57"/>
        <v>0</v>
      </c>
      <c r="AY51" s="171">
        <f t="shared" ca="1" si="57"/>
        <v>0</v>
      </c>
      <c r="AZ51" s="171">
        <f t="shared" ca="1" si="57"/>
        <v>0</v>
      </c>
      <c r="BA51" s="171">
        <f t="shared" ca="1" si="57"/>
        <v>0</v>
      </c>
      <c r="BB51" s="171">
        <f t="shared" ca="1" si="57"/>
        <v>0</v>
      </c>
      <c r="BC51" s="171">
        <f t="shared" ca="1" si="57"/>
        <v>0</v>
      </c>
      <c r="BD51" s="171">
        <f t="shared" ca="1" si="57"/>
        <v>0</v>
      </c>
      <c r="BE51" s="171">
        <f t="shared" ca="1" si="57"/>
        <v>0</v>
      </c>
      <c r="BF51" s="171">
        <f t="shared" ca="1" si="57"/>
        <v>0</v>
      </c>
      <c r="BG51" s="171">
        <f t="shared" ca="1" si="57"/>
        <v>0</v>
      </c>
      <c r="BH51" s="171">
        <f t="shared" ca="1" si="57"/>
        <v>0</v>
      </c>
      <c r="BI51" s="171">
        <f t="shared" ca="1" si="57"/>
        <v>0</v>
      </c>
      <c r="BJ51" s="171">
        <f t="shared" ca="1" si="57"/>
        <v>0</v>
      </c>
      <c r="BK51" s="171">
        <f t="shared" ca="1" si="57"/>
        <v>0</v>
      </c>
      <c r="BL51" s="171">
        <f t="shared" ca="1" si="57"/>
        <v>0</v>
      </c>
      <c r="BM51" s="171">
        <f t="shared" ca="1" si="57"/>
        <v>0</v>
      </c>
      <c r="BN51" s="171">
        <f t="shared" ref="BN51:CX51" ca="1" si="58">IF(BN$49=$B$37,$B39,IF(BN$49&lt;$C$37,BM51+($C39-$B39)/($C$37-$B$37),$C39))</f>
        <v>0</v>
      </c>
      <c r="BO51" s="171">
        <f t="shared" ca="1" si="58"/>
        <v>0</v>
      </c>
      <c r="BP51" s="171">
        <f t="shared" ca="1" si="58"/>
        <v>0</v>
      </c>
      <c r="BQ51" s="171">
        <f t="shared" ca="1" si="58"/>
        <v>0</v>
      </c>
      <c r="BR51" s="171">
        <f t="shared" ca="1" si="58"/>
        <v>0</v>
      </c>
      <c r="BS51" s="171">
        <f t="shared" ca="1" si="58"/>
        <v>0</v>
      </c>
      <c r="BT51" s="171">
        <f t="shared" ca="1" si="58"/>
        <v>0</v>
      </c>
      <c r="BU51" s="171">
        <f t="shared" ca="1" si="58"/>
        <v>0</v>
      </c>
      <c r="BV51" s="171">
        <f t="shared" ca="1" si="58"/>
        <v>0</v>
      </c>
      <c r="BW51" s="171">
        <f t="shared" ca="1" si="58"/>
        <v>0</v>
      </c>
      <c r="BX51" s="171">
        <f t="shared" ca="1" si="58"/>
        <v>0</v>
      </c>
      <c r="BY51" s="171">
        <f t="shared" ca="1" si="58"/>
        <v>0</v>
      </c>
      <c r="BZ51" s="171">
        <f t="shared" ca="1" si="58"/>
        <v>0</v>
      </c>
      <c r="CA51" s="171">
        <f t="shared" ca="1" si="58"/>
        <v>0</v>
      </c>
      <c r="CB51" s="171">
        <f t="shared" ca="1" si="58"/>
        <v>0</v>
      </c>
      <c r="CC51" s="171">
        <f t="shared" ca="1" si="58"/>
        <v>0</v>
      </c>
      <c r="CD51" s="171">
        <f t="shared" ca="1" si="58"/>
        <v>0</v>
      </c>
      <c r="CE51" s="171">
        <f t="shared" ca="1" si="58"/>
        <v>0</v>
      </c>
      <c r="CF51" s="171">
        <f t="shared" ca="1" si="58"/>
        <v>0</v>
      </c>
      <c r="CG51" s="171">
        <f t="shared" ca="1" si="58"/>
        <v>0</v>
      </c>
      <c r="CH51" s="171">
        <f t="shared" ca="1" si="58"/>
        <v>0</v>
      </c>
      <c r="CI51" s="171">
        <f t="shared" ca="1" si="58"/>
        <v>0</v>
      </c>
      <c r="CJ51" s="171">
        <f t="shared" ca="1" si="58"/>
        <v>0</v>
      </c>
      <c r="CK51" s="171">
        <f t="shared" ca="1" si="58"/>
        <v>0</v>
      </c>
      <c r="CL51" s="171">
        <f t="shared" ca="1" si="58"/>
        <v>0</v>
      </c>
      <c r="CM51" s="171">
        <f t="shared" ca="1" si="58"/>
        <v>0</v>
      </c>
      <c r="CN51" s="171">
        <f t="shared" ca="1" si="58"/>
        <v>0</v>
      </c>
      <c r="CO51" s="171">
        <f t="shared" ca="1" si="58"/>
        <v>0</v>
      </c>
      <c r="CP51" s="171">
        <f t="shared" ca="1" si="58"/>
        <v>0</v>
      </c>
      <c r="CQ51" s="171">
        <f t="shared" ca="1" si="58"/>
        <v>0</v>
      </c>
      <c r="CR51" s="171">
        <f t="shared" ca="1" si="58"/>
        <v>0</v>
      </c>
      <c r="CS51" s="171">
        <f t="shared" ca="1" si="58"/>
        <v>0</v>
      </c>
      <c r="CT51" s="171">
        <f t="shared" ca="1" si="58"/>
        <v>0</v>
      </c>
      <c r="CU51" s="171">
        <f t="shared" ca="1" si="58"/>
        <v>0</v>
      </c>
      <c r="CV51" s="171">
        <f t="shared" ca="1" si="58"/>
        <v>0</v>
      </c>
      <c r="CW51" s="171">
        <f t="shared" ca="1" si="58"/>
        <v>0</v>
      </c>
      <c r="CX51" s="171">
        <f t="shared" ca="1" si="58"/>
        <v>0</v>
      </c>
    </row>
    <row r="52" spans="1:102" x14ac:dyDescent="0.25">
      <c r="A52" t="s">
        <v>14</v>
      </c>
      <c r="B52" s="171">
        <f ca="1">IF(B$49=$B$37,$B40,IF(B$49&lt;$C$37,A52+($C40-$B40)/($C$37-$B$37),$C40))</f>
        <v>0</v>
      </c>
      <c r="C52" s="171">
        <f t="shared" ref="C52:AH52" ca="1" si="59">IF(C$49=$B$37,$B40,IF(C$49&lt;$C$37,B52+($C40-$B40)/($C$37-$B$37),$C40))</f>
        <v>0</v>
      </c>
      <c r="D52" s="171">
        <f t="shared" ca="1" si="59"/>
        <v>0</v>
      </c>
      <c r="E52" s="171">
        <f t="shared" ca="1" si="59"/>
        <v>0</v>
      </c>
      <c r="F52" s="171">
        <f t="shared" ca="1" si="59"/>
        <v>0</v>
      </c>
      <c r="G52" s="171">
        <f t="shared" ca="1" si="59"/>
        <v>0</v>
      </c>
      <c r="H52" s="171">
        <f t="shared" ca="1" si="59"/>
        <v>0</v>
      </c>
      <c r="I52" s="171">
        <f t="shared" ca="1" si="59"/>
        <v>0</v>
      </c>
      <c r="J52" s="171">
        <f t="shared" ca="1" si="59"/>
        <v>0</v>
      </c>
      <c r="K52" s="171">
        <f t="shared" ca="1" si="59"/>
        <v>0</v>
      </c>
      <c r="L52" s="171">
        <f t="shared" ca="1" si="59"/>
        <v>0</v>
      </c>
      <c r="M52" s="171">
        <f t="shared" ca="1" si="59"/>
        <v>0</v>
      </c>
      <c r="N52" s="171">
        <f t="shared" ca="1" si="59"/>
        <v>0</v>
      </c>
      <c r="O52" s="171">
        <f t="shared" ca="1" si="59"/>
        <v>0</v>
      </c>
      <c r="P52" s="171">
        <f t="shared" ca="1" si="59"/>
        <v>0</v>
      </c>
      <c r="Q52" s="171">
        <f t="shared" ca="1" si="59"/>
        <v>0</v>
      </c>
      <c r="R52" s="171">
        <f t="shared" ca="1" si="59"/>
        <v>0</v>
      </c>
      <c r="S52" s="171">
        <f t="shared" ca="1" si="59"/>
        <v>0</v>
      </c>
      <c r="T52" s="171">
        <f t="shared" ca="1" si="59"/>
        <v>0</v>
      </c>
      <c r="U52" s="171">
        <f t="shared" ca="1" si="59"/>
        <v>0</v>
      </c>
      <c r="V52" s="171">
        <f t="shared" ca="1" si="59"/>
        <v>0</v>
      </c>
      <c r="W52" s="171">
        <f t="shared" ca="1" si="59"/>
        <v>0</v>
      </c>
      <c r="X52" s="171">
        <f t="shared" ca="1" si="59"/>
        <v>0</v>
      </c>
      <c r="Y52" s="171">
        <f t="shared" ca="1" si="59"/>
        <v>0</v>
      </c>
      <c r="Z52" s="171">
        <f t="shared" ca="1" si="59"/>
        <v>0</v>
      </c>
      <c r="AA52" s="171">
        <f t="shared" ca="1" si="59"/>
        <v>0</v>
      </c>
      <c r="AB52" s="171">
        <f t="shared" ca="1" si="59"/>
        <v>0</v>
      </c>
      <c r="AC52" s="171">
        <f t="shared" ca="1" si="59"/>
        <v>0</v>
      </c>
      <c r="AD52" s="171">
        <f t="shared" ca="1" si="59"/>
        <v>0</v>
      </c>
      <c r="AE52" s="171">
        <f t="shared" ca="1" si="59"/>
        <v>0</v>
      </c>
      <c r="AF52" s="171">
        <f t="shared" ca="1" si="59"/>
        <v>0</v>
      </c>
      <c r="AG52" s="171">
        <f t="shared" ca="1" si="59"/>
        <v>0</v>
      </c>
      <c r="AH52" s="171">
        <f t="shared" ca="1" si="59"/>
        <v>0</v>
      </c>
      <c r="AI52" s="171">
        <f t="shared" ref="AI52:BN52" ca="1" si="60">IF(AI$49=$B$37,$B40,IF(AI$49&lt;$C$37,AH52+($C40-$B40)/($C$37-$B$37),$C40))</f>
        <v>0</v>
      </c>
      <c r="AJ52" s="171">
        <f t="shared" ca="1" si="60"/>
        <v>0</v>
      </c>
      <c r="AK52" s="171">
        <f t="shared" ca="1" si="60"/>
        <v>0</v>
      </c>
      <c r="AL52" s="171">
        <f t="shared" ca="1" si="60"/>
        <v>0</v>
      </c>
      <c r="AM52" s="171">
        <f t="shared" ca="1" si="60"/>
        <v>0</v>
      </c>
      <c r="AN52" s="171">
        <f t="shared" ca="1" si="60"/>
        <v>0</v>
      </c>
      <c r="AO52" s="171">
        <f t="shared" ca="1" si="60"/>
        <v>0</v>
      </c>
      <c r="AP52" s="171">
        <f t="shared" ca="1" si="60"/>
        <v>0</v>
      </c>
      <c r="AQ52" s="171">
        <f t="shared" ca="1" si="60"/>
        <v>0</v>
      </c>
      <c r="AR52" s="171">
        <f t="shared" ca="1" si="60"/>
        <v>0</v>
      </c>
      <c r="AS52" s="171">
        <f t="shared" ca="1" si="60"/>
        <v>0</v>
      </c>
      <c r="AT52" s="171">
        <f t="shared" ca="1" si="60"/>
        <v>0</v>
      </c>
      <c r="AU52" s="171">
        <f t="shared" ca="1" si="60"/>
        <v>0</v>
      </c>
      <c r="AV52" s="171">
        <f t="shared" ca="1" si="60"/>
        <v>0</v>
      </c>
      <c r="AW52" s="171">
        <f t="shared" ca="1" si="60"/>
        <v>0</v>
      </c>
      <c r="AX52" s="171">
        <f t="shared" ca="1" si="60"/>
        <v>0</v>
      </c>
      <c r="AY52" s="171">
        <f t="shared" ca="1" si="60"/>
        <v>0</v>
      </c>
      <c r="AZ52" s="171">
        <f t="shared" ca="1" si="60"/>
        <v>0</v>
      </c>
      <c r="BA52" s="171">
        <f t="shared" ca="1" si="60"/>
        <v>0</v>
      </c>
      <c r="BB52" s="171">
        <f t="shared" ca="1" si="60"/>
        <v>0</v>
      </c>
      <c r="BC52" s="171">
        <f t="shared" ca="1" si="60"/>
        <v>0</v>
      </c>
      <c r="BD52" s="171">
        <f t="shared" ca="1" si="60"/>
        <v>0</v>
      </c>
      <c r="BE52" s="171">
        <f t="shared" ca="1" si="60"/>
        <v>0</v>
      </c>
      <c r="BF52" s="171">
        <f t="shared" ca="1" si="60"/>
        <v>0</v>
      </c>
      <c r="BG52" s="171">
        <f t="shared" ca="1" si="60"/>
        <v>0</v>
      </c>
      <c r="BH52" s="171">
        <f t="shared" ca="1" si="60"/>
        <v>0</v>
      </c>
      <c r="BI52" s="171">
        <f t="shared" ca="1" si="60"/>
        <v>0</v>
      </c>
      <c r="BJ52" s="171">
        <f t="shared" ca="1" si="60"/>
        <v>0</v>
      </c>
      <c r="BK52" s="171">
        <f t="shared" ca="1" si="60"/>
        <v>0</v>
      </c>
      <c r="BL52" s="171">
        <f t="shared" ca="1" si="60"/>
        <v>0</v>
      </c>
      <c r="BM52" s="171">
        <f t="shared" ca="1" si="60"/>
        <v>0</v>
      </c>
      <c r="BN52" s="171">
        <f t="shared" ca="1" si="60"/>
        <v>0</v>
      </c>
      <c r="BO52" s="171">
        <f t="shared" ref="BO52:CX52" ca="1" si="61">IF(BO$49=$B$37,$B40,IF(BO$49&lt;$C$37,BN52+($C40-$B40)/($C$37-$B$37),$C40))</f>
        <v>0</v>
      </c>
      <c r="BP52" s="171">
        <f t="shared" ca="1" si="61"/>
        <v>0</v>
      </c>
      <c r="BQ52" s="171">
        <f t="shared" ca="1" si="61"/>
        <v>0</v>
      </c>
      <c r="BR52" s="171">
        <f t="shared" ca="1" si="61"/>
        <v>0</v>
      </c>
      <c r="BS52" s="171">
        <f t="shared" ca="1" si="61"/>
        <v>0</v>
      </c>
      <c r="BT52" s="171">
        <f t="shared" ca="1" si="61"/>
        <v>0</v>
      </c>
      <c r="BU52" s="171">
        <f t="shared" ca="1" si="61"/>
        <v>0</v>
      </c>
      <c r="BV52" s="171">
        <f t="shared" ca="1" si="61"/>
        <v>0</v>
      </c>
      <c r="BW52" s="171">
        <f t="shared" ca="1" si="61"/>
        <v>0</v>
      </c>
      <c r="BX52" s="171">
        <f t="shared" ca="1" si="61"/>
        <v>0</v>
      </c>
      <c r="BY52" s="171">
        <f t="shared" ca="1" si="61"/>
        <v>0</v>
      </c>
      <c r="BZ52" s="171">
        <f t="shared" ca="1" si="61"/>
        <v>0</v>
      </c>
      <c r="CA52" s="171">
        <f t="shared" ca="1" si="61"/>
        <v>0</v>
      </c>
      <c r="CB52" s="171">
        <f t="shared" ca="1" si="61"/>
        <v>0</v>
      </c>
      <c r="CC52" s="171">
        <f t="shared" ca="1" si="61"/>
        <v>0</v>
      </c>
      <c r="CD52" s="171">
        <f t="shared" ca="1" si="61"/>
        <v>0</v>
      </c>
      <c r="CE52" s="171">
        <f t="shared" ca="1" si="61"/>
        <v>0</v>
      </c>
      <c r="CF52" s="171">
        <f t="shared" ca="1" si="61"/>
        <v>0</v>
      </c>
      <c r="CG52" s="171">
        <f t="shared" ca="1" si="61"/>
        <v>0</v>
      </c>
      <c r="CH52" s="171">
        <f t="shared" ca="1" si="61"/>
        <v>0</v>
      </c>
      <c r="CI52" s="171">
        <f t="shared" ca="1" si="61"/>
        <v>0</v>
      </c>
      <c r="CJ52" s="171">
        <f t="shared" ca="1" si="61"/>
        <v>0</v>
      </c>
      <c r="CK52" s="171">
        <f t="shared" ca="1" si="61"/>
        <v>0</v>
      </c>
      <c r="CL52" s="171">
        <f t="shared" ca="1" si="61"/>
        <v>0</v>
      </c>
      <c r="CM52" s="171">
        <f t="shared" ca="1" si="61"/>
        <v>0</v>
      </c>
      <c r="CN52" s="171">
        <f t="shared" ca="1" si="61"/>
        <v>0</v>
      </c>
      <c r="CO52" s="171">
        <f t="shared" ca="1" si="61"/>
        <v>0</v>
      </c>
      <c r="CP52" s="171">
        <f t="shared" ca="1" si="61"/>
        <v>0</v>
      </c>
      <c r="CQ52" s="171">
        <f t="shared" ca="1" si="61"/>
        <v>0</v>
      </c>
      <c r="CR52" s="171">
        <f t="shared" ca="1" si="61"/>
        <v>0</v>
      </c>
      <c r="CS52" s="171">
        <f t="shared" ca="1" si="61"/>
        <v>0</v>
      </c>
      <c r="CT52" s="171">
        <f t="shared" ca="1" si="61"/>
        <v>0</v>
      </c>
      <c r="CU52" s="171">
        <f t="shared" ca="1" si="61"/>
        <v>0</v>
      </c>
      <c r="CV52" s="171">
        <f t="shared" ca="1" si="61"/>
        <v>0</v>
      </c>
      <c r="CW52" s="171">
        <f t="shared" ca="1" si="61"/>
        <v>0</v>
      </c>
      <c r="CX52" s="171">
        <f t="shared" ca="1" si="61"/>
        <v>0</v>
      </c>
    </row>
    <row r="53" spans="1:102" x14ac:dyDescent="0.25">
      <c r="A53" t="s">
        <v>15</v>
      </c>
      <c r="B53" s="171">
        <f t="shared" ref="B53:AG53" ca="1" si="62">IF(B$49=$B$37,$B41,IF(B$49&lt;$C$37,A53+($C41-$B41)/($C$37-$B$37),$C41))</f>
        <v>0</v>
      </c>
      <c r="C53" s="171">
        <f t="shared" ca="1" si="62"/>
        <v>0</v>
      </c>
      <c r="D53" s="171">
        <f t="shared" ca="1" si="62"/>
        <v>0</v>
      </c>
      <c r="E53" s="171">
        <f t="shared" ca="1" si="62"/>
        <v>0</v>
      </c>
      <c r="F53" s="171">
        <f t="shared" ca="1" si="62"/>
        <v>0</v>
      </c>
      <c r="G53" s="171">
        <f t="shared" ca="1" si="62"/>
        <v>0</v>
      </c>
      <c r="H53" s="171">
        <f t="shared" ca="1" si="62"/>
        <v>0</v>
      </c>
      <c r="I53" s="171">
        <f t="shared" ca="1" si="62"/>
        <v>0</v>
      </c>
      <c r="J53" s="171">
        <f t="shared" ca="1" si="62"/>
        <v>0</v>
      </c>
      <c r="K53" s="171">
        <f t="shared" ca="1" si="62"/>
        <v>0</v>
      </c>
      <c r="L53" s="171">
        <f t="shared" ca="1" si="62"/>
        <v>0</v>
      </c>
      <c r="M53" s="171">
        <f t="shared" ca="1" si="62"/>
        <v>0</v>
      </c>
      <c r="N53" s="171">
        <f t="shared" ca="1" si="62"/>
        <v>0</v>
      </c>
      <c r="O53" s="171">
        <f t="shared" ca="1" si="62"/>
        <v>0</v>
      </c>
      <c r="P53" s="171">
        <f t="shared" ca="1" si="62"/>
        <v>0</v>
      </c>
      <c r="Q53" s="171">
        <f t="shared" ca="1" si="62"/>
        <v>0</v>
      </c>
      <c r="R53" s="171">
        <f t="shared" ca="1" si="62"/>
        <v>0</v>
      </c>
      <c r="S53" s="171">
        <f t="shared" ca="1" si="62"/>
        <v>0</v>
      </c>
      <c r="T53" s="171">
        <f t="shared" ca="1" si="62"/>
        <v>0</v>
      </c>
      <c r="U53" s="171">
        <f t="shared" ca="1" si="62"/>
        <v>0</v>
      </c>
      <c r="V53" s="171">
        <f t="shared" ca="1" si="62"/>
        <v>0</v>
      </c>
      <c r="W53" s="171">
        <f t="shared" ca="1" si="62"/>
        <v>0</v>
      </c>
      <c r="X53" s="171">
        <f t="shared" ca="1" si="62"/>
        <v>0</v>
      </c>
      <c r="Y53" s="171">
        <f t="shared" ca="1" si="62"/>
        <v>0</v>
      </c>
      <c r="Z53" s="171">
        <f t="shared" ca="1" si="62"/>
        <v>0</v>
      </c>
      <c r="AA53" s="171">
        <f t="shared" ca="1" si="62"/>
        <v>0</v>
      </c>
      <c r="AB53" s="171">
        <f t="shared" ca="1" si="62"/>
        <v>0</v>
      </c>
      <c r="AC53" s="171">
        <f t="shared" ca="1" si="62"/>
        <v>0</v>
      </c>
      <c r="AD53" s="171">
        <f t="shared" ca="1" si="62"/>
        <v>0</v>
      </c>
      <c r="AE53" s="171">
        <f t="shared" ca="1" si="62"/>
        <v>0</v>
      </c>
      <c r="AF53" s="171">
        <f t="shared" ca="1" si="62"/>
        <v>0</v>
      </c>
      <c r="AG53" s="171">
        <f t="shared" ca="1" si="62"/>
        <v>0</v>
      </c>
      <c r="AH53" s="171">
        <f t="shared" ref="AH53:BM53" ca="1" si="63">IF(AH$49=$B$37,$B41,IF(AH$49&lt;$C$37,AG53+($C41-$B41)/($C$37-$B$37),$C41))</f>
        <v>0</v>
      </c>
      <c r="AI53" s="171">
        <f t="shared" ca="1" si="63"/>
        <v>0</v>
      </c>
      <c r="AJ53" s="171">
        <f t="shared" ca="1" si="63"/>
        <v>0</v>
      </c>
      <c r="AK53" s="171">
        <f t="shared" ca="1" si="63"/>
        <v>0</v>
      </c>
      <c r="AL53" s="171">
        <f t="shared" ca="1" si="63"/>
        <v>0</v>
      </c>
      <c r="AM53" s="171">
        <f t="shared" ca="1" si="63"/>
        <v>0</v>
      </c>
      <c r="AN53" s="171">
        <f t="shared" ca="1" si="63"/>
        <v>0</v>
      </c>
      <c r="AO53" s="171">
        <f t="shared" ca="1" si="63"/>
        <v>0</v>
      </c>
      <c r="AP53" s="171">
        <f t="shared" ca="1" si="63"/>
        <v>0</v>
      </c>
      <c r="AQ53" s="171">
        <f t="shared" ca="1" si="63"/>
        <v>0</v>
      </c>
      <c r="AR53" s="171">
        <f t="shared" ca="1" si="63"/>
        <v>0</v>
      </c>
      <c r="AS53" s="171">
        <f t="shared" ca="1" si="63"/>
        <v>0</v>
      </c>
      <c r="AT53" s="171">
        <f t="shared" ca="1" si="63"/>
        <v>0</v>
      </c>
      <c r="AU53" s="171">
        <f t="shared" ca="1" si="63"/>
        <v>0</v>
      </c>
      <c r="AV53" s="171">
        <f t="shared" ca="1" si="63"/>
        <v>0</v>
      </c>
      <c r="AW53" s="171">
        <f t="shared" ca="1" si="63"/>
        <v>0</v>
      </c>
      <c r="AX53" s="171">
        <f t="shared" ca="1" si="63"/>
        <v>0</v>
      </c>
      <c r="AY53" s="171">
        <f t="shared" ca="1" si="63"/>
        <v>0</v>
      </c>
      <c r="AZ53" s="171">
        <f t="shared" ca="1" si="63"/>
        <v>0</v>
      </c>
      <c r="BA53" s="171">
        <f t="shared" ca="1" si="63"/>
        <v>0</v>
      </c>
      <c r="BB53" s="171">
        <f t="shared" ca="1" si="63"/>
        <v>0</v>
      </c>
      <c r="BC53" s="171">
        <f t="shared" ca="1" si="63"/>
        <v>0</v>
      </c>
      <c r="BD53" s="171">
        <f t="shared" ca="1" si="63"/>
        <v>0</v>
      </c>
      <c r="BE53" s="171">
        <f t="shared" ca="1" si="63"/>
        <v>0</v>
      </c>
      <c r="BF53" s="171">
        <f t="shared" ca="1" si="63"/>
        <v>0</v>
      </c>
      <c r="BG53" s="171">
        <f t="shared" ca="1" si="63"/>
        <v>0</v>
      </c>
      <c r="BH53" s="171">
        <f t="shared" ca="1" si="63"/>
        <v>0</v>
      </c>
      <c r="BI53" s="171">
        <f t="shared" ca="1" si="63"/>
        <v>0</v>
      </c>
      <c r="BJ53" s="171">
        <f t="shared" ca="1" si="63"/>
        <v>0</v>
      </c>
      <c r="BK53" s="171">
        <f t="shared" ca="1" si="63"/>
        <v>0</v>
      </c>
      <c r="BL53" s="171">
        <f t="shared" ca="1" si="63"/>
        <v>0</v>
      </c>
      <c r="BM53" s="171">
        <f t="shared" ca="1" si="63"/>
        <v>0</v>
      </c>
      <c r="BN53" s="171">
        <f t="shared" ref="BN53:CX53" ca="1" si="64">IF(BN$49=$B$37,$B41,IF(BN$49&lt;$C$37,BM53+($C41-$B41)/($C$37-$B$37),$C41))</f>
        <v>0</v>
      </c>
      <c r="BO53" s="171">
        <f t="shared" ca="1" si="64"/>
        <v>0</v>
      </c>
      <c r="BP53" s="171">
        <f t="shared" ca="1" si="64"/>
        <v>0</v>
      </c>
      <c r="BQ53" s="171">
        <f t="shared" ca="1" si="64"/>
        <v>0</v>
      </c>
      <c r="BR53" s="171">
        <f t="shared" ca="1" si="64"/>
        <v>0</v>
      </c>
      <c r="BS53" s="171">
        <f t="shared" ca="1" si="64"/>
        <v>0</v>
      </c>
      <c r="BT53" s="171">
        <f t="shared" ca="1" si="64"/>
        <v>0</v>
      </c>
      <c r="BU53" s="171">
        <f t="shared" ca="1" si="64"/>
        <v>0</v>
      </c>
      <c r="BV53" s="171">
        <f t="shared" ca="1" si="64"/>
        <v>0</v>
      </c>
      <c r="BW53" s="171">
        <f t="shared" ca="1" si="64"/>
        <v>0</v>
      </c>
      <c r="BX53" s="171">
        <f t="shared" ca="1" si="64"/>
        <v>0</v>
      </c>
      <c r="BY53" s="171">
        <f t="shared" ca="1" si="64"/>
        <v>0</v>
      </c>
      <c r="BZ53" s="171">
        <f t="shared" ca="1" si="64"/>
        <v>0</v>
      </c>
      <c r="CA53" s="171">
        <f t="shared" ca="1" si="64"/>
        <v>0</v>
      </c>
      <c r="CB53" s="171">
        <f t="shared" ca="1" si="64"/>
        <v>0</v>
      </c>
      <c r="CC53" s="171">
        <f t="shared" ca="1" si="64"/>
        <v>0</v>
      </c>
      <c r="CD53" s="171">
        <f t="shared" ca="1" si="64"/>
        <v>0</v>
      </c>
      <c r="CE53" s="171">
        <f t="shared" ca="1" si="64"/>
        <v>0</v>
      </c>
      <c r="CF53" s="171">
        <f t="shared" ca="1" si="64"/>
        <v>0</v>
      </c>
      <c r="CG53" s="171">
        <f t="shared" ca="1" si="64"/>
        <v>0</v>
      </c>
      <c r="CH53" s="171">
        <f t="shared" ca="1" si="64"/>
        <v>0</v>
      </c>
      <c r="CI53" s="171">
        <f t="shared" ca="1" si="64"/>
        <v>0</v>
      </c>
      <c r="CJ53" s="171">
        <f t="shared" ca="1" si="64"/>
        <v>0</v>
      </c>
      <c r="CK53" s="171">
        <f t="shared" ca="1" si="64"/>
        <v>0</v>
      </c>
      <c r="CL53" s="171">
        <f t="shared" ca="1" si="64"/>
        <v>0</v>
      </c>
      <c r="CM53" s="171">
        <f t="shared" ca="1" si="64"/>
        <v>0</v>
      </c>
      <c r="CN53" s="171">
        <f t="shared" ca="1" si="64"/>
        <v>0</v>
      </c>
      <c r="CO53" s="171">
        <f t="shared" ca="1" si="64"/>
        <v>0</v>
      </c>
      <c r="CP53" s="171">
        <f t="shared" ca="1" si="64"/>
        <v>0</v>
      </c>
      <c r="CQ53" s="171">
        <f t="shared" ca="1" si="64"/>
        <v>0</v>
      </c>
      <c r="CR53" s="171">
        <f t="shared" ca="1" si="64"/>
        <v>0</v>
      </c>
      <c r="CS53" s="171">
        <f t="shared" ca="1" si="64"/>
        <v>0</v>
      </c>
      <c r="CT53" s="171">
        <f t="shared" ca="1" si="64"/>
        <v>0</v>
      </c>
      <c r="CU53" s="171">
        <f t="shared" ca="1" si="64"/>
        <v>0</v>
      </c>
      <c r="CV53" s="171">
        <f t="shared" ca="1" si="64"/>
        <v>0</v>
      </c>
      <c r="CW53" s="171">
        <f t="shared" ca="1" si="64"/>
        <v>0</v>
      </c>
      <c r="CX53" s="171">
        <f t="shared" ca="1" si="64"/>
        <v>0</v>
      </c>
    </row>
    <row r="54" spans="1:102" x14ac:dyDescent="0.25">
      <c r="A54" s="31" t="s">
        <v>16</v>
      </c>
      <c r="B54" s="171">
        <f ca="1">IF(B$49=$B$37,$B42,IF(B$49&lt;$C$37,A54+($C42-$B42)/($C$37-$B$37),$C42))</f>
        <v>0</v>
      </c>
      <c r="C54" s="171">
        <f t="shared" ref="C54:AG54" ca="1" si="65">IF(C$49=$B$37,$B42,IF(C$49&lt;$C$37,B54+($C42-$B42)/($C$37-$B$37),$C42))</f>
        <v>0</v>
      </c>
      <c r="D54" s="171">
        <f t="shared" ca="1" si="65"/>
        <v>0</v>
      </c>
      <c r="E54" s="171">
        <f t="shared" ca="1" si="65"/>
        <v>0</v>
      </c>
      <c r="F54" s="171">
        <f t="shared" ca="1" si="65"/>
        <v>0</v>
      </c>
      <c r="G54" s="171">
        <f t="shared" ca="1" si="65"/>
        <v>0</v>
      </c>
      <c r="H54" s="171">
        <f t="shared" ca="1" si="65"/>
        <v>0</v>
      </c>
      <c r="I54" s="171">
        <f t="shared" ca="1" si="65"/>
        <v>0</v>
      </c>
      <c r="J54" s="171">
        <f t="shared" ca="1" si="65"/>
        <v>0</v>
      </c>
      <c r="K54" s="171">
        <f t="shared" ca="1" si="65"/>
        <v>0</v>
      </c>
      <c r="L54" s="171">
        <f t="shared" ca="1" si="65"/>
        <v>0</v>
      </c>
      <c r="M54" s="171">
        <f t="shared" ca="1" si="65"/>
        <v>0</v>
      </c>
      <c r="N54" s="171">
        <f t="shared" ca="1" si="65"/>
        <v>0</v>
      </c>
      <c r="O54" s="171">
        <f t="shared" ca="1" si="65"/>
        <v>0</v>
      </c>
      <c r="P54" s="171">
        <f t="shared" ca="1" si="65"/>
        <v>0</v>
      </c>
      <c r="Q54" s="171">
        <f t="shared" ca="1" si="65"/>
        <v>0</v>
      </c>
      <c r="R54" s="171">
        <f t="shared" ca="1" si="65"/>
        <v>0</v>
      </c>
      <c r="S54" s="171">
        <f t="shared" ca="1" si="65"/>
        <v>0</v>
      </c>
      <c r="T54" s="171">
        <f t="shared" ca="1" si="65"/>
        <v>0</v>
      </c>
      <c r="U54" s="171">
        <f t="shared" ca="1" si="65"/>
        <v>0</v>
      </c>
      <c r="V54" s="171">
        <f t="shared" ca="1" si="65"/>
        <v>0</v>
      </c>
      <c r="W54" s="171">
        <f t="shared" ca="1" si="65"/>
        <v>0</v>
      </c>
      <c r="X54" s="171">
        <f t="shared" ca="1" si="65"/>
        <v>0</v>
      </c>
      <c r="Y54" s="171">
        <f t="shared" ca="1" si="65"/>
        <v>0</v>
      </c>
      <c r="Z54" s="171">
        <f t="shared" ca="1" si="65"/>
        <v>0</v>
      </c>
      <c r="AA54" s="171">
        <f t="shared" ca="1" si="65"/>
        <v>0</v>
      </c>
      <c r="AB54" s="171">
        <f t="shared" ca="1" si="65"/>
        <v>0</v>
      </c>
      <c r="AC54" s="171">
        <f t="shared" ca="1" si="65"/>
        <v>0</v>
      </c>
      <c r="AD54" s="171">
        <f t="shared" ca="1" si="65"/>
        <v>0</v>
      </c>
      <c r="AE54" s="171">
        <f t="shared" ca="1" si="65"/>
        <v>0</v>
      </c>
      <c r="AF54" s="171">
        <f t="shared" ca="1" si="65"/>
        <v>0</v>
      </c>
      <c r="AG54" s="171">
        <f t="shared" ca="1" si="65"/>
        <v>0</v>
      </c>
      <c r="AH54" s="171">
        <f t="shared" ref="AH54:BM54" ca="1" si="66">IF(AH$49=$B$37,$B42,IF(AH$49&lt;$C$37,AG54+($C42-$B42)/($C$37-$B$37),$C42))</f>
        <v>0</v>
      </c>
      <c r="AI54" s="171">
        <f t="shared" ca="1" si="66"/>
        <v>0</v>
      </c>
      <c r="AJ54" s="171">
        <f t="shared" ca="1" si="66"/>
        <v>0</v>
      </c>
      <c r="AK54" s="171">
        <f t="shared" ca="1" si="66"/>
        <v>0</v>
      </c>
      <c r="AL54" s="171">
        <f t="shared" ca="1" si="66"/>
        <v>0</v>
      </c>
      <c r="AM54" s="171">
        <f t="shared" ca="1" si="66"/>
        <v>0</v>
      </c>
      <c r="AN54" s="171">
        <f t="shared" ca="1" si="66"/>
        <v>0</v>
      </c>
      <c r="AO54" s="171">
        <f t="shared" ca="1" si="66"/>
        <v>0</v>
      </c>
      <c r="AP54" s="171">
        <f t="shared" ca="1" si="66"/>
        <v>0</v>
      </c>
      <c r="AQ54" s="171">
        <f t="shared" ca="1" si="66"/>
        <v>0</v>
      </c>
      <c r="AR54" s="171">
        <f t="shared" ca="1" si="66"/>
        <v>0</v>
      </c>
      <c r="AS54" s="171">
        <f t="shared" ca="1" si="66"/>
        <v>0</v>
      </c>
      <c r="AT54" s="171">
        <f t="shared" ca="1" si="66"/>
        <v>0</v>
      </c>
      <c r="AU54" s="171">
        <f t="shared" ca="1" si="66"/>
        <v>0</v>
      </c>
      <c r="AV54" s="171">
        <f t="shared" ca="1" si="66"/>
        <v>0</v>
      </c>
      <c r="AW54" s="171">
        <f t="shared" ca="1" si="66"/>
        <v>0</v>
      </c>
      <c r="AX54" s="171">
        <f t="shared" ca="1" si="66"/>
        <v>0</v>
      </c>
      <c r="AY54" s="171">
        <f t="shared" ca="1" si="66"/>
        <v>0</v>
      </c>
      <c r="AZ54" s="171">
        <f t="shared" ca="1" si="66"/>
        <v>0</v>
      </c>
      <c r="BA54" s="171">
        <f t="shared" ca="1" si="66"/>
        <v>0</v>
      </c>
      <c r="BB54" s="171">
        <f t="shared" ca="1" si="66"/>
        <v>0</v>
      </c>
      <c r="BC54" s="171">
        <f t="shared" ca="1" si="66"/>
        <v>0</v>
      </c>
      <c r="BD54" s="171">
        <f t="shared" ca="1" si="66"/>
        <v>0</v>
      </c>
      <c r="BE54" s="171">
        <f t="shared" ca="1" si="66"/>
        <v>0</v>
      </c>
      <c r="BF54" s="171">
        <f t="shared" ca="1" si="66"/>
        <v>0</v>
      </c>
      <c r="BG54" s="171">
        <f t="shared" ca="1" si="66"/>
        <v>0</v>
      </c>
      <c r="BH54" s="171">
        <f t="shared" ca="1" si="66"/>
        <v>0</v>
      </c>
      <c r="BI54" s="171">
        <f t="shared" ca="1" si="66"/>
        <v>0</v>
      </c>
      <c r="BJ54" s="171">
        <f t="shared" ca="1" si="66"/>
        <v>0</v>
      </c>
      <c r="BK54" s="171">
        <f t="shared" ca="1" si="66"/>
        <v>0</v>
      </c>
      <c r="BL54" s="171">
        <f t="shared" ca="1" si="66"/>
        <v>0</v>
      </c>
      <c r="BM54" s="171">
        <f t="shared" ca="1" si="66"/>
        <v>0</v>
      </c>
      <c r="BN54" s="171">
        <f t="shared" ref="BN54:CX54" ca="1" si="67">IF(BN$49=$B$37,$B42,IF(BN$49&lt;$C$37,BM54+($C42-$B42)/($C$37-$B$37),$C42))</f>
        <v>0</v>
      </c>
      <c r="BO54" s="171">
        <f t="shared" ca="1" si="67"/>
        <v>0</v>
      </c>
      <c r="BP54" s="171">
        <f t="shared" ca="1" si="67"/>
        <v>0</v>
      </c>
      <c r="BQ54" s="171">
        <f t="shared" ca="1" si="67"/>
        <v>0</v>
      </c>
      <c r="BR54" s="171">
        <f t="shared" ca="1" si="67"/>
        <v>0</v>
      </c>
      <c r="BS54" s="171">
        <f t="shared" ca="1" si="67"/>
        <v>0</v>
      </c>
      <c r="BT54" s="171">
        <f t="shared" ca="1" si="67"/>
        <v>0</v>
      </c>
      <c r="BU54" s="171">
        <f t="shared" ca="1" si="67"/>
        <v>0</v>
      </c>
      <c r="BV54" s="171">
        <f t="shared" ca="1" si="67"/>
        <v>0</v>
      </c>
      <c r="BW54" s="171">
        <f t="shared" ca="1" si="67"/>
        <v>0</v>
      </c>
      <c r="BX54" s="171">
        <f t="shared" ca="1" si="67"/>
        <v>0</v>
      </c>
      <c r="BY54" s="171">
        <f t="shared" ca="1" si="67"/>
        <v>0</v>
      </c>
      <c r="BZ54" s="171">
        <f t="shared" ca="1" si="67"/>
        <v>0</v>
      </c>
      <c r="CA54" s="171">
        <f t="shared" ca="1" si="67"/>
        <v>0</v>
      </c>
      <c r="CB54" s="171">
        <f t="shared" ca="1" si="67"/>
        <v>0</v>
      </c>
      <c r="CC54" s="171">
        <f t="shared" ca="1" si="67"/>
        <v>0</v>
      </c>
      <c r="CD54" s="171">
        <f t="shared" ca="1" si="67"/>
        <v>0</v>
      </c>
      <c r="CE54" s="171">
        <f t="shared" ca="1" si="67"/>
        <v>0</v>
      </c>
      <c r="CF54" s="171">
        <f t="shared" ca="1" si="67"/>
        <v>0</v>
      </c>
      <c r="CG54" s="171">
        <f t="shared" ca="1" si="67"/>
        <v>0</v>
      </c>
      <c r="CH54" s="171">
        <f t="shared" ca="1" si="67"/>
        <v>0</v>
      </c>
      <c r="CI54" s="171">
        <f t="shared" ca="1" si="67"/>
        <v>0</v>
      </c>
      <c r="CJ54" s="171">
        <f t="shared" ca="1" si="67"/>
        <v>0</v>
      </c>
      <c r="CK54" s="171">
        <f t="shared" ca="1" si="67"/>
        <v>0</v>
      </c>
      <c r="CL54" s="171">
        <f t="shared" ca="1" si="67"/>
        <v>0</v>
      </c>
      <c r="CM54" s="171">
        <f t="shared" ca="1" si="67"/>
        <v>0</v>
      </c>
      <c r="CN54" s="171">
        <f t="shared" ca="1" si="67"/>
        <v>0</v>
      </c>
      <c r="CO54" s="171">
        <f t="shared" ca="1" si="67"/>
        <v>0</v>
      </c>
      <c r="CP54" s="171">
        <f t="shared" ca="1" si="67"/>
        <v>0</v>
      </c>
      <c r="CQ54" s="171">
        <f t="shared" ca="1" si="67"/>
        <v>0</v>
      </c>
      <c r="CR54" s="171">
        <f t="shared" ca="1" si="67"/>
        <v>0</v>
      </c>
      <c r="CS54" s="171">
        <f t="shared" ca="1" si="67"/>
        <v>0</v>
      </c>
      <c r="CT54" s="171">
        <f t="shared" ca="1" si="67"/>
        <v>0</v>
      </c>
      <c r="CU54" s="171">
        <f t="shared" ca="1" si="67"/>
        <v>0</v>
      </c>
      <c r="CV54" s="171">
        <f t="shared" ca="1" si="67"/>
        <v>0</v>
      </c>
      <c r="CW54" s="171">
        <f t="shared" ca="1" si="67"/>
        <v>0</v>
      </c>
      <c r="CX54" s="171">
        <f t="shared" ca="1" si="67"/>
        <v>0</v>
      </c>
    </row>
    <row r="55" spans="1:102" x14ac:dyDescent="0.25">
      <c r="A55" s="31" t="s">
        <v>36</v>
      </c>
      <c r="B55" s="171">
        <f t="shared" ref="B55:AG55" ca="1" si="68">IF(B$49=$B$37,$B43,IF(B$49&lt;$C$37,A55+($C43-$B43)/($C$37-$B$37),$C43))</f>
        <v>0</v>
      </c>
      <c r="C55" s="171">
        <f t="shared" ca="1" si="68"/>
        <v>0</v>
      </c>
      <c r="D55" s="171">
        <f t="shared" ca="1" si="68"/>
        <v>0</v>
      </c>
      <c r="E55" s="171">
        <f t="shared" ca="1" si="68"/>
        <v>0</v>
      </c>
      <c r="F55" s="171">
        <f t="shared" ca="1" si="68"/>
        <v>0</v>
      </c>
      <c r="G55" s="171">
        <f t="shared" ca="1" si="68"/>
        <v>0</v>
      </c>
      <c r="H55" s="171">
        <f t="shared" ca="1" si="68"/>
        <v>0</v>
      </c>
      <c r="I55" s="171">
        <f t="shared" ca="1" si="68"/>
        <v>0</v>
      </c>
      <c r="J55" s="171">
        <f t="shared" ca="1" si="68"/>
        <v>0</v>
      </c>
      <c r="K55" s="171">
        <f t="shared" ca="1" si="68"/>
        <v>0</v>
      </c>
      <c r="L55" s="171">
        <f t="shared" ca="1" si="68"/>
        <v>0</v>
      </c>
      <c r="M55" s="171">
        <f t="shared" ca="1" si="68"/>
        <v>0</v>
      </c>
      <c r="N55" s="171">
        <f t="shared" ca="1" si="68"/>
        <v>0</v>
      </c>
      <c r="O55" s="171">
        <f t="shared" ca="1" si="68"/>
        <v>0</v>
      </c>
      <c r="P55" s="171">
        <f t="shared" ca="1" si="68"/>
        <v>0</v>
      </c>
      <c r="Q55" s="171">
        <f t="shared" ca="1" si="68"/>
        <v>0</v>
      </c>
      <c r="R55" s="171">
        <f t="shared" ca="1" si="68"/>
        <v>0</v>
      </c>
      <c r="S55" s="171">
        <f t="shared" ca="1" si="68"/>
        <v>0</v>
      </c>
      <c r="T55" s="171">
        <f t="shared" ca="1" si="68"/>
        <v>0</v>
      </c>
      <c r="U55" s="171">
        <f t="shared" ca="1" si="68"/>
        <v>0</v>
      </c>
      <c r="V55" s="171">
        <f t="shared" ca="1" si="68"/>
        <v>0</v>
      </c>
      <c r="W55" s="171">
        <f t="shared" ca="1" si="68"/>
        <v>0</v>
      </c>
      <c r="X55" s="171">
        <f t="shared" ca="1" si="68"/>
        <v>0</v>
      </c>
      <c r="Y55" s="171">
        <f t="shared" ca="1" si="68"/>
        <v>0</v>
      </c>
      <c r="Z55" s="171">
        <f t="shared" ca="1" si="68"/>
        <v>0</v>
      </c>
      <c r="AA55" s="171">
        <f t="shared" ca="1" si="68"/>
        <v>0</v>
      </c>
      <c r="AB55" s="171">
        <f t="shared" ca="1" si="68"/>
        <v>0</v>
      </c>
      <c r="AC55" s="171">
        <f t="shared" ca="1" si="68"/>
        <v>0</v>
      </c>
      <c r="AD55" s="171">
        <f t="shared" ca="1" si="68"/>
        <v>0</v>
      </c>
      <c r="AE55" s="171">
        <f t="shared" ca="1" si="68"/>
        <v>0</v>
      </c>
      <c r="AF55" s="171">
        <f t="shared" ca="1" si="68"/>
        <v>0</v>
      </c>
      <c r="AG55" s="171">
        <f t="shared" ca="1" si="68"/>
        <v>0</v>
      </c>
      <c r="AH55" s="171">
        <f t="shared" ref="AH55:BM55" ca="1" si="69">IF(AH$49=$B$37,$B43,IF(AH$49&lt;$C$37,AG55+($C43-$B43)/($C$37-$B$37),$C43))</f>
        <v>0</v>
      </c>
      <c r="AI55" s="171">
        <f t="shared" ca="1" si="69"/>
        <v>0</v>
      </c>
      <c r="AJ55" s="171">
        <f t="shared" ca="1" si="69"/>
        <v>0</v>
      </c>
      <c r="AK55" s="171">
        <f t="shared" ca="1" si="69"/>
        <v>0</v>
      </c>
      <c r="AL55" s="171">
        <f t="shared" ca="1" si="69"/>
        <v>0</v>
      </c>
      <c r="AM55" s="171">
        <f t="shared" ca="1" si="69"/>
        <v>0</v>
      </c>
      <c r="AN55" s="171">
        <f t="shared" ca="1" si="69"/>
        <v>0</v>
      </c>
      <c r="AO55" s="171">
        <f t="shared" ca="1" si="69"/>
        <v>0</v>
      </c>
      <c r="AP55" s="171">
        <f t="shared" ca="1" si="69"/>
        <v>0</v>
      </c>
      <c r="AQ55" s="171">
        <f t="shared" ca="1" si="69"/>
        <v>0</v>
      </c>
      <c r="AR55" s="171">
        <f t="shared" ca="1" si="69"/>
        <v>0</v>
      </c>
      <c r="AS55" s="171">
        <f t="shared" ca="1" si="69"/>
        <v>0</v>
      </c>
      <c r="AT55" s="171">
        <f t="shared" ca="1" si="69"/>
        <v>0</v>
      </c>
      <c r="AU55" s="171">
        <f t="shared" ca="1" si="69"/>
        <v>0</v>
      </c>
      <c r="AV55" s="171">
        <f t="shared" ca="1" si="69"/>
        <v>0</v>
      </c>
      <c r="AW55" s="171">
        <f t="shared" ca="1" si="69"/>
        <v>0</v>
      </c>
      <c r="AX55" s="171">
        <f t="shared" ca="1" si="69"/>
        <v>0</v>
      </c>
      <c r="AY55" s="171">
        <f t="shared" ca="1" si="69"/>
        <v>0</v>
      </c>
      <c r="AZ55" s="171">
        <f t="shared" ca="1" si="69"/>
        <v>0</v>
      </c>
      <c r="BA55" s="171">
        <f t="shared" ca="1" si="69"/>
        <v>0</v>
      </c>
      <c r="BB55" s="171">
        <f t="shared" ca="1" si="69"/>
        <v>0</v>
      </c>
      <c r="BC55" s="171">
        <f t="shared" ca="1" si="69"/>
        <v>0</v>
      </c>
      <c r="BD55" s="171">
        <f t="shared" ca="1" si="69"/>
        <v>0</v>
      </c>
      <c r="BE55" s="171">
        <f t="shared" ca="1" si="69"/>
        <v>0</v>
      </c>
      <c r="BF55" s="171">
        <f t="shared" ca="1" si="69"/>
        <v>0</v>
      </c>
      <c r="BG55" s="171">
        <f t="shared" ca="1" si="69"/>
        <v>0</v>
      </c>
      <c r="BH55" s="171">
        <f t="shared" ca="1" si="69"/>
        <v>0</v>
      </c>
      <c r="BI55" s="171">
        <f t="shared" ca="1" si="69"/>
        <v>0</v>
      </c>
      <c r="BJ55" s="171">
        <f t="shared" ca="1" si="69"/>
        <v>0</v>
      </c>
      <c r="BK55" s="171">
        <f t="shared" ca="1" si="69"/>
        <v>0</v>
      </c>
      <c r="BL55" s="171">
        <f t="shared" ca="1" si="69"/>
        <v>0</v>
      </c>
      <c r="BM55" s="171">
        <f t="shared" ca="1" si="69"/>
        <v>0</v>
      </c>
      <c r="BN55" s="171">
        <f t="shared" ref="BN55:CX55" ca="1" si="70">IF(BN$49=$B$37,$B43,IF(BN$49&lt;$C$37,BM55+($C43-$B43)/($C$37-$B$37),$C43))</f>
        <v>0</v>
      </c>
      <c r="BO55" s="171">
        <f t="shared" ca="1" si="70"/>
        <v>0</v>
      </c>
      <c r="BP55" s="171">
        <f t="shared" ca="1" si="70"/>
        <v>0</v>
      </c>
      <c r="BQ55" s="171">
        <f t="shared" ca="1" si="70"/>
        <v>0</v>
      </c>
      <c r="BR55" s="171">
        <f t="shared" ca="1" si="70"/>
        <v>0</v>
      </c>
      <c r="BS55" s="171">
        <f t="shared" ca="1" si="70"/>
        <v>0</v>
      </c>
      <c r="BT55" s="171">
        <f t="shared" ca="1" si="70"/>
        <v>0</v>
      </c>
      <c r="BU55" s="171">
        <f t="shared" ca="1" si="70"/>
        <v>0</v>
      </c>
      <c r="BV55" s="171">
        <f t="shared" ca="1" si="70"/>
        <v>0</v>
      </c>
      <c r="BW55" s="171">
        <f t="shared" ca="1" si="70"/>
        <v>0</v>
      </c>
      <c r="BX55" s="171">
        <f t="shared" ca="1" si="70"/>
        <v>0</v>
      </c>
      <c r="BY55" s="171">
        <f t="shared" ca="1" si="70"/>
        <v>0</v>
      </c>
      <c r="BZ55" s="171">
        <f t="shared" ca="1" si="70"/>
        <v>0</v>
      </c>
      <c r="CA55" s="171">
        <f t="shared" ca="1" si="70"/>
        <v>0</v>
      </c>
      <c r="CB55" s="171">
        <f t="shared" ca="1" si="70"/>
        <v>0</v>
      </c>
      <c r="CC55" s="171">
        <f t="shared" ca="1" si="70"/>
        <v>0</v>
      </c>
      <c r="CD55" s="171">
        <f t="shared" ca="1" si="70"/>
        <v>0</v>
      </c>
      <c r="CE55" s="171">
        <f t="shared" ca="1" si="70"/>
        <v>0</v>
      </c>
      <c r="CF55" s="171">
        <f t="shared" ca="1" si="70"/>
        <v>0</v>
      </c>
      <c r="CG55" s="171">
        <f t="shared" ca="1" si="70"/>
        <v>0</v>
      </c>
      <c r="CH55" s="171">
        <f t="shared" ca="1" si="70"/>
        <v>0</v>
      </c>
      <c r="CI55" s="171">
        <f t="shared" ca="1" si="70"/>
        <v>0</v>
      </c>
      <c r="CJ55" s="171">
        <f t="shared" ca="1" si="70"/>
        <v>0</v>
      </c>
      <c r="CK55" s="171">
        <f t="shared" ca="1" si="70"/>
        <v>0</v>
      </c>
      <c r="CL55" s="171">
        <f t="shared" ca="1" si="70"/>
        <v>0</v>
      </c>
      <c r="CM55" s="171">
        <f t="shared" ca="1" si="70"/>
        <v>0</v>
      </c>
      <c r="CN55" s="171">
        <f t="shared" ca="1" si="70"/>
        <v>0</v>
      </c>
      <c r="CO55" s="171">
        <f t="shared" ca="1" si="70"/>
        <v>0</v>
      </c>
      <c r="CP55" s="171">
        <f t="shared" ca="1" si="70"/>
        <v>0</v>
      </c>
      <c r="CQ55" s="171">
        <f t="shared" ca="1" si="70"/>
        <v>0</v>
      </c>
      <c r="CR55" s="171">
        <f t="shared" ca="1" si="70"/>
        <v>0</v>
      </c>
      <c r="CS55" s="171">
        <f t="shared" ca="1" si="70"/>
        <v>0</v>
      </c>
      <c r="CT55" s="171">
        <f t="shared" ca="1" si="70"/>
        <v>0</v>
      </c>
      <c r="CU55" s="171">
        <f t="shared" ca="1" si="70"/>
        <v>0</v>
      </c>
      <c r="CV55" s="171">
        <f t="shared" ca="1" si="70"/>
        <v>0</v>
      </c>
      <c r="CW55" s="171">
        <f t="shared" ca="1" si="70"/>
        <v>0</v>
      </c>
      <c r="CX55" s="171">
        <f t="shared" ca="1" si="70"/>
        <v>0</v>
      </c>
    </row>
    <row r="56" spans="1:102" x14ac:dyDescent="0.25">
      <c r="A56" t="s">
        <v>18</v>
      </c>
      <c r="B56" s="171">
        <f t="shared" ref="B56" ca="1" si="71">IF(B$49=$B$37,$B44,IF(B$49&lt;$C$37,A56+($C44-$B44)/($C$37-$B$37),$C44))</f>
        <v>0</v>
      </c>
      <c r="C56" s="171">
        <f t="shared" ref="C56" ca="1" si="72">IF(C$49=$B$37,$B44,IF(C$49&lt;$C$37,B56+($C44-$B44)/($C$37-$B$37),$C44))</f>
        <v>0</v>
      </c>
      <c r="D56" s="171">
        <f t="shared" ref="D56" ca="1" si="73">IF(D$49=$B$37,$B44,IF(D$49&lt;$C$37,C56+($C44-$B44)/($C$37-$B$37),$C44))</f>
        <v>0</v>
      </c>
      <c r="E56" s="171">
        <f t="shared" ref="E56" ca="1" si="74">IF(E$49=$B$37,$B44,IF(E$49&lt;$C$37,D56+($C44-$B44)/($C$37-$B$37),$C44))</f>
        <v>0</v>
      </c>
      <c r="F56" s="171">
        <f t="shared" ref="F56" ca="1" si="75">IF(F$49=$B$37,$B44,IF(F$49&lt;$C$37,E56+($C44-$B44)/($C$37-$B$37),$C44))</f>
        <v>0</v>
      </c>
      <c r="G56" s="171">
        <f t="shared" ref="G56" ca="1" si="76">IF(G$49=$B$37,$B44,IF(G$49&lt;$C$37,F56+($C44-$B44)/($C$37-$B$37),$C44))</f>
        <v>0</v>
      </c>
      <c r="H56" s="171">
        <f t="shared" ref="H56" ca="1" si="77">IF(H$49=$B$37,$B44,IF(H$49&lt;$C$37,G56+($C44-$B44)/($C$37-$B$37),$C44))</f>
        <v>0</v>
      </c>
      <c r="I56" s="171">
        <f t="shared" ref="I56" ca="1" si="78">IF(I$49=$B$37,$B44,IF(I$49&lt;$C$37,H56+($C44-$B44)/($C$37-$B$37),$C44))</f>
        <v>0</v>
      </c>
      <c r="J56" s="171">
        <f t="shared" ref="J56" ca="1" si="79">IF(J$49=$B$37,$B44,IF(J$49&lt;$C$37,I56+($C44-$B44)/($C$37-$B$37),$C44))</f>
        <v>0</v>
      </c>
      <c r="K56" s="171">
        <f t="shared" ref="K56" ca="1" si="80">IF(K$49=$B$37,$B44,IF(K$49&lt;$C$37,J56+($C44-$B44)/($C$37-$B$37),$C44))</f>
        <v>0</v>
      </c>
      <c r="L56" s="171">
        <f t="shared" ref="L56" ca="1" si="81">IF(L$49=$B$37,$B44,IF(L$49&lt;$C$37,K56+($C44-$B44)/($C$37-$B$37),$C44))</f>
        <v>0</v>
      </c>
      <c r="M56" s="171">
        <f t="shared" ref="M56" ca="1" si="82">IF(M$49=$B$37,$B44,IF(M$49&lt;$C$37,L56+($C44-$B44)/($C$37-$B$37),$C44))</f>
        <v>0</v>
      </c>
      <c r="N56" s="171">
        <f t="shared" ref="N56" ca="1" si="83">IF(N$49=$B$37,$B44,IF(N$49&lt;$C$37,M56+($C44-$B44)/($C$37-$B$37),$C44))</f>
        <v>0</v>
      </c>
      <c r="O56" s="171">
        <f t="shared" ref="O56" ca="1" si="84">IF(O$49=$B$37,$B44,IF(O$49&lt;$C$37,N56+($C44-$B44)/($C$37-$B$37),$C44))</f>
        <v>0</v>
      </c>
      <c r="P56" s="171">
        <f t="shared" ref="P56" ca="1" si="85">IF(P$49=$B$37,$B44,IF(P$49&lt;$C$37,O56+($C44-$B44)/($C$37-$B$37),$C44))</f>
        <v>0</v>
      </c>
      <c r="Q56" s="171">
        <f t="shared" ref="Q56" ca="1" si="86">IF(Q$49=$B$37,$B44,IF(Q$49&lt;$C$37,P56+($C44-$B44)/($C$37-$B$37),$C44))</f>
        <v>0</v>
      </c>
      <c r="R56" s="171">
        <f t="shared" ref="R56" ca="1" si="87">IF(R$49=$B$37,$B44,IF(R$49&lt;$C$37,Q56+($C44-$B44)/($C$37-$B$37),$C44))</f>
        <v>0</v>
      </c>
      <c r="S56" s="171">
        <f t="shared" ref="S56" ca="1" si="88">IF(S$49=$B$37,$B44,IF(S$49&lt;$C$37,R56+($C44-$B44)/($C$37-$B$37),$C44))</f>
        <v>0</v>
      </c>
      <c r="T56" s="171">
        <f t="shared" ref="T56" ca="1" si="89">IF(T$49=$B$37,$B44,IF(T$49&lt;$C$37,S56+($C44-$B44)/($C$37-$B$37),$C44))</f>
        <v>0</v>
      </c>
      <c r="U56" s="171">
        <f t="shared" ref="U56" ca="1" si="90">IF(U$49=$B$37,$B44,IF(U$49&lt;$C$37,T56+($C44-$B44)/($C$37-$B$37),$C44))</f>
        <v>0</v>
      </c>
      <c r="V56" s="171">
        <f t="shared" ref="V56" ca="1" si="91">IF(V$49=$B$37,$B44,IF(V$49&lt;$C$37,U56+($C44-$B44)/($C$37-$B$37),$C44))</f>
        <v>0</v>
      </c>
      <c r="W56" s="171">
        <f t="shared" ref="W56" ca="1" si="92">IF(W$49=$B$37,$B44,IF(W$49&lt;$C$37,V56+($C44-$B44)/($C$37-$B$37),$C44))</f>
        <v>0</v>
      </c>
      <c r="X56" s="171">
        <f t="shared" ref="X56" ca="1" si="93">IF(X$49=$B$37,$B44,IF(X$49&lt;$C$37,W56+($C44-$B44)/($C$37-$B$37),$C44))</f>
        <v>0</v>
      </c>
      <c r="Y56" s="171">
        <f t="shared" ref="Y56" ca="1" si="94">IF(Y$49=$B$37,$B44,IF(Y$49&lt;$C$37,X56+($C44-$B44)/($C$37-$B$37),$C44))</f>
        <v>0</v>
      </c>
      <c r="Z56" s="171">
        <f t="shared" ref="Z56" ca="1" si="95">IF(Z$49=$B$37,$B44,IF(Z$49&lt;$C$37,Y56+($C44-$B44)/($C$37-$B$37),$C44))</f>
        <v>0</v>
      </c>
      <c r="AA56" s="171">
        <f t="shared" ref="AA56" ca="1" si="96">IF(AA$49=$B$37,$B44,IF(AA$49&lt;$C$37,Z56+($C44-$B44)/($C$37-$B$37),$C44))</f>
        <v>0</v>
      </c>
      <c r="AB56" s="171">
        <f t="shared" ref="AB56" ca="1" si="97">IF(AB$49=$B$37,$B44,IF(AB$49&lt;$C$37,AA56+($C44-$B44)/($C$37-$B$37),$C44))</f>
        <v>0</v>
      </c>
      <c r="AC56" s="171">
        <f t="shared" ref="AC56" ca="1" si="98">IF(AC$49=$B$37,$B44,IF(AC$49&lt;$C$37,AB56+($C44-$B44)/($C$37-$B$37),$C44))</f>
        <v>0</v>
      </c>
      <c r="AD56" s="171">
        <f t="shared" ref="AD56" ca="1" si="99">IF(AD$49=$B$37,$B44,IF(AD$49&lt;$C$37,AC56+($C44-$B44)/($C$37-$B$37),$C44))</f>
        <v>0</v>
      </c>
      <c r="AE56" s="171">
        <f t="shared" ref="AE56" ca="1" si="100">IF(AE$49=$B$37,$B44,IF(AE$49&lt;$C$37,AD56+($C44-$B44)/($C$37-$B$37),$C44))</f>
        <v>0</v>
      </c>
      <c r="AF56" s="171">
        <f t="shared" ref="AF56" ca="1" si="101">IF(AF$49=$B$37,$B44,IF(AF$49&lt;$C$37,AE56+($C44-$B44)/($C$37-$B$37),$C44))</f>
        <v>0</v>
      </c>
      <c r="AG56" s="171">
        <f t="shared" ref="AG56" ca="1" si="102">IF(AG$49=$B$37,$B44,IF(AG$49&lt;$C$37,AF56+($C44-$B44)/($C$37-$B$37),$C44))</f>
        <v>0</v>
      </c>
      <c r="AH56" s="171">
        <f t="shared" ref="AH56" ca="1" si="103">IF(AH$49=$B$37,$B44,IF(AH$49&lt;$C$37,AG56+($C44-$B44)/($C$37-$B$37),$C44))</f>
        <v>0</v>
      </c>
      <c r="AI56" s="171">
        <f t="shared" ref="AI56" ca="1" si="104">IF(AI$49=$B$37,$B44,IF(AI$49&lt;$C$37,AH56+($C44-$B44)/($C$37-$B$37),$C44))</f>
        <v>0</v>
      </c>
      <c r="AJ56" s="171">
        <f t="shared" ref="AJ56" ca="1" si="105">IF(AJ$49=$B$37,$B44,IF(AJ$49&lt;$C$37,AI56+($C44-$B44)/($C$37-$B$37),$C44))</f>
        <v>0</v>
      </c>
      <c r="AK56" s="171">
        <f t="shared" ref="AK56" ca="1" si="106">IF(AK$49=$B$37,$B44,IF(AK$49&lt;$C$37,AJ56+($C44-$B44)/($C$37-$B$37),$C44))</f>
        <v>0</v>
      </c>
      <c r="AL56" s="171">
        <f t="shared" ref="AL56" ca="1" si="107">IF(AL$49=$B$37,$B44,IF(AL$49&lt;$C$37,AK56+($C44-$B44)/($C$37-$B$37),$C44))</f>
        <v>0</v>
      </c>
      <c r="AM56" s="171">
        <f t="shared" ref="AM56" ca="1" si="108">IF(AM$49=$B$37,$B44,IF(AM$49&lt;$C$37,AL56+($C44-$B44)/($C$37-$B$37),$C44))</f>
        <v>0</v>
      </c>
      <c r="AN56" s="171">
        <f t="shared" ref="AN56" ca="1" si="109">IF(AN$49=$B$37,$B44,IF(AN$49&lt;$C$37,AM56+($C44-$B44)/($C$37-$B$37),$C44))</f>
        <v>0</v>
      </c>
      <c r="AO56" s="171">
        <f t="shared" ref="AO56" ca="1" si="110">IF(AO$49=$B$37,$B44,IF(AO$49&lt;$C$37,AN56+($C44-$B44)/($C$37-$B$37),$C44))</f>
        <v>0</v>
      </c>
      <c r="AP56" s="171">
        <f t="shared" ref="AP56" ca="1" si="111">IF(AP$49=$B$37,$B44,IF(AP$49&lt;$C$37,AO56+($C44-$B44)/($C$37-$B$37),$C44))</f>
        <v>0</v>
      </c>
      <c r="AQ56" s="171">
        <f t="shared" ref="AQ56" ca="1" si="112">IF(AQ$49=$B$37,$B44,IF(AQ$49&lt;$C$37,AP56+($C44-$B44)/($C$37-$B$37),$C44))</f>
        <v>0</v>
      </c>
      <c r="AR56" s="171">
        <f t="shared" ref="AR56" ca="1" si="113">IF(AR$49=$B$37,$B44,IF(AR$49&lt;$C$37,AQ56+($C44-$B44)/($C$37-$B$37),$C44))</f>
        <v>0</v>
      </c>
      <c r="AS56" s="171">
        <f t="shared" ref="AS56" ca="1" si="114">IF(AS$49=$B$37,$B44,IF(AS$49&lt;$C$37,AR56+($C44-$B44)/($C$37-$B$37),$C44))</f>
        <v>0</v>
      </c>
      <c r="AT56" s="171">
        <f t="shared" ref="AT56" ca="1" si="115">IF(AT$49=$B$37,$B44,IF(AT$49&lt;$C$37,AS56+($C44-$B44)/($C$37-$B$37),$C44))</f>
        <v>0</v>
      </c>
      <c r="AU56" s="171">
        <f t="shared" ref="AU56" ca="1" si="116">IF(AU$49=$B$37,$B44,IF(AU$49&lt;$C$37,AT56+($C44-$B44)/($C$37-$B$37),$C44))</f>
        <v>0</v>
      </c>
      <c r="AV56" s="171">
        <f t="shared" ref="AV56" ca="1" si="117">IF(AV$49=$B$37,$B44,IF(AV$49&lt;$C$37,AU56+($C44-$B44)/($C$37-$B$37),$C44))</f>
        <v>0</v>
      </c>
      <c r="AW56" s="171">
        <f t="shared" ref="AW56" ca="1" si="118">IF(AW$49=$B$37,$B44,IF(AW$49&lt;$C$37,AV56+($C44-$B44)/($C$37-$B$37),$C44))</f>
        <v>0</v>
      </c>
      <c r="AX56" s="171">
        <f t="shared" ref="AX56" ca="1" si="119">IF(AX$49=$B$37,$B44,IF(AX$49&lt;$C$37,AW56+($C44-$B44)/($C$37-$B$37),$C44))</f>
        <v>0</v>
      </c>
      <c r="AY56" s="171">
        <f t="shared" ref="AY56" ca="1" si="120">IF(AY$49=$B$37,$B44,IF(AY$49&lt;$C$37,AX56+($C44-$B44)/($C$37-$B$37),$C44))</f>
        <v>0</v>
      </c>
      <c r="AZ56" s="171">
        <f t="shared" ref="AZ56" ca="1" si="121">IF(AZ$49=$B$37,$B44,IF(AZ$49&lt;$C$37,AY56+($C44-$B44)/($C$37-$B$37),$C44))</f>
        <v>0</v>
      </c>
      <c r="BA56" s="171">
        <f t="shared" ref="BA56" ca="1" si="122">IF(BA$49=$B$37,$B44,IF(BA$49&lt;$C$37,AZ56+($C44-$B44)/($C$37-$B$37),$C44))</f>
        <v>0</v>
      </c>
      <c r="BB56" s="171">
        <f t="shared" ref="BB56" ca="1" si="123">IF(BB$49=$B$37,$B44,IF(BB$49&lt;$C$37,BA56+($C44-$B44)/($C$37-$B$37),$C44))</f>
        <v>0</v>
      </c>
      <c r="BC56" s="171">
        <f t="shared" ref="BC56" ca="1" si="124">IF(BC$49=$B$37,$B44,IF(BC$49&lt;$C$37,BB56+($C44-$B44)/($C$37-$B$37),$C44))</f>
        <v>0</v>
      </c>
      <c r="BD56" s="171">
        <f t="shared" ref="BD56" ca="1" si="125">IF(BD$49=$B$37,$B44,IF(BD$49&lt;$C$37,BC56+($C44-$B44)/($C$37-$B$37),$C44))</f>
        <v>0</v>
      </c>
      <c r="BE56" s="171">
        <f t="shared" ref="BE56" ca="1" si="126">IF(BE$49=$B$37,$B44,IF(BE$49&lt;$C$37,BD56+($C44-$B44)/($C$37-$B$37),$C44))</f>
        <v>0</v>
      </c>
      <c r="BF56" s="171">
        <f t="shared" ref="BF56" ca="1" si="127">IF(BF$49=$B$37,$B44,IF(BF$49&lt;$C$37,BE56+($C44-$B44)/($C$37-$B$37),$C44))</f>
        <v>0</v>
      </c>
      <c r="BG56" s="171">
        <f t="shared" ref="BG56" ca="1" si="128">IF(BG$49=$B$37,$B44,IF(BG$49&lt;$C$37,BF56+($C44-$B44)/($C$37-$B$37),$C44))</f>
        <v>0</v>
      </c>
      <c r="BH56" s="171">
        <f t="shared" ref="BH56" ca="1" si="129">IF(BH$49=$B$37,$B44,IF(BH$49&lt;$C$37,BG56+($C44-$B44)/($C$37-$B$37),$C44))</f>
        <v>0</v>
      </c>
      <c r="BI56" s="171">
        <f t="shared" ref="BI56" ca="1" si="130">IF(BI$49=$B$37,$B44,IF(BI$49&lt;$C$37,BH56+($C44-$B44)/($C$37-$B$37),$C44))</f>
        <v>0</v>
      </c>
      <c r="BJ56" s="171">
        <f t="shared" ref="BJ56" ca="1" si="131">IF(BJ$49=$B$37,$B44,IF(BJ$49&lt;$C$37,BI56+($C44-$B44)/($C$37-$B$37),$C44))</f>
        <v>0</v>
      </c>
      <c r="BK56" s="171">
        <f t="shared" ref="BK56" ca="1" si="132">IF(BK$49=$B$37,$B44,IF(BK$49&lt;$C$37,BJ56+($C44-$B44)/($C$37-$B$37),$C44))</f>
        <v>0</v>
      </c>
      <c r="BL56" s="171">
        <f t="shared" ref="BL56" ca="1" si="133">IF(BL$49=$B$37,$B44,IF(BL$49&lt;$C$37,BK56+($C44-$B44)/($C$37-$B$37),$C44))</f>
        <v>0</v>
      </c>
      <c r="BM56" s="171">
        <f t="shared" ref="BM56" ca="1" si="134">IF(BM$49=$B$37,$B44,IF(BM$49&lt;$C$37,BL56+($C44-$B44)/($C$37-$B$37),$C44))</f>
        <v>0</v>
      </c>
      <c r="BN56" s="171">
        <f t="shared" ref="BN56" ca="1" si="135">IF(BN$49=$B$37,$B44,IF(BN$49&lt;$C$37,BM56+($C44-$B44)/($C$37-$B$37),$C44))</f>
        <v>0</v>
      </c>
      <c r="BO56" s="171">
        <f t="shared" ref="BO56" ca="1" si="136">IF(BO$49=$B$37,$B44,IF(BO$49&lt;$C$37,BN56+($C44-$B44)/($C$37-$B$37),$C44))</f>
        <v>0</v>
      </c>
      <c r="BP56" s="171">
        <f t="shared" ref="BP56" ca="1" si="137">IF(BP$49=$B$37,$B44,IF(BP$49&lt;$C$37,BO56+($C44-$B44)/($C$37-$B$37),$C44))</f>
        <v>0</v>
      </c>
      <c r="BQ56" s="171">
        <f t="shared" ref="BQ56" ca="1" si="138">IF(BQ$49=$B$37,$B44,IF(BQ$49&lt;$C$37,BP56+($C44-$B44)/($C$37-$B$37),$C44))</f>
        <v>0</v>
      </c>
      <c r="BR56" s="171">
        <f t="shared" ref="BR56" ca="1" si="139">IF(BR$49=$B$37,$B44,IF(BR$49&lt;$C$37,BQ56+($C44-$B44)/($C$37-$B$37),$C44))</f>
        <v>0</v>
      </c>
      <c r="BS56" s="171">
        <f t="shared" ref="BS56" ca="1" si="140">IF(BS$49=$B$37,$B44,IF(BS$49&lt;$C$37,BR56+($C44-$B44)/($C$37-$B$37),$C44))</f>
        <v>0</v>
      </c>
      <c r="BT56" s="171">
        <f t="shared" ref="BT56" ca="1" si="141">IF(BT$49=$B$37,$B44,IF(BT$49&lt;$C$37,BS56+($C44-$B44)/($C$37-$B$37),$C44))</f>
        <v>0</v>
      </c>
      <c r="BU56" s="171">
        <f t="shared" ref="BU56" ca="1" si="142">IF(BU$49=$B$37,$B44,IF(BU$49&lt;$C$37,BT56+($C44-$B44)/($C$37-$B$37),$C44))</f>
        <v>0</v>
      </c>
      <c r="BV56" s="171">
        <f t="shared" ref="BV56" ca="1" si="143">IF(BV$49=$B$37,$B44,IF(BV$49&lt;$C$37,BU56+($C44-$B44)/($C$37-$B$37),$C44))</f>
        <v>0</v>
      </c>
      <c r="BW56" s="171">
        <f t="shared" ref="BW56" ca="1" si="144">IF(BW$49=$B$37,$B44,IF(BW$49&lt;$C$37,BV56+($C44-$B44)/($C$37-$B$37),$C44))</f>
        <v>0</v>
      </c>
      <c r="BX56" s="171">
        <f t="shared" ref="BX56" ca="1" si="145">IF(BX$49=$B$37,$B44,IF(BX$49&lt;$C$37,BW56+($C44-$B44)/($C$37-$B$37),$C44))</f>
        <v>0</v>
      </c>
      <c r="BY56" s="171">
        <f t="shared" ref="BY56" ca="1" si="146">IF(BY$49=$B$37,$B44,IF(BY$49&lt;$C$37,BX56+($C44-$B44)/($C$37-$B$37),$C44))</f>
        <v>0</v>
      </c>
      <c r="BZ56" s="171">
        <f t="shared" ref="BZ56" ca="1" si="147">IF(BZ$49=$B$37,$B44,IF(BZ$49&lt;$C$37,BY56+($C44-$B44)/($C$37-$B$37),$C44))</f>
        <v>0</v>
      </c>
      <c r="CA56" s="171">
        <f t="shared" ref="CA56" ca="1" si="148">IF(CA$49=$B$37,$B44,IF(CA$49&lt;$C$37,BZ56+($C44-$B44)/($C$37-$B$37),$C44))</f>
        <v>0</v>
      </c>
      <c r="CB56" s="171">
        <f t="shared" ref="CB56" ca="1" si="149">IF(CB$49=$B$37,$B44,IF(CB$49&lt;$C$37,CA56+($C44-$B44)/($C$37-$B$37),$C44))</f>
        <v>0</v>
      </c>
      <c r="CC56" s="171">
        <f t="shared" ref="CC56" ca="1" si="150">IF(CC$49=$B$37,$B44,IF(CC$49&lt;$C$37,CB56+($C44-$B44)/($C$37-$B$37),$C44))</f>
        <v>0</v>
      </c>
      <c r="CD56" s="171">
        <f t="shared" ref="CD56" ca="1" si="151">IF(CD$49=$B$37,$B44,IF(CD$49&lt;$C$37,CC56+($C44-$B44)/($C$37-$B$37),$C44))</f>
        <v>0</v>
      </c>
      <c r="CE56" s="171">
        <f t="shared" ref="CE56" ca="1" si="152">IF(CE$49=$B$37,$B44,IF(CE$49&lt;$C$37,CD56+($C44-$B44)/($C$37-$B$37),$C44))</f>
        <v>0</v>
      </c>
      <c r="CF56" s="171">
        <f t="shared" ref="CF56" ca="1" si="153">IF(CF$49=$B$37,$B44,IF(CF$49&lt;$C$37,CE56+($C44-$B44)/($C$37-$B$37),$C44))</f>
        <v>0</v>
      </c>
      <c r="CG56" s="171">
        <f t="shared" ref="CG56" ca="1" si="154">IF(CG$49=$B$37,$B44,IF(CG$49&lt;$C$37,CF56+($C44-$B44)/($C$37-$B$37),$C44))</f>
        <v>0</v>
      </c>
      <c r="CH56" s="171">
        <f t="shared" ref="CH56" ca="1" si="155">IF(CH$49=$B$37,$B44,IF(CH$49&lt;$C$37,CG56+($C44-$B44)/($C$37-$B$37),$C44))</f>
        <v>0</v>
      </c>
      <c r="CI56" s="171">
        <f t="shared" ref="CI56" ca="1" si="156">IF(CI$49=$B$37,$B44,IF(CI$49&lt;$C$37,CH56+($C44-$B44)/($C$37-$B$37),$C44))</f>
        <v>0</v>
      </c>
      <c r="CJ56" s="171">
        <f t="shared" ref="CJ56" ca="1" si="157">IF(CJ$49=$B$37,$B44,IF(CJ$49&lt;$C$37,CI56+($C44-$B44)/($C$37-$B$37),$C44))</f>
        <v>0</v>
      </c>
      <c r="CK56" s="171">
        <f t="shared" ref="CK56" ca="1" si="158">IF(CK$49=$B$37,$B44,IF(CK$49&lt;$C$37,CJ56+($C44-$B44)/($C$37-$B$37),$C44))</f>
        <v>0</v>
      </c>
      <c r="CL56" s="171">
        <f t="shared" ref="CL56" ca="1" si="159">IF(CL$49=$B$37,$B44,IF(CL$49&lt;$C$37,CK56+($C44-$B44)/($C$37-$B$37),$C44))</f>
        <v>0</v>
      </c>
      <c r="CM56" s="171">
        <f t="shared" ref="CM56" ca="1" si="160">IF(CM$49=$B$37,$B44,IF(CM$49&lt;$C$37,CL56+($C44-$B44)/($C$37-$B$37),$C44))</f>
        <v>0</v>
      </c>
      <c r="CN56" s="171">
        <f t="shared" ref="CN56" ca="1" si="161">IF(CN$49=$B$37,$B44,IF(CN$49&lt;$C$37,CM56+($C44-$B44)/($C$37-$B$37),$C44))</f>
        <v>0</v>
      </c>
      <c r="CO56" s="171">
        <f t="shared" ref="CO56" ca="1" si="162">IF(CO$49=$B$37,$B44,IF(CO$49&lt;$C$37,CN56+($C44-$B44)/($C$37-$B$37),$C44))</f>
        <v>0</v>
      </c>
      <c r="CP56" s="171">
        <f t="shared" ref="CP56" ca="1" si="163">IF(CP$49=$B$37,$B44,IF(CP$49&lt;$C$37,CO56+($C44-$B44)/($C$37-$B$37),$C44))</f>
        <v>0</v>
      </c>
      <c r="CQ56" s="171">
        <f t="shared" ref="CQ56" ca="1" si="164">IF(CQ$49=$B$37,$B44,IF(CQ$49&lt;$C$37,CP56+($C44-$B44)/($C$37-$B$37),$C44))</f>
        <v>0</v>
      </c>
      <c r="CR56" s="171">
        <f t="shared" ref="CR56" ca="1" si="165">IF(CR$49=$B$37,$B44,IF(CR$49&lt;$C$37,CQ56+($C44-$B44)/($C$37-$B$37),$C44))</f>
        <v>0</v>
      </c>
      <c r="CS56" s="171">
        <f t="shared" ref="CS56" ca="1" si="166">IF(CS$49=$B$37,$B44,IF(CS$49&lt;$C$37,CR56+($C44-$B44)/($C$37-$B$37),$C44))</f>
        <v>0</v>
      </c>
      <c r="CT56" s="171">
        <f t="shared" ref="CT56" ca="1" si="167">IF(CT$49=$B$37,$B44,IF(CT$49&lt;$C$37,CS56+($C44-$B44)/($C$37-$B$37),$C44))</f>
        <v>0</v>
      </c>
      <c r="CU56" s="171">
        <f t="shared" ref="CU56" ca="1" si="168">IF(CU$49=$B$37,$B44,IF(CU$49&lt;$C$37,CT56+($C44-$B44)/($C$37-$B$37),$C44))</f>
        <v>0</v>
      </c>
      <c r="CV56" s="171">
        <f t="shared" ref="CV56" ca="1" si="169">IF(CV$49=$B$37,$B44,IF(CV$49&lt;$C$37,CU56+($C44-$B44)/($C$37-$B$37),$C44))</f>
        <v>0</v>
      </c>
      <c r="CW56" s="171">
        <f t="shared" ref="CW56" ca="1" si="170">IF(CW$49=$B$37,$B44,IF(CW$49&lt;$C$37,CV56+($C44-$B44)/($C$37-$B$37),$C44))</f>
        <v>0</v>
      </c>
      <c r="CX56" s="171">
        <f t="shared" ref="CX56" ca="1" si="171">IF(CX$49=$B$37,$B44,IF(CX$49&lt;$C$37,CW56+($C44-$B44)/($C$37-$B$37),$C44))</f>
        <v>0</v>
      </c>
    </row>
    <row r="57" spans="1:102" x14ac:dyDescent="0.25">
      <c r="A57" s="31" t="s">
        <v>19</v>
      </c>
      <c r="B57" s="171">
        <f t="shared" ref="B57:AG57" ca="1" si="172">IF(B$49=$B$37,$B45,IF(B$49&lt;$C$37,A57+($C45-$B45)/($C$37-$B$37),$C45))</f>
        <v>0</v>
      </c>
      <c r="C57" s="171">
        <f t="shared" ca="1" si="172"/>
        <v>0</v>
      </c>
      <c r="D57" s="171">
        <f t="shared" ca="1" si="172"/>
        <v>0</v>
      </c>
      <c r="E57" s="171">
        <f t="shared" ca="1" si="172"/>
        <v>0</v>
      </c>
      <c r="F57" s="171">
        <f t="shared" ca="1" si="172"/>
        <v>0</v>
      </c>
      <c r="G57" s="171">
        <f t="shared" ca="1" si="172"/>
        <v>0</v>
      </c>
      <c r="H57" s="171">
        <f t="shared" ca="1" si="172"/>
        <v>0</v>
      </c>
      <c r="I57" s="171">
        <f t="shared" ca="1" si="172"/>
        <v>0</v>
      </c>
      <c r="J57" s="171">
        <f ca="1">IF(J$49=$B$37,$B45,IF(J$49&lt;$C$37,I57+($C45-$B45)/($C$37-$B$37),$C45))</f>
        <v>0</v>
      </c>
      <c r="K57" s="171">
        <f t="shared" ca="1" si="172"/>
        <v>0</v>
      </c>
      <c r="L57" s="171">
        <f t="shared" ca="1" si="172"/>
        <v>0</v>
      </c>
      <c r="M57" s="171">
        <f t="shared" ca="1" si="172"/>
        <v>0</v>
      </c>
      <c r="N57" s="171">
        <f t="shared" ca="1" si="172"/>
        <v>0</v>
      </c>
      <c r="O57" s="171">
        <f t="shared" ca="1" si="172"/>
        <v>0</v>
      </c>
      <c r="P57" s="171">
        <f t="shared" ca="1" si="172"/>
        <v>0</v>
      </c>
      <c r="Q57" s="171">
        <f t="shared" ca="1" si="172"/>
        <v>0</v>
      </c>
      <c r="R57" s="171">
        <f t="shared" ca="1" si="172"/>
        <v>0</v>
      </c>
      <c r="S57" s="171">
        <f t="shared" ca="1" si="172"/>
        <v>0</v>
      </c>
      <c r="T57" s="171">
        <f t="shared" ca="1" si="172"/>
        <v>0</v>
      </c>
      <c r="U57" s="171">
        <f t="shared" ca="1" si="172"/>
        <v>0</v>
      </c>
      <c r="V57" s="171">
        <f t="shared" ca="1" si="172"/>
        <v>0</v>
      </c>
      <c r="W57" s="171">
        <f t="shared" ca="1" si="172"/>
        <v>0</v>
      </c>
      <c r="X57" s="171">
        <f t="shared" ca="1" si="172"/>
        <v>0</v>
      </c>
      <c r="Y57" s="171">
        <f t="shared" ca="1" si="172"/>
        <v>0</v>
      </c>
      <c r="Z57" s="171">
        <f t="shared" ca="1" si="172"/>
        <v>0</v>
      </c>
      <c r="AA57" s="171">
        <f t="shared" ca="1" si="172"/>
        <v>0</v>
      </c>
      <c r="AB57" s="171">
        <f t="shared" ca="1" si="172"/>
        <v>0</v>
      </c>
      <c r="AC57" s="171">
        <f t="shared" ca="1" si="172"/>
        <v>0</v>
      </c>
      <c r="AD57" s="171">
        <f t="shared" ca="1" si="172"/>
        <v>0</v>
      </c>
      <c r="AE57" s="171">
        <f t="shared" ca="1" si="172"/>
        <v>0</v>
      </c>
      <c r="AF57" s="171">
        <f t="shared" ca="1" si="172"/>
        <v>0</v>
      </c>
      <c r="AG57" s="171">
        <f t="shared" ca="1" si="172"/>
        <v>0</v>
      </c>
      <c r="AH57" s="171">
        <f t="shared" ref="AH57:BM57" ca="1" si="173">IF(AH$49=$B$37,$B45,IF(AH$49&lt;$C$37,AG57+($C45-$B45)/($C$37-$B$37),$C45))</f>
        <v>0</v>
      </c>
      <c r="AI57" s="171">
        <f t="shared" ca="1" si="173"/>
        <v>0</v>
      </c>
      <c r="AJ57" s="171">
        <f t="shared" ca="1" si="173"/>
        <v>0</v>
      </c>
      <c r="AK57" s="171">
        <f t="shared" ca="1" si="173"/>
        <v>0</v>
      </c>
      <c r="AL57" s="171">
        <f t="shared" ca="1" si="173"/>
        <v>0</v>
      </c>
      <c r="AM57" s="171">
        <f t="shared" ca="1" si="173"/>
        <v>0</v>
      </c>
      <c r="AN57" s="171">
        <f t="shared" ca="1" si="173"/>
        <v>0</v>
      </c>
      <c r="AO57" s="171">
        <f t="shared" ca="1" si="173"/>
        <v>0</v>
      </c>
      <c r="AP57" s="171">
        <f t="shared" ca="1" si="173"/>
        <v>0</v>
      </c>
      <c r="AQ57" s="171">
        <f t="shared" ca="1" si="173"/>
        <v>0</v>
      </c>
      <c r="AR57" s="171">
        <f t="shared" ca="1" si="173"/>
        <v>0</v>
      </c>
      <c r="AS57" s="171">
        <f t="shared" ca="1" si="173"/>
        <v>0</v>
      </c>
      <c r="AT57" s="171">
        <f t="shared" ca="1" si="173"/>
        <v>0</v>
      </c>
      <c r="AU57" s="171">
        <f t="shared" ca="1" si="173"/>
        <v>0</v>
      </c>
      <c r="AV57" s="171">
        <f t="shared" ca="1" si="173"/>
        <v>0</v>
      </c>
      <c r="AW57" s="171">
        <f t="shared" ca="1" si="173"/>
        <v>0</v>
      </c>
      <c r="AX57" s="171">
        <f t="shared" ca="1" si="173"/>
        <v>0</v>
      </c>
      <c r="AY57" s="171">
        <f t="shared" ca="1" si="173"/>
        <v>0</v>
      </c>
      <c r="AZ57" s="171">
        <f t="shared" ca="1" si="173"/>
        <v>0</v>
      </c>
      <c r="BA57" s="171">
        <f t="shared" ca="1" si="173"/>
        <v>0</v>
      </c>
      <c r="BB57" s="171">
        <f t="shared" ca="1" si="173"/>
        <v>0</v>
      </c>
      <c r="BC57" s="171">
        <f t="shared" ca="1" si="173"/>
        <v>0</v>
      </c>
      <c r="BD57" s="171">
        <f t="shared" ca="1" si="173"/>
        <v>0</v>
      </c>
      <c r="BE57" s="171">
        <f t="shared" ca="1" si="173"/>
        <v>0</v>
      </c>
      <c r="BF57" s="171">
        <f t="shared" ca="1" si="173"/>
        <v>0</v>
      </c>
      <c r="BG57" s="171">
        <f t="shared" ca="1" si="173"/>
        <v>0</v>
      </c>
      <c r="BH57" s="171">
        <f t="shared" ca="1" si="173"/>
        <v>0</v>
      </c>
      <c r="BI57" s="171">
        <f t="shared" ca="1" si="173"/>
        <v>0</v>
      </c>
      <c r="BJ57" s="171">
        <f t="shared" ca="1" si="173"/>
        <v>0</v>
      </c>
      <c r="BK57" s="171">
        <f t="shared" ca="1" si="173"/>
        <v>0</v>
      </c>
      <c r="BL57" s="171">
        <f t="shared" ca="1" si="173"/>
        <v>0</v>
      </c>
      <c r="BM57" s="171">
        <f t="shared" ca="1" si="173"/>
        <v>0</v>
      </c>
      <c r="BN57" s="171">
        <f t="shared" ref="BN57:CX57" ca="1" si="174">IF(BN$49=$B$37,$B45,IF(BN$49&lt;$C$37,BM57+($C45-$B45)/($C$37-$B$37),$C45))</f>
        <v>0</v>
      </c>
      <c r="BO57" s="171">
        <f t="shared" ca="1" si="174"/>
        <v>0</v>
      </c>
      <c r="BP57" s="171">
        <f t="shared" ca="1" si="174"/>
        <v>0</v>
      </c>
      <c r="BQ57" s="171">
        <f t="shared" ca="1" si="174"/>
        <v>0</v>
      </c>
      <c r="BR57" s="171">
        <f t="shared" ca="1" si="174"/>
        <v>0</v>
      </c>
      <c r="BS57" s="171">
        <f t="shared" ca="1" si="174"/>
        <v>0</v>
      </c>
      <c r="BT57" s="171">
        <f t="shared" ca="1" si="174"/>
        <v>0</v>
      </c>
      <c r="BU57" s="171">
        <f t="shared" ca="1" si="174"/>
        <v>0</v>
      </c>
      <c r="BV57" s="171">
        <f t="shared" ca="1" si="174"/>
        <v>0</v>
      </c>
      <c r="BW57" s="171">
        <f t="shared" ca="1" si="174"/>
        <v>0</v>
      </c>
      <c r="BX57" s="171">
        <f t="shared" ca="1" si="174"/>
        <v>0</v>
      </c>
      <c r="BY57" s="171">
        <f t="shared" ca="1" si="174"/>
        <v>0</v>
      </c>
      <c r="BZ57" s="171">
        <f t="shared" ca="1" si="174"/>
        <v>0</v>
      </c>
      <c r="CA57" s="171">
        <f t="shared" ca="1" si="174"/>
        <v>0</v>
      </c>
      <c r="CB57" s="171">
        <f t="shared" ca="1" si="174"/>
        <v>0</v>
      </c>
      <c r="CC57" s="171">
        <f t="shared" ca="1" si="174"/>
        <v>0</v>
      </c>
      <c r="CD57" s="171">
        <f t="shared" ca="1" si="174"/>
        <v>0</v>
      </c>
      <c r="CE57" s="171">
        <f t="shared" ca="1" si="174"/>
        <v>0</v>
      </c>
      <c r="CF57" s="171">
        <f t="shared" ca="1" si="174"/>
        <v>0</v>
      </c>
      <c r="CG57" s="171">
        <f t="shared" ca="1" si="174"/>
        <v>0</v>
      </c>
      <c r="CH57" s="171">
        <f t="shared" ca="1" si="174"/>
        <v>0</v>
      </c>
      <c r="CI57" s="171">
        <f t="shared" ca="1" si="174"/>
        <v>0</v>
      </c>
      <c r="CJ57" s="171">
        <f t="shared" ca="1" si="174"/>
        <v>0</v>
      </c>
      <c r="CK57" s="171">
        <f t="shared" ca="1" si="174"/>
        <v>0</v>
      </c>
      <c r="CL57" s="171">
        <f t="shared" ca="1" si="174"/>
        <v>0</v>
      </c>
      <c r="CM57" s="171">
        <f t="shared" ca="1" si="174"/>
        <v>0</v>
      </c>
      <c r="CN57" s="171">
        <f t="shared" ca="1" si="174"/>
        <v>0</v>
      </c>
      <c r="CO57" s="171">
        <f t="shared" ca="1" si="174"/>
        <v>0</v>
      </c>
      <c r="CP57" s="171">
        <f t="shared" ca="1" si="174"/>
        <v>0</v>
      </c>
      <c r="CQ57" s="171">
        <f t="shared" ca="1" si="174"/>
        <v>0</v>
      </c>
      <c r="CR57" s="171">
        <f t="shared" ca="1" si="174"/>
        <v>0</v>
      </c>
      <c r="CS57" s="171">
        <f t="shared" ca="1" si="174"/>
        <v>0</v>
      </c>
      <c r="CT57" s="171">
        <f t="shared" ca="1" si="174"/>
        <v>0</v>
      </c>
      <c r="CU57" s="171">
        <f t="shared" ca="1" si="174"/>
        <v>0</v>
      </c>
      <c r="CV57" s="171">
        <f t="shared" ca="1" si="174"/>
        <v>0</v>
      </c>
      <c r="CW57" s="171">
        <f t="shared" ca="1" si="174"/>
        <v>0</v>
      </c>
      <c r="CX57" s="171">
        <f t="shared" ca="1" si="174"/>
        <v>0</v>
      </c>
    </row>
    <row r="58" spans="1:102" x14ac:dyDescent="0.25">
      <c r="A58" s="31"/>
      <c r="D58" s="169"/>
    </row>
    <row r="59" spans="1:102" x14ac:dyDescent="0.25">
      <c r="A59" s="345" t="s">
        <v>390</v>
      </c>
      <c r="B59" s="342"/>
      <c r="C59" s="342"/>
      <c r="D59" s="343"/>
      <c r="E59" s="344"/>
      <c r="F59" s="344"/>
      <c r="G59" s="344"/>
      <c r="H59" s="344"/>
      <c r="I59" s="344"/>
      <c r="J59" s="344"/>
      <c r="K59" s="344"/>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4"/>
      <c r="AI59" s="344"/>
      <c r="AJ59" s="344"/>
      <c r="AK59" s="344"/>
      <c r="AL59" s="344"/>
      <c r="AM59" s="344"/>
      <c r="AN59" s="344"/>
      <c r="AO59" s="344"/>
      <c r="AP59" s="344"/>
      <c r="AQ59" s="344"/>
      <c r="AR59" s="344"/>
      <c r="AS59" s="344"/>
      <c r="AT59" s="344"/>
      <c r="AU59" s="344"/>
      <c r="AV59" s="344"/>
      <c r="AW59" s="344"/>
      <c r="AX59" s="344"/>
      <c r="AY59" s="344"/>
      <c r="AZ59" s="344"/>
      <c r="BA59" s="344"/>
      <c r="BB59" s="344"/>
      <c r="BC59" s="344"/>
      <c r="BD59" s="344"/>
      <c r="BE59" s="344"/>
      <c r="BF59" s="344"/>
      <c r="BG59" s="344"/>
      <c r="BH59" s="344"/>
      <c r="BI59" s="344"/>
      <c r="BJ59" s="344"/>
      <c r="BK59" s="344"/>
      <c r="BL59" s="344"/>
      <c r="BM59" s="344"/>
      <c r="BN59" s="344"/>
      <c r="BO59" s="344"/>
      <c r="BP59" s="344"/>
      <c r="BQ59" s="344"/>
      <c r="BR59" s="344"/>
      <c r="BS59" s="344"/>
      <c r="BT59" s="344"/>
      <c r="BU59" s="344"/>
      <c r="BV59" s="344"/>
      <c r="BW59" s="344"/>
      <c r="BX59" s="344"/>
      <c r="BY59" s="344"/>
      <c r="BZ59" s="344"/>
      <c r="CA59" s="344"/>
      <c r="CB59" s="344"/>
      <c r="CC59" s="344"/>
      <c r="CD59" s="344"/>
      <c r="CE59" s="344"/>
      <c r="CF59" s="344"/>
      <c r="CG59" s="344"/>
      <c r="CH59" s="344"/>
      <c r="CI59" s="344"/>
      <c r="CJ59" s="344"/>
      <c r="CK59" s="344"/>
      <c r="CL59" s="344"/>
      <c r="CM59" s="344"/>
      <c r="CN59" s="344"/>
      <c r="CO59" s="344"/>
      <c r="CP59" s="344"/>
      <c r="CQ59" s="344"/>
      <c r="CR59" s="344"/>
      <c r="CS59" s="344"/>
      <c r="CT59" s="344"/>
      <c r="CU59" s="344"/>
      <c r="CV59" s="344"/>
      <c r="CW59" s="344"/>
      <c r="CX59" s="344"/>
    </row>
    <row r="61" spans="1:102" x14ac:dyDescent="0.25">
      <c r="A61" s="340" t="s">
        <v>55</v>
      </c>
      <c r="B61" s="341" t="str">
        <f>'General User Inputs'!$F$22</f>
        <v>-</v>
      </c>
      <c r="C61" s="341" t="str">
        <f>IF(B61&gt;='General Assumptions_Back End'!$B$10,"",B61+1)</f>
        <v/>
      </c>
      <c r="D61" s="341" t="str">
        <f>IF(C61&gt;='General Assumptions_Back End'!$B$10,"",C61+1)</f>
        <v/>
      </c>
      <c r="E61" s="341" t="str">
        <f>IF(D61&gt;='General Assumptions_Back End'!$B$10,"",D61+1)</f>
        <v/>
      </c>
      <c r="F61" s="341" t="str">
        <f>IF(E61&gt;='General Assumptions_Back End'!$B$10,"",E61+1)</f>
        <v/>
      </c>
      <c r="G61" s="341" t="str">
        <f>IF(F61&gt;='General Assumptions_Back End'!$B$10,"",F61+1)</f>
        <v/>
      </c>
      <c r="H61" s="341" t="str">
        <f>IF(G61&gt;='General Assumptions_Back End'!$B$10,"",G61+1)</f>
        <v/>
      </c>
      <c r="I61" s="341" t="str">
        <f>IF(H61&gt;='General Assumptions_Back End'!$B$10,"",H61+1)</f>
        <v/>
      </c>
      <c r="J61" s="341" t="str">
        <f>IF(I61&gt;='General Assumptions_Back End'!$B$10,"",I61+1)</f>
        <v/>
      </c>
      <c r="K61" s="341" t="str">
        <f>IF(J61&gt;='General Assumptions_Back End'!$B$10,"",J61+1)</f>
        <v/>
      </c>
      <c r="L61" s="341" t="str">
        <f>IF(K61&gt;='General Assumptions_Back End'!$B$10,"",K61+1)</f>
        <v/>
      </c>
      <c r="M61" s="341" t="str">
        <f>IF(L61&gt;='General Assumptions_Back End'!$B$10,"",L61+1)</f>
        <v/>
      </c>
      <c r="N61" s="341" t="str">
        <f>IF(M61&gt;='General Assumptions_Back End'!$B$10,"",M61+1)</f>
        <v/>
      </c>
      <c r="O61" s="341" t="str">
        <f>IF(N61&gt;='General Assumptions_Back End'!$B$10,"",N61+1)</f>
        <v/>
      </c>
      <c r="P61" s="341" t="str">
        <f>IF(O61&gt;='General Assumptions_Back End'!$B$10,"",O61+1)</f>
        <v/>
      </c>
      <c r="Q61" s="341" t="str">
        <f>IF(P61&gt;='General Assumptions_Back End'!$B$10,"",P61+1)</f>
        <v/>
      </c>
      <c r="R61" s="341" t="str">
        <f>IF(Q61&gt;='General Assumptions_Back End'!$B$10,"",Q61+1)</f>
        <v/>
      </c>
      <c r="S61" s="341" t="str">
        <f>IF(R61&gt;='General Assumptions_Back End'!$B$10,"",R61+1)</f>
        <v/>
      </c>
      <c r="T61" s="341" t="str">
        <f>IF(S61&gt;='General Assumptions_Back End'!$B$10,"",S61+1)</f>
        <v/>
      </c>
      <c r="U61" s="341" t="str">
        <f>IF(T61&gt;='General Assumptions_Back End'!$B$10,"",T61+1)</f>
        <v/>
      </c>
      <c r="V61" s="341" t="str">
        <f>IF(U61&gt;='General Assumptions_Back End'!$B$10,"",U61+1)</f>
        <v/>
      </c>
      <c r="W61" s="341" t="str">
        <f>IF(V61&gt;='General Assumptions_Back End'!$B$10,"",V61+1)</f>
        <v/>
      </c>
      <c r="X61" s="341" t="str">
        <f>IF(W61&gt;='General Assumptions_Back End'!$B$10,"",W61+1)</f>
        <v/>
      </c>
      <c r="Y61" s="341" t="str">
        <f>IF(X61&gt;='General Assumptions_Back End'!$B$10,"",X61+1)</f>
        <v/>
      </c>
      <c r="Z61" s="341" t="str">
        <f>IF(Y61&gt;='General Assumptions_Back End'!$B$10,"",Y61+1)</f>
        <v/>
      </c>
      <c r="AA61" s="341" t="str">
        <f>IF(Z61&gt;='General Assumptions_Back End'!$B$10,"",Z61+1)</f>
        <v/>
      </c>
      <c r="AB61" s="341" t="str">
        <f>IF(AA61&gt;='General Assumptions_Back End'!$B$10,"",AA61+1)</f>
        <v/>
      </c>
      <c r="AC61" s="341" t="str">
        <f>IF(AB61&gt;='General Assumptions_Back End'!$B$10,"",AB61+1)</f>
        <v/>
      </c>
      <c r="AD61" s="341" t="str">
        <f>IF(AC61&gt;='General Assumptions_Back End'!$B$10,"",AC61+1)</f>
        <v/>
      </c>
      <c r="AE61" s="341" t="str">
        <f>IF(AD61&gt;='General Assumptions_Back End'!$B$10,"",AD61+1)</f>
        <v/>
      </c>
      <c r="AF61" s="341" t="str">
        <f>IF(AE61&gt;='General Assumptions_Back End'!$B$10,"",AE61+1)</f>
        <v/>
      </c>
      <c r="AG61" s="341" t="str">
        <f>IF(AF61&gt;='General Assumptions_Back End'!$B$10,"",AF61+1)</f>
        <v/>
      </c>
      <c r="AH61" s="341" t="str">
        <f>IF(AG61&gt;='General Assumptions_Back End'!$B$10,"",AG61+1)</f>
        <v/>
      </c>
      <c r="AI61" s="341" t="str">
        <f>IF(AH61&gt;='General Assumptions_Back End'!$B$10,"",AH61+1)</f>
        <v/>
      </c>
      <c r="AJ61" s="341" t="str">
        <f>IF(AI61&gt;='General Assumptions_Back End'!$B$10,"",AI61+1)</f>
        <v/>
      </c>
      <c r="AK61" s="341" t="str">
        <f>IF(AJ61&gt;='General Assumptions_Back End'!$B$10,"",AJ61+1)</f>
        <v/>
      </c>
      <c r="AL61" s="341" t="str">
        <f>IF(AK61&gt;='General Assumptions_Back End'!$B$10,"",AK61+1)</f>
        <v/>
      </c>
      <c r="AM61" s="341" t="str">
        <f>IF(AL61&gt;='General Assumptions_Back End'!$B$10,"",AL61+1)</f>
        <v/>
      </c>
      <c r="AN61" s="341" t="str">
        <f>IF(AM61&gt;='General Assumptions_Back End'!$B$10,"",AM61+1)</f>
        <v/>
      </c>
      <c r="AO61" s="341" t="str">
        <f>IF(AN61&gt;='General Assumptions_Back End'!$B$10,"",AN61+1)</f>
        <v/>
      </c>
      <c r="AP61" s="341" t="str">
        <f>IF(AO61&gt;='General Assumptions_Back End'!$B$10,"",AO61+1)</f>
        <v/>
      </c>
      <c r="AQ61" s="341" t="str">
        <f>IF(AP61&gt;='General Assumptions_Back End'!$B$10,"",AP61+1)</f>
        <v/>
      </c>
      <c r="AR61" s="341" t="str">
        <f>IF(AQ61&gt;='General Assumptions_Back End'!$B$10,"",AQ61+1)</f>
        <v/>
      </c>
      <c r="AS61" s="341" t="str">
        <f>IF(AR61&gt;='General Assumptions_Back End'!$B$10,"",AR61+1)</f>
        <v/>
      </c>
      <c r="AT61" s="341" t="str">
        <f>IF(AS61&gt;='General Assumptions_Back End'!$B$10,"",AS61+1)</f>
        <v/>
      </c>
      <c r="AU61" s="341" t="str">
        <f>IF(AT61&gt;='General Assumptions_Back End'!$B$10,"",AT61+1)</f>
        <v/>
      </c>
      <c r="AV61" s="341" t="str">
        <f>IF(AU61&gt;='General Assumptions_Back End'!$B$10,"",AU61+1)</f>
        <v/>
      </c>
      <c r="AW61" s="341" t="str">
        <f>IF(AV61&gt;='General Assumptions_Back End'!$B$10,"",AV61+1)</f>
        <v/>
      </c>
      <c r="AX61" s="341" t="str">
        <f>IF(AW61&gt;='General Assumptions_Back End'!$B$10,"",AW61+1)</f>
        <v/>
      </c>
      <c r="AY61" s="341" t="str">
        <f>IF(AX61&gt;='General Assumptions_Back End'!$B$10,"",AX61+1)</f>
        <v/>
      </c>
      <c r="AZ61" s="341" t="str">
        <f>IF(AY61&gt;='General Assumptions_Back End'!$B$10,"",AY61+1)</f>
        <v/>
      </c>
      <c r="BA61" s="341" t="str">
        <f>IF(AZ61&gt;='General Assumptions_Back End'!$B$10,"",AZ61+1)</f>
        <v/>
      </c>
      <c r="BB61" s="341" t="str">
        <f>IF(BA61&gt;='General Assumptions_Back End'!$B$10,"",BA61+1)</f>
        <v/>
      </c>
      <c r="BC61" s="341" t="str">
        <f>IF(BB61&gt;='General Assumptions_Back End'!$B$10,"",BB61+1)</f>
        <v/>
      </c>
      <c r="BD61" s="341" t="str">
        <f>IF(BC61&gt;='General Assumptions_Back End'!$B$10,"",BC61+1)</f>
        <v/>
      </c>
      <c r="BE61" s="341" t="str">
        <f>IF(BD61&gt;='General Assumptions_Back End'!$B$10,"",BD61+1)</f>
        <v/>
      </c>
      <c r="BF61" s="341" t="str">
        <f>IF(BE61&gt;='General Assumptions_Back End'!$B$10,"",BE61+1)</f>
        <v/>
      </c>
      <c r="BG61" s="341" t="str">
        <f>IF(BF61&gt;='General Assumptions_Back End'!$B$10,"",BF61+1)</f>
        <v/>
      </c>
      <c r="BH61" s="341" t="str">
        <f>IF(BG61&gt;='General Assumptions_Back End'!$B$10,"",BG61+1)</f>
        <v/>
      </c>
      <c r="BI61" s="341" t="str">
        <f>IF(BH61&gt;='General Assumptions_Back End'!$B$10,"",BH61+1)</f>
        <v/>
      </c>
      <c r="BJ61" s="341" t="str">
        <f>IF(BI61&gt;='General Assumptions_Back End'!$B$10,"",BI61+1)</f>
        <v/>
      </c>
      <c r="BK61" s="341" t="str">
        <f>IF(BJ61&gt;='General Assumptions_Back End'!$B$10,"",BJ61+1)</f>
        <v/>
      </c>
      <c r="BL61" s="341" t="str">
        <f>IF(BK61&gt;='General Assumptions_Back End'!$B$10,"",BK61+1)</f>
        <v/>
      </c>
      <c r="BM61" s="341" t="str">
        <f>IF(BL61&gt;='General Assumptions_Back End'!$B$10,"",BL61+1)</f>
        <v/>
      </c>
      <c r="BN61" s="341" t="str">
        <f>IF(BM61&gt;='General Assumptions_Back End'!$B$10,"",BM61+1)</f>
        <v/>
      </c>
      <c r="BO61" s="341" t="str">
        <f>IF(BN61&gt;='General Assumptions_Back End'!$B$10,"",BN61+1)</f>
        <v/>
      </c>
      <c r="BP61" s="341" t="str">
        <f>IF(BO61&gt;='General Assumptions_Back End'!$B$10,"",BO61+1)</f>
        <v/>
      </c>
      <c r="BQ61" s="341" t="str">
        <f>IF(BP61&gt;='General Assumptions_Back End'!$B$10,"",BP61+1)</f>
        <v/>
      </c>
      <c r="BR61" s="341" t="str">
        <f>IF(BQ61&gt;='General Assumptions_Back End'!$B$10,"",BQ61+1)</f>
        <v/>
      </c>
      <c r="BS61" s="341" t="str">
        <f>IF(BR61&gt;='General Assumptions_Back End'!$B$10,"",BR61+1)</f>
        <v/>
      </c>
      <c r="BT61" s="341" t="str">
        <f>IF(BS61&gt;='General Assumptions_Back End'!$B$10,"",BS61+1)</f>
        <v/>
      </c>
      <c r="BU61" s="341" t="str">
        <f>IF(BT61&gt;='General Assumptions_Back End'!$B$10,"",BT61+1)</f>
        <v/>
      </c>
      <c r="BV61" s="341" t="str">
        <f>IF(BU61&gt;='General Assumptions_Back End'!$B$10,"",BU61+1)</f>
        <v/>
      </c>
      <c r="BW61" s="341" t="str">
        <f>IF(BV61&gt;='General Assumptions_Back End'!$B$10,"",BV61+1)</f>
        <v/>
      </c>
      <c r="BX61" s="341" t="str">
        <f>IF(BW61&gt;='General Assumptions_Back End'!$B$10,"",BW61+1)</f>
        <v/>
      </c>
      <c r="BY61" s="341" t="str">
        <f>IF(BX61&gt;='General Assumptions_Back End'!$B$10,"",BX61+1)</f>
        <v/>
      </c>
      <c r="BZ61" s="341" t="str">
        <f>IF(BY61&gt;='General Assumptions_Back End'!$B$10,"",BY61+1)</f>
        <v/>
      </c>
      <c r="CA61" s="341" t="str">
        <f>IF(BZ61&gt;='General Assumptions_Back End'!$B$10,"",BZ61+1)</f>
        <v/>
      </c>
      <c r="CB61" s="341" t="str">
        <f>IF(CA61&gt;='General Assumptions_Back End'!$B$10,"",CA61+1)</f>
        <v/>
      </c>
      <c r="CC61" s="341" t="str">
        <f>IF(CB61&gt;='General Assumptions_Back End'!$B$10,"",CB61+1)</f>
        <v/>
      </c>
      <c r="CD61" s="341" t="str">
        <f>IF(CC61&gt;='General Assumptions_Back End'!$B$10,"",CC61+1)</f>
        <v/>
      </c>
      <c r="CE61" s="341" t="str">
        <f>IF(CD61&gt;='General Assumptions_Back End'!$B$10,"",CD61+1)</f>
        <v/>
      </c>
      <c r="CF61" s="341" t="str">
        <f>IF(CE61&gt;='General Assumptions_Back End'!$B$10,"",CE61+1)</f>
        <v/>
      </c>
      <c r="CG61" s="341" t="str">
        <f>IF(CF61&gt;='General Assumptions_Back End'!$B$10,"",CF61+1)</f>
        <v/>
      </c>
      <c r="CH61" s="341" t="str">
        <f>IF(CG61&gt;='General Assumptions_Back End'!$B$10,"",CG61+1)</f>
        <v/>
      </c>
      <c r="CI61" s="341" t="str">
        <f>IF(CH61&gt;='General Assumptions_Back End'!$B$10,"",CH61+1)</f>
        <v/>
      </c>
      <c r="CJ61" s="341" t="str">
        <f>IF(CI61&gt;='General Assumptions_Back End'!$B$10,"",CI61+1)</f>
        <v/>
      </c>
      <c r="CK61" s="341" t="str">
        <f>IF(CJ61&gt;='General Assumptions_Back End'!$B$10,"",CJ61+1)</f>
        <v/>
      </c>
      <c r="CL61" s="341" t="str">
        <f>IF(CK61&gt;='General Assumptions_Back End'!$B$10,"",CK61+1)</f>
        <v/>
      </c>
      <c r="CM61" s="341" t="str">
        <f>IF(CL61&gt;='General Assumptions_Back End'!$B$10,"",CL61+1)</f>
        <v/>
      </c>
      <c r="CN61" s="341" t="str">
        <f>IF(CM61&gt;='General Assumptions_Back End'!$B$10,"",CM61+1)</f>
        <v/>
      </c>
      <c r="CO61" s="341" t="str">
        <f>IF(CN61&gt;='General Assumptions_Back End'!$B$10,"",CN61+1)</f>
        <v/>
      </c>
      <c r="CP61" s="341" t="str">
        <f>IF(CO61&gt;='General Assumptions_Back End'!$B$10,"",CO61+1)</f>
        <v/>
      </c>
      <c r="CQ61" s="341" t="str">
        <f>IF(CP61&gt;='General Assumptions_Back End'!$B$10,"",CP61+1)</f>
        <v/>
      </c>
      <c r="CR61" s="341" t="str">
        <f>IF(CQ61&gt;='General Assumptions_Back End'!$B$10,"",CQ61+1)</f>
        <v/>
      </c>
      <c r="CS61" s="341" t="str">
        <f>IF(CR61&gt;='General Assumptions_Back End'!$B$10,"",CR61+1)</f>
        <v/>
      </c>
      <c r="CT61" s="341" t="str">
        <f>IF(CS61&gt;='General Assumptions_Back End'!$B$10,"",CS61+1)</f>
        <v/>
      </c>
      <c r="CU61" s="341" t="str">
        <f>IF(CT61&gt;='General Assumptions_Back End'!$B$10,"",CT61+1)</f>
        <v/>
      </c>
      <c r="CV61" s="341" t="str">
        <f>IF(CU61&gt;='General Assumptions_Back End'!$B$10,"",CU61+1)</f>
        <v/>
      </c>
      <c r="CW61" s="341" t="str">
        <f>IF(CV61&gt;='General Assumptions_Back End'!$B$10,"",CV61+1)</f>
        <v/>
      </c>
      <c r="CX61" s="341" t="str">
        <f>IF(CW61&gt;='General Assumptions_Back End'!$B$10,"",CW61+1)</f>
        <v/>
      </c>
    </row>
    <row r="63" spans="1:102" x14ac:dyDescent="0.25">
      <c r="A63" t="s">
        <v>38</v>
      </c>
      <c r="B63" s="23">
        <f>IF(B$61="","",IF(B$61&lt;='General User Inputs'!$F$26,-'General Assumptions_Back End'!$B$7,))</f>
        <v>0</v>
      </c>
      <c r="C63" s="23" t="str">
        <f>IF(C$61="","",IF(C$61&lt;='General User Inputs'!$F$26,-'General Assumptions_Back End'!$B$7,))</f>
        <v/>
      </c>
      <c r="D63" s="23" t="str">
        <f>IF(D$61="","",IF(D$61&lt;='General User Inputs'!$F$26,-'General Assumptions_Back End'!$B$7,))</f>
        <v/>
      </c>
      <c r="E63" s="23" t="str">
        <f>IF(E$61="","",IF(E$61&lt;='General User Inputs'!$F$26,-'General Assumptions_Back End'!$B$7,))</f>
        <v/>
      </c>
      <c r="F63" s="23" t="str">
        <f>IF(F$61="","",IF(F$61&lt;='General User Inputs'!$F$26,-'General Assumptions_Back End'!$B$7,))</f>
        <v/>
      </c>
      <c r="G63" s="23" t="str">
        <f>IF(G$61="","",IF(G$61&lt;='General User Inputs'!$F$26,-'General Assumptions_Back End'!$B$7,))</f>
        <v/>
      </c>
      <c r="H63" s="23" t="str">
        <f>IF(H$61="","",IF(H$61&lt;='General User Inputs'!$F$26,-'General Assumptions_Back End'!$B$7,))</f>
        <v/>
      </c>
      <c r="I63" s="23" t="str">
        <f>IF(I$61="","",IF(I$61&lt;='General User Inputs'!$F$26,-'General Assumptions_Back End'!$B$7,))</f>
        <v/>
      </c>
      <c r="J63" s="23" t="str">
        <f>IF(J$61="","",IF(J$61&lt;='General User Inputs'!$F$26,-'General Assumptions_Back End'!$B$7,))</f>
        <v/>
      </c>
      <c r="K63" s="23" t="str">
        <f>IF(K$61="","",IF(K$61&lt;='General User Inputs'!$F$26,-'General Assumptions_Back End'!$B$7,))</f>
        <v/>
      </c>
      <c r="L63" s="23" t="str">
        <f>IF(L$61="","",IF(L$61&lt;='General User Inputs'!$F$26,-'General Assumptions_Back End'!$B$7,))</f>
        <v/>
      </c>
      <c r="M63" s="23" t="str">
        <f>IF(M$61="","",IF(M$61&lt;='General User Inputs'!$F$26,-'General Assumptions_Back End'!$B$7,))</f>
        <v/>
      </c>
      <c r="N63" s="23" t="str">
        <f>IF(N$61="","",IF(N$61&lt;='General User Inputs'!$F$26,-'General Assumptions_Back End'!$B$7,))</f>
        <v/>
      </c>
      <c r="O63" s="23" t="str">
        <f>IF(O$61="","",IF(O$61&lt;='General User Inputs'!$F$26,-'General Assumptions_Back End'!$B$7,))</f>
        <v/>
      </c>
      <c r="P63" s="23" t="str">
        <f>IF(P$61="","",IF(P$61&lt;='General User Inputs'!$F$26,-'General Assumptions_Back End'!$B$7,))</f>
        <v/>
      </c>
      <c r="Q63" s="23" t="str">
        <f>IF(Q$61="","",IF(Q$61&lt;='General User Inputs'!$F$26,-'General Assumptions_Back End'!$B$7,))</f>
        <v/>
      </c>
      <c r="R63" s="23" t="str">
        <f>IF(R$61="","",IF(R$61&lt;='General User Inputs'!$F$26,-'General Assumptions_Back End'!$B$7,))</f>
        <v/>
      </c>
      <c r="S63" s="23" t="str">
        <f>IF(S$61="","",IF(S$61&lt;='General User Inputs'!$F$26,-'General Assumptions_Back End'!$B$7,))</f>
        <v/>
      </c>
      <c r="T63" s="23" t="str">
        <f>IF(T$61="","",IF(T$61&lt;='General User Inputs'!$F$26,-'General Assumptions_Back End'!$B$7,))</f>
        <v/>
      </c>
      <c r="U63" s="23" t="str">
        <f>IF(U$61="","",IF(U$61&lt;='General User Inputs'!$F$26,-'General Assumptions_Back End'!$B$7,))</f>
        <v/>
      </c>
      <c r="V63" s="23" t="str">
        <f>IF(V$61="","",IF(V$61&lt;='General User Inputs'!$F$26,-'General Assumptions_Back End'!$B$7,))</f>
        <v/>
      </c>
      <c r="W63" s="23" t="str">
        <f>IF(W$61="","",IF(W$61&lt;='General User Inputs'!$F$26,-'General Assumptions_Back End'!$B$7,))</f>
        <v/>
      </c>
      <c r="X63" s="23" t="str">
        <f>IF(X$61="","",IF(X$61&lt;='General User Inputs'!$F$26,-'General Assumptions_Back End'!$B$7,))</f>
        <v/>
      </c>
      <c r="Y63" s="23" t="str">
        <f>IF(Y$61="","",IF(Y$61&lt;='General User Inputs'!$F$26,-'General Assumptions_Back End'!$B$7,))</f>
        <v/>
      </c>
      <c r="Z63" s="23" t="str">
        <f>IF(Z$61="","",IF(Z$61&lt;='General User Inputs'!$F$26,-'General Assumptions_Back End'!$B$7,))</f>
        <v/>
      </c>
      <c r="AA63" s="23" t="str">
        <f>IF(AA$61="","",IF(AA$61&lt;='General User Inputs'!$F$26,-'General Assumptions_Back End'!$B$7,))</f>
        <v/>
      </c>
      <c r="AB63" s="23" t="str">
        <f>IF(AB$61="","",IF(AB$61&lt;='General User Inputs'!$F$26,-'General Assumptions_Back End'!$B$7,))</f>
        <v/>
      </c>
      <c r="AC63" s="23" t="str">
        <f>IF(AC$61="","",IF(AC$61&lt;='General User Inputs'!$F$26,-'General Assumptions_Back End'!$B$7,))</f>
        <v/>
      </c>
      <c r="AD63" s="23" t="str">
        <f>IF(AD$61="","",IF(AD$61&lt;='General User Inputs'!$F$26,-'General Assumptions_Back End'!$B$7,))</f>
        <v/>
      </c>
      <c r="AE63" s="23" t="str">
        <f>IF(AE$61="","",IF(AE$61&lt;='General User Inputs'!$F$26,-'General Assumptions_Back End'!$B$7,))</f>
        <v/>
      </c>
      <c r="AF63" s="23" t="str">
        <f>IF(AF$61="","",IF(AF$61&lt;='General User Inputs'!$F$26,-'General Assumptions_Back End'!$B$7,))</f>
        <v/>
      </c>
      <c r="AG63" s="23" t="str">
        <f>IF(AG$61="","",IF(AG$61&lt;='General User Inputs'!$F$26,-'General Assumptions_Back End'!$B$7,))</f>
        <v/>
      </c>
      <c r="AH63" s="23" t="str">
        <f>IF(AH$61="","",IF(AH$61&lt;='General User Inputs'!$F$26,-'General Assumptions_Back End'!$B$7,))</f>
        <v/>
      </c>
      <c r="AI63" s="23" t="str">
        <f>IF(AI$61="","",IF(AI$61&lt;='General User Inputs'!$F$26,-'General Assumptions_Back End'!$B$7,))</f>
        <v/>
      </c>
      <c r="AJ63" s="23" t="str">
        <f>IF(AJ$61="","",IF(AJ$61&lt;='General User Inputs'!$F$26,-'General Assumptions_Back End'!$B$7,))</f>
        <v/>
      </c>
      <c r="AK63" s="23" t="str">
        <f>IF(AK$61="","",IF(AK$61&lt;='General User Inputs'!$F$26,-'General Assumptions_Back End'!$B$7,))</f>
        <v/>
      </c>
      <c r="AL63" s="23" t="str">
        <f>IF(AL$61="","",IF(AL$61&lt;='General User Inputs'!$F$26,-'General Assumptions_Back End'!$B$7,))</f>
        <v/>
      </c>
      <c r="AM63" s="23" t="str">
        <f>IF(AM$61="","",IF(AM$61&lt;='General User Inputs'!$F$26,-'General Assumptions_Back End'!$B$7,))</f>
        <v/>
      </c>
      <c r="AN63" s="23" t="str">
        <f>IF(AN$61="","",IF(AN$61&lt;='General User Inputs'!$F$26,-'General Assumptions_Back End'!$B$7,))</f>
        <v/>
      </c>
      <c r="AO63" s="23" t="str">
        <f>IF(AO$61="","",IF(AO$61&lt;='General User Inputs'!$F$26,-'General Assumptions_Back End'!$B$7,))</f>
        <v/>
      </c>
      <c r="AP63" s="23" t="str">
        <f>IF(AP$61="","",IF(AP$61&lt;='General User Inputs'!$F$26,-'General Assumptions_Back End'!$B$7,))</f>
        <v/>
      </c>
      <c r="AQ63" s="23" t="str">
        <f>IF(AQ$61="","",IF(AQ$61&lt;='General User Inputs'!$F$26,-'General Assumptions_Back End'!$B$7,))</f>
        <v/>
      </c>
      <c r="AR63" s="23" t="str">
        <f>IF(AR$61="","",IF(AR$61&lt;='General User Inputs'!$F$26,-'General Assumptions_Back End'!$B$7,))</f>
        <v/>
      </c>
      <c r="AS63" s="23" t="str">
        <f>IF(AS$61="","",IF(AS$61&lt;='General User Inputs'!$F$26,-'General Assumptions_Back End'!$B$7,))</f>
        <v/>
      </c>
      <c r="AT63" s="23" t="str">
        <f>IF(AT$61="","",IF(AT$61&lt;='General User Inputs'!$F$26,-'General Assumptions_Back End'!$B$7,))</f>
        <v/>
      </c>
      <c r="AU63" s="23" t="str">
        <f>IF(AU$61="","",IF(AU$61&lt;='General User Inputs'!$F$26,-'General Assumptions_Back End'!$B$7,))</f>
        <v/>
      </c>
      <c r="AV63" s="23" t="str">
        <f>IF(AV$61="","",IF(AV$61&lt;='General User Inputs'!$F$26,-'General Assumptions_Back End'!$B$7,))</f>
        <v/>
      </c>
      <c r="AW63" s="23" t="str">
        <f>IF(AW$61="","",IF(AW$61&lt;='General User Inputs'!$F$26,-'General Assumptions_Back End'!$B$7,))</f>
        <v/>
      </c>
      <c r="AX63" s="23" t="str">
        <f>IF(AX$61="","",IF(AX$61&lt;='General User Inputs'!$F$26,-'General Assumptions_Back End'!$B$7,))</f>
        <v/>
      </c>
      <c r="AY63" s="23" t="str">
        <f>IF(AY$61="","",IF(AY$61&lt;='General User Inputs'!$F$26,-'General Assumptions_Back End'!$B$7,))</f>
        <v/>
      </c>
      <c r="AZ63" s="23" t="str">
        <f>IF(AZ$61="","",IF(AZ$61&lt;='General User Inputs'!$F$26,-'General Assumptions_Back End'!$B$7,))</f>
        <v/>
      </c>
      <c r="BA63" s="23" t="str">
        <f>IF(BA$61="","",IF(BA$61&lt;='General User Inputs'!$F$26,-'General Assumptions_Back End'!$B$7,))</f>
        <v/>
      </c>
      <c r="BB63" s="23" t="str">
        <f>IF(BB$61="","",IF(BB$61&lt;='General User Inputs'!$F$26,-'General Assumptions_Back End'!$B$7,))</f>
        <v/>
      </c>
      <c r="BC63" s="23" t="str">
        <f>IF(BC$61="","",IF(BC$61&lt;='General User Inputs'!$F$26,-'General Assumptions_Back End'!$B$7,))</f>
        <v/>
      </c>
      <c r="BD63" s="23" t="str">
        <f>IF(BD$61="","",IF(BD$61&lt;='General User Inputs'!$F$26,-'General Assumptions_Back End'!$B$7,))</f>
        <v/>
      </c>
      <c r="BE63" s="23" t="str">
        <f>IF(BE$61="","",IF(BE$61&lt;='General User Inputs'!$F$26,-'General Assumptions_Back End'!$B$7,))</f>
        <v/>
      </c>
      <c r="BF63" s="23" t="str">
        <f>IF(BF$61="","",IF(BF$61&lt;='General User Inputs'!$F$26,-'General Assumptions_Back End'!$B$7,))</f>
        <v/>
      </c>
      <c r="BG63" s="23" t="str">
        <f>IF(BG$61="","",IF(BG$61&lt;='General User Inputs'!$F$26,-'General Assumptions_Back End'!$B$7,))</f>
        <v/>
      </c>
      <c r="BH63" s="23" t="str">
        <f>IF(BH$61="","",IF(BH$61&lt;='General User Inputs'!$F$26,-'General Assumptions_Back End'!$B$7,))</f>
        <v/>
      </c>
      <c r="BI63" s="23" t="str">
        <f>IF(BI$61="","",IF(BI$61&lt;='General User Inputs'!$F$26,-'General Assumptions_Back End'!$B$7,))</f>
        <v/>
      </c>
      <c r="BJ63" s="23" t="str">
        <f>IF(BJ$61="","",IF(BJ$61&lt;='General User Inputs'!$F$26,-'General Assumptions_Back End'!$B$7,))</f>
        <v/>
      </c>
      <c r="BK63" s="23" t="str">
        <f>IF(BK$61="","",IF(BK$61&lt;='General User Inputs'!$F$26,-'General Assumptions_Back End'!$B$7,))</f>
        <v/>
      </c>
      <c r="BL63" s="23" t="str">
        <f>IF(BL$61="","",IF(BL$61&lt;='General User Inputs'!$F$26,-'General Assumptions_Back End'!$B$7,))</f>
        <v/>
      </c>
      <c r="BM63" s="23" t="str">
        <f>IF(BM$61="","",IF(BM$61&lt;='General User Inputs'!$F$26,-'General Assumptions_Back End'!$B$7,))</f>
        <v/>
      </c>
      <c r="BN63" s="23" t="str">
        <f>IF(BN$61="","",IF(BN$61&lt;='General User Inputs'!$F$26,-'General Assumptions_Back End'!$B$7,))</f>
        <v/>
      </c>
      <c r="BO63" s="23" t="str">
        <f>IF(BO$61="","",IF(BO$61&lt;='General User Inputs'!$F$26,-'General Assumptions_Back End'!$B$7,))</f>
        <v/>
      </c>
      <c r="BP63" s="23" t="str">
        <f>IF(BP$61="","",IF(BP$61&lt;='General User Inputs'!$F$26,-'General Assumptions_Back End'!$B$7,))</f>
        <v/>
      </c>
      <c r="BQ63" s="23" t="str">
        <f>IF(BQ$61="","",IF(BQ$61&lt;='General User Inputs'!$F$26,-'General Assumptions_Back End'!$B$7,))</f>
        <v/>
      </c>
      <c r="BR63" s="23" t="str">
        <f>IF(BR$61="","",IF(BR$61&lt;='General User Inputs'!$F$26,-'General Assumptions_Back End'!$B$7,))</f>
        <v/>
      </c>
      <c r="BS63" s="23" t="str">
        <f>IF(BS$61="","",IF(BS$61&lt;='General User Inputs'!$F$26,-'General Assumptions_Back End'!$B$7,))</f>
        <v/>
      </c>
      <c r="BT63" s="23" t="str">
        <f>IF(BT$61="","",IF(BT$61&lt;='General User Inputs'!$F$26,-'General Assumptions_Back End'!$B$7,))</f>
        <v/>
      </c>
      <c r="BU63" s="23" t="str">
        <f>IF(BU$61="","",IF(BU$61&lt;='General User Inputs'!$F$26,-'General Assumptions_Back End'!$B$7,))</f>
        <v/>
      </c>
      <c r="BV63" s="23" t="str">
        <f>IF(BV$61="","",IF(BV$61&lt;='General User Inputs'!$F$26,-'General Assumptions_Back End'!$B$7,))</f>
        <v/>
      </c>
      <c r="BW63" s="23" t="str">
        <f>IF(BW$61="","",IF(BW$61&lt;='General User Inputs'!$F$26,-'General Assumptions_Back End'!$B$7,))</f>
        <v/>
      </c>
      <c r="BX63" s="23" t="str">
        <f>IF(BX$61="","",IF(BX$61&lt;='General User Inputs'!$F$26,-'General Assumptions_Back End'!$B$7,))</f>
        <v/>
      </c>
      <c r="BY63" s="23" t="str">
        <f>IF(BY$61="","",IF(BY$61&lt;='General User Inputs'!$F$26,-'General Assumptions_Back End'!$B$7,))</f>
        <v/>
      </c>
      <c r="BZ63" s="23" t="str">
        <f>IF(BZ$61="","",IF(BZ$61&lt;='General User Inputs'!$F$26,-'General Assumptions_Back End'!$B$7,))</f>
        <v/>
      </c>
      <c r="CA63" s="23" t="str">
        <f>IF(CA$61="","",IF(CA$61&lt;='General User Inputs'!$F$26,-'General Assumptions_Back End'!$B$7,))</f>
        <v/>
      </c>
      <c r="CB63" s="23" t="str">
        <f>IF(CB$61="","",IF(CB$61&lt;='General User Inputs'!$F$26,-'General Assumptions_Back End'!$B$7,))</f>
        <v/>
      </c>
      <c r="CC63" s="23" t="str">
        <f>IF(CC$61="","",IF(CC$61&lt;='General User Inputs'!$F$26,-'General Assumptions_Back End'!$B$7,))</f>
        <v/>
      </c>
      <c r="CD63" s="23" t="str">
        <f>IF(CD$61="","",IF(CD$61&lt;='General User Inputs'!$F$26,-'General Assumptions_Back End'!$B$7,))</f>
        <v/>
      </c>
      <c r="CE63" s="23" t="str">
        <f>IF(CE$61="","",IF(CE$61&lt;='General User Inputs'!$F$26,-'General Assumptions_Back End'!$B$7,))</f>
        <v/>
      </c>
      <c r="CF63" s="23" t="str">
        <f>IF(CF$61="","",IF(CF$61&lt;='General User Inputs'!$F$26,-'General Assumptions_Back End'!$B$7,))</f>
        <v/>
      </c>
      <c r="CG63" s="23" t="str">
        <f>IF(CG$61="","",IF(CG$61&lt;='General User Inputs'!$F$26,-'General Assumptions_Back End'!$B$7,))</f>
        <v/>
      </c>
      <c r="CH63" s="23" t="str">
        <f>IF(CH$61="","",IF(CH$61&lt;='General User Inputs'!$F$26,-'General Assumptions_Back End'!$B$7,))</f>
        <v/>
      </c>
      <c r="CI63" s="23" t="str">
        <f>IF(CI$61="","",IF(CI$61&lt;='General User Inputs'!$F$26,-'General Assumptions_Back End'!$B$7,))</f>
        <v/>
      </c>
      <c r="CJ63" s="23" t="str">
        <f>IF(CJ$61="","",IF(CJ$61&lt;='General User Inputs'!$F$26,-'General Assumptions_Back End'!$B$7,))</f>
        <v/>
      </c>
      <c r="CK63" s="23" t="str">
        <f>IF(CK$61="","",IF(CK$61&lt;='General User Inputs'!$F$26,-'General Assumptions_Back End'!$B$7,))</f>
        <v/>
      </c>
      <c r="CL63" s="23" t="str">
        <f>IF(CL$61="","",IF(CL$61&lt;='General User Inputs'!$F$26,-'General Assumptions_Back End'!$B$7,))</f>
        <v/>
      </c>
      <c r="CM63" s="23" t="str">
        <f>IF(CM$61="","",IF(CM$61&lt;='General User Inputs'!$F$26,-'General Assumptions_Back End'!$B$7,))</f>
        <v/>
      </c>
      <c r="CN63" s="23" t="str">
        <f>IF(CN$61="","",IF(CN$61&lt;='General User Inputs'!$F$26,-'General Assumptions_Back End'!$B$7,))</f>
        <v/>
      </c>
      <c r="CO63" s="23" t="str">
        <f>IF(CO$61="","",IF(CO$61&lt;='General User Inputs'!$F$26,-'General Assumptions_Back End'!$B$7,))</f>
        <v/>
      </c>
      <c r="CP63" s="23" t="str">
        <f>IF(CP$61="","",IF(CP$61&lt;='General User Inputs'!$F$26,-'General Assumptions_Back End'!$B$7,))</f>
        <v/>
      </c>
      <c r="CQ63" s="23" t="str">
        <f>IF(CQ$61="","",IF(CQ$61&lt;='General User Inputs'!$F$26,-'General Assumptions_Back End'!$B$7,))</f>
        <v/>
      </c>
      <c r="CR63" s="23" t="str">
        <f>IF(CR$61="","",IF(CR$61&lt;='General User Inputs'!$F$26,-'General Assumptions_Back End'!$B$7,))</f>
        <v/>
      </c>
      <c r="CS63" s="23" t="str">
        <f>IF(CS$61="","",IF(CS$61&lt;='General User Inputs'!$F$26,-'General Assumptions_Back End'!$B$7,))</f>
        <v/>
      </c>
      <c r="CT63" s="23" t="str">
        <f>IF(CT$61="","",IF(CT$61&lt;='General User Inputs'!$F$26,-'General Assumptions_Back End'!$B$7,))</f>
        <v/>
      </c>
      <c r="CU63" s="23" t="str">
        <f>IF(CU$61="","",IF(CU$61&lt;='General User Inputs'!$F$26,-'General Assumptions_Back End'!$B$7,))</f>
        <v/>
      </c>
      <c r="CV63" s="23" t="str">
        <f>IF(CV$61="","",IF(CV$61&lt;='General User Inputs'!$F$26,-'General Assumptions_Back End'!$B$7,))</f>
        <v/>
      </c>
      <c r="CW63" s="23" t="str">
        <f>IF(CW$61="","",IF(CW$61&lt;='General User Inputs'!$F$26,-'General Assumptions_Back End'!$B$7,))</f>
        <v/>
      </c>
      <c r="CX63" s="23" t="str">
        <f>IF(CX$61="","",IF(CX$61&lt;='General User Inputs'!$F$26,-'General Assumptions_Back End'!$B$7,))</f>
        <v/>
      </c>
    </row>
    <row r="64" spans="1:102" s="140" customFormat="1" x14ac:dyDescent="0.25">
      <c r="A64" t="s">
        <v>39</v>
      </c>
      <c r="B64" s="23" t="e">
        <f>IF(B$61="","",IF(B$61&gt;='General Assumptions_Back End'!$B$8,-'General User Inputs'!$F$25,))</f>
        <v>#VALUE!</v>
      </c>
      <c r="C64" s="23" t="str">
        <f>IF(C$61="","",IF(C$61&gt;='General Assumptions_Back End'!$B$8,-'General User Inputs'!$F$25,))</f>
        <v/>
      </c>
      <c r="D64" s="23" t="str">
        <f>IF(D$61="","",IF(D$61&gt;='General Assumptions_Back End'!$B$8,-'General User Inputs'!$F$25,))</f>
        <v/>
      </c>
      <c r="E64" s="23" t="str">
        <f>IF(E$61="","",IF(E$61&gt;='General Assumptions_Back End'!$B$8,-'General User Inputs'!$F$25,))</f>
        <v/>
      </c>
      <c r="F64" s="23" t="str">
        <f>IF(F$61="","",IF(F$61&gt;='General Assumptions_Back End'!$B$8,-'General User Inputs'!$F$25,))</f>
        <v/>
      </c>
      <c r="G64" s="23" t="str">
        <f>IF(G$61="","",IF(G$61&gt;='General Assumptions_Back End'!$B$8,-'General User Inputs'!$F$25,))</f>
        <v/>
      </c>
      <c r="H64" s="23" t="str">
        <f>IF(H$61="","",IF(H$61&gt;='General Assumptions_Back End'!$B$8,-'General User Inputs'!$F$25,))</f>
        <v/>
      </c>
      <c r="I64" s="23" t="str">
        <f>IF(I$61="","",IF(I$61&gt;='General Assumptions_Back End'!$B$8,-'General User Inputs'!$F$25,))</f>
        <v/>
      </c>
      <c r="J64" s="23" t="str">
        <f>IF(J$61="","",IF(J$61&gt;='General Assumptions_Back End'!$B$8,-'General User Inputs'!$F$25,))</f>
        <v/>
      </c>
      <c r="K64" s="23" t="str">
        <f>IF(K$61="","",IF(K$61&gt;='General Assumptions_Back End'!$B$8,-'General User Inputs'!$F$25,))</f>
        <v/>
      </c>
      <c r="L64" s="23" t="str">
        <f>IF(L$61="","",IF(L$61&gt;='General Assumptions_Back End'!$B$8,-'General User Inputs'!$F$25,))</f>
        <v/>
      </c>
      <c r="M64" s="23" t="str">
        <f>IF(M$61="","",IF(M$61&gt;='General Assumptions_Back End'!$B$8,-'General User Inputs'!$F$25,))</f>
        <v/>
      </c>
      <c r="N64" s="23" t="str">
        <f>IF(N$61="","",IF(N$61&gt;='General Assumptions_Back End'!$B$8,-'General User Inputs'!$F$25,))</f>
        <v/>
      </c>
      <c r="O64" s="23" t="str">
        <f>IF(O$61="","",IF(O$61&gt;='General Assumptions_Back End'!$B$8,-'General User Inputs'!$F$25,))</f>
        <v/>
      </c>
      <c r="P64" s="23" t="str">
        <f>IF(P$61="","",IF(P$61&gt;='General Assumptions_Back End'!$B$8,-'General User Inputs'!$F$25,))</f>
        <v/>
      </c>
      <c r="Q64" s="23" t="str">
        <f>IF(Q$61="","",IF(Q$61&gt;='General Assumptions_Back End'!$B$8,-'General User Inputs'!$F$25,))</f>
        <v/>
      </c>
      <c r="R64" s="23" t="str">
        <f>IF(R$61="","",IF(R$61&gt;='General Assumptions_Back End'!$B$8,-'General User Inputs'!$F$25,))</f>
        <v/>
      </c>
      <c r="S64" s="23" t="str">
        <f>IF(S$61="","",IF(S$61&gt;='General Assumptions_Back End'!$B$8,-'General User Inputs'!$F$25,))</f>
        <v/>
      </c>
      <c r="T64" s="23" t="str">
        <f>IF(T$61="","",IF(T$61&gt;='General Assumptions_Back End'!$B$8,-'General User Inputs'!$F$25,))</f>
        <v/>
      </c>
      <c r="U64" s="23" t="str">
        <f>IF(U$61="","",IF(U$61&gt;='General Assumptions_Back End'!$B$8,-'General User Inputs'!$F$25,))</f>
        <v/>
      </c>
      <c r="V64" s="23" t="str">
        <f>IF(V$61="","",IF(V$61&gt;='General Assumptions_Back End'!$B$8,-'General User Inputs'!$F$25,))</f>
        <v/>
      </c>
      <c r="W64" s="23" t="str">
        <f>IF(W$61="","",IF(W$61&gt;='General Assumptions_Back End'!$B$8,-'General User Inputs'!$F$25,))</f>
        <v/>
      </c>
      <c r="X64" s="23" t="str">
        <f>IF(X$61="","",IF(X$61&gt;='General Assumptions_Back End'!$B$8,-'General User Inputs'!$F$25,))</f>
        <v/>
      </c>
      <c r="Y64" s="23" t="str">
        <f>IF(Y$61="","",IF(Y$61&gt;='General Assumptions_Back End'!$B$8,-'General User Inputs'!$F$25,))</f>
        <v/>
      </c>
      <c r="Z64" s="23" t="str">
        <f>IF(Z$61="","",IF(Z$61&gt;='General Assumptions_Back End'!$B$8,-'General User Inputs'!$F$25,))</f>
        <v/>
      </c>
      <c r="AA64" s="23" t="str">
        <f>IF(AA$61="","",IF(AA$61&gt;='General Assumptions_Back End'!$B$8,-'General User Inputs'!$F$25,))</f>
        <v/>
      </c>
      <c r="AB64" s="23" t="str">
        <f>IF(AB$61="","",IF(AB$61&gt;='General Assumptions_Back End'!$B$8,-'General User Inputs'!$F$25,))</f>
        <v/>
      </c>
      <c r="AC64" s="23" t="str">
        <f>IF(AC$61="","",IF(AC$61&gt;='General Assumptions_Back End'!$B$8,-'General User Inputs'!$F$25,))</f>
        <v/>
      </c>
      <c r="AD64" s="23" t="str">
        <f>IF(AD$61="","",IF(AD$61&gt;='General Assumptions_Back End'!$B$8,-'General User Inputs'!$F$25,))</f>
        <v/>
      </c>
      <c r="AE64" s="23" t="str">
        <f>IF(AE$61="","",IF(AE$61&gt;='General Assumptions_Back End'!$B$8,-'General User Inputs'!$F$25,))</f>
        <v/>
      </c>
      <c r="AF64" s="23" t="str">
        <f>IF(AF$61="","",IF(AF$61&gt;='General Assumptions_Back End'!$B$8,-'General User Inputs'!$F$25,))</f>
        <v/>
      </c>
      <c r="AG64" s="23" t="str">
        <f>IF(AG$61="","",IF(AG$61&gt;='General Assumptions_Back End'!$B$8,-'General User Inputs'!$F$25,))</f>
        <v/>
      </c>
      <c r="AH64" s="23" t="str">
        <f>IF(AH$61="","",IF(AH$61&gt;='General Assumptions_Back End'!$B$8,-'General User Inputs'!$F$25,))</f>
        <v/>
      </c>
      <c r="AI64" s="23" t="str">
        <f>IF(AI$61="","",IF(AI$61&gt;='General Assumptions_Back End'!$B$8,-'General User Inputs'!$F$25,))</f>
        <v/>
      </c>
      <c r="AJ64" s="23" t="str">
        <f>IF(AJ$61="","",IF(AJ$61&gt;='General Assumptions_Back End'!$B$8,-'General User Inputs'!$F$25,))</f>
        <v/>
      </c>
      <c r="AK64" s="23" t="str">
        <f>IF(AK$61="","",IF(AK$61&gt;='General Assumptions_Back End'!$B$8,-'General User Inputs'!$F$25,))</f>
        <v/>
      </c>
      <c r="AL64" s="23" t="str">
        <f>IF(AL$61="","",IF(AL$61&gt;='General Assumptions_Back End'!$B$8,-'General User Inputs'!$F$25,))</f>
        <v/>
      </c>
      <c r="AM64" s="23" t="str">
        <f>IF(AM$61="","",IF(AM$61&gt;='General Assumptions_Back End'!$B$8,-'General User Inputs'!$F$25,))</f>
        <v/>
      </c>
      <c r="AN64" s="23" t="str">
        <f>IF(AN$61="","",IF(AN$61&gt;='General Assumptions_Back End'!$B$8,-'General User Inputs'!$F$25,))</f>
        <v/>
      </c>
      <c r="AO64" s="23" t="str">
        <f>IF(AO$61="","",IF(AO$61&gt;='General Assumptions_Back End'!$B$8,-'General User Inputs'!$F$25,))</f>
        <v/>
      </c>
      <c r="AP64" s="23" t="str">
        <f>IF(AP$61="","",IF(AP$61&gt;='General Assumptions_Back End'!$B$8,-'General User Inputs'!$F$25,))</f>
        <v/>
      </c>
      <c r="AQ64" s="23" t="str">
        <f>IF(AQ$61="","",IF(AQ$61&gt;='General Assumptions_Back End'!$B$8,-'General User Inputs'!$F$25,))</f>
        <v/>
      </c>
      <c r="AR64" s="23" t="str">
        <f>IF(AR$61="","",IF(AR$61&gt;='General Assumptions_Back End'!$B$8,-'General User Inputs'!$F$25,))</f>
        <v/>
      </c>
      <c r="AS64" s="23" t="str">
        <f>IF(AS$61="","",IF(AS$61&gt;='General Assumptions_Back End'!$B$8,-'General User Inputs'!$F$25,))</f>
        <v/>
      </c>
      <c r="AT64" s="23" t="str">
        <f>IF(AT$61="","",IF(AT$61&gt;='General Assumptions_Back End'!$B$8,-'General User Inputs'!$F$25,))</f>
        <v/>
      </c>
      <c r="AU64" s="23" t="str">
        <f>IF(AU$61="","",IF(AU$61&gt;='General Assumptions_Back End'!$B$8,-'General User Inputs'!$F$25,))</f>
        <v/>
      </c>
      <c r="AV64" s="23" t="str">
        <f>IF(AV$61="","",IF(AV$61&gt;='General Assumptions_Back End'!$B$8,-'General User Inputs'!$F$25,))</f>
        <v/>
      </c>
      <c r="AW64" s="23" t="str">
        <f>IF(AW$61="","",IF(AW$61&gt;='General Assumptions_Back End'!$B$8,-'General User Inputs'!$F$25,))</f>
        <v/>
      </c>
      <c r="AX64" s="23" t="str">
        <f>IF(AX$61="","",IF(AX$61&gt;='General Assumptions_Back End'!$B$8,-'General User Inputs'!$F$25,))</f>
        <v/>
      </c>
      <c r="AY64" s="23" t="str">
        <f>IF(AY$61="","",IF(AY$61&gt;='General Assumptions_Back End'!$B$8,-'General User Inputs'!$F$25,))</f>
        <v/>
      </c>
      <c r="AZ64" s="23" t="str">
        <f>IF(AZ$61="","",IF(AZ$61&gt;='General Assumptions_Back End'!$B$8,-'General User Inputs'!$F$25,))</f>
        <v/>
      </c>
      <c r="BA64" s="23" t="str">
        <f>IF(BA$61="","",IF(BA$61&gt;='General Assumptions_Back End'!$B$8,-'General User Inputs'!$F$25,))</f>
        <v/>
      </c>
      <c r="BB64" s="23" t="str">
        <f>IF(BB$61="","",IF(BB$61&gt;='General Assumptions_Back End'!$B$8,-'General User Inputs'!$F$25,))</f>
        <v/>
      </c>
      <c r="BC64" s="23" t="str">
        <f>IF(BC$61="","",IF(BC$61&gt;='General Assumptions_Back End'!$B$8,-'General User Inputs'!$F$25,))</f>
        <v/>
      </c>
      <c r="BD64" s="23" t="str">
        <f>IF(BD$61="","",IF(BD$61&gt;='General Assumptions_Back End'!$B$8,-'General User Inputs'!$F$25,))</f>
        <v/>
      </c>
      <c r="BE64" s="23" t="str">
        <f>IF(BE$61="","",IF(BE$61&gt;='General Assumptions_Back End'!$B$8,-'General User Inputs'!$F$25,))</f>
        <v/>
      </c>
      <c r="BF64" s="23" t="str">
        <f>IF(BF$61="","",IF(BF$61&gt;='General Assumptions_Back End'!$B$8,-'General User Inputs'!$F$25,))</f>
        <v/>
      </c>
      <c r="BG64" s="23" t="str">
        <f>IF(BG$61="","",IF(BG$61&gt;='General Assumptions_Back End'!$B$8,-'General User Inputs'!$F$25,))</f>
        <v/>
      </c>
      <c r="BH64" s="23" t="str">
        <f>IF(BH$61="","",IF(BH$61&gt;='General Assumptions_Back End'!$B$8,-'General User Inputs'!$F$25,))</f>
        <v/>
      </c>
      <c r="BI64" s="23" t="str">
        <f>IF(BI$61="","",IF(BI$61&gt;='General Assumptions_Back End'!$B$8,-'General User Inputs'!$F$25,))</f>
        <v/>
      </c>
      <c r="BJ64" s="23" t="str">
        <f>IF(BJ$61="","",IF(BJ$61&gt;='General Assumptions_Back End'!$B$8,-'General User Inputs'!$F$25,))</f>
        <v/>
      </c>
      <c r="BK64" s="23" t="str">
        <f>IF(BK$61="","",IF(BK$61&gt;='General Assumptions_Back End'!$B$8,-'General User Inputs'!$F$25,))</f>
        <v/>
      </c>
      <c r="BL64" s="23" t="str">
        <f>IF(BL$61="","",IF(BL$61&gt;='General Assumptions_Back End'!$B$8,-'General User Inputs'!$F$25,))</f>
        <v/>
      </c>
      <c r="BM64" s="23" t="str">
        <f>IF(BM$61="","",IF(BM$61&gt;='General Assumptions_Back End'!$B$8,-'General User Inputs'!$F$25,))</f>
        <v/>
      </c>
      <c r="BN64" s="23" t="str">
        <f>IF(BN$61="","",IF(BN$61&gt;='General Assumptions_Back End'!$B$8,-'General User Inputs'!$F$25,))</f>
        <v/>
      </c>
      <c r="BO64" s="23" t="str">
        <f>IF(BO$61="","",IF(BO$61&gt;='General Assumptions_Back End'!$B$8,-'General User Inputs'!$F$25,))</f>
        <v/>
      </c>
      <c r="BP64" s="23" t="str">
        <f>IF(BP$61="","",IF(BP$61&gt;='General Assumptions_Back End'!$B$8,-'General User Inputs'!$F$25,))</f>
        <v/>
      </c>
      <c r="BQ64" s="23" t="str">
        <f>IF(BQ$61="","",IF(BQ$61&gt;='General Assumptions_Back End'!$B$8,-'General User Inputs'!$F$25,))</f>
        <v/>
      </c>
      <c r="BR64" s="23" t="str">
        <f>IF(BR$61="","",IF(BR$61&gt;='General Assumptions_Back End'!$B$8,-'General User Inputs'!$F$25,))</f>
        <v/>
      </c>
      <c r="BS64" s="23" t="str">
        <f>IF(BS$61="","",IF(BS$61&gt;='General Assumptions_Back End'!$B$8,-'General User Inputs'!$F$25,))</f>
        <v/>
      </c>
      <c r="BT64" s="23" t="str">
        <f>IF(BT$61="","",IF(BT$61&gt;='General Assumptions_Back End'!$B$8,-'General User Inputs'!$F$25,))</f>
        <v/>
      </c>
      <c r="BU64" s="23" t="str">
        <f>IF(BU$61="","",IF(BU$61&gt;='General Assumptions_Back End'!$B$8,-'General User Inputs'!$F$25,))</f>
        <v/>
      </c>
      <c r="BV64" s="23" t="str">
        <f>IF(BV$61="","",IF(BV$61&gt;='General Assumptions_Back End'!$B$8,-'General User Inputs'!$F$25,))</f>
        <v/>
      </c>
      <c r="BW64" s="23" t="str">
        <f>IF(BW$61="","",IF(BW$61&gt;='General Assumptions_Back End'!$B$8,-'General User Inputs'!$F$25,))</f>
        <v/>
      </c>
      <c r="BX64" s="23" t="str">
        <f>IF(BX$61="","",IF(BX$61&gt;='General Assumptions_Back End'!$B$8,-'General User Inputs'!$F$25,))</f>
        <v/>
      </c>
      <c r="BY64" s="23" t="str">
        <f>IF(BY$61="","",IF(BY$61&gt;='General Assumptions_Back End'!$B$8,-'General User Inputs'!$F$25,))</f>
        <v/>
      </c>
      <c r="BZ64" s="23" t="str">
        <f>IF(BZ$61="","",IF(BZ$61&gt;='General Assumptions_Back End'!$B$8,-'General User Inputs'!$F$25,))</f>
        <v/>
      </c>
      <c r="CA64" s="23" t="str">
        <f>IF(CA$61="","",IF(CA$61&gt;='General Assumptions_Back End'!$B$8,-'General User Inputs'!$F$25,))</f>
        <v/>
      </c>
      <c r="CB64" s="23" t="str">
        <f>IF(CB$61="","",IF(CB$61&gt;='General Assumptions_Back End'!$B$8,-'General User Inputs'!$F$25,))</f>
        <v/>
      </c>
      <c r="CC64" s="23" t="str">
        <f>IF(CC$61="","",IF(CC$61&gt;='General Assumptions_Back End'!$B$8,-'General User Inputs'!$F$25,))</f>
        <v/>
      </c>
      <c r="CD64" s="23" t="str">
        <f>IF(CD$61="","",IF(CD$61&gt;='General Assumptions_Back End'!$B$8,-'General User Inputs'!$F$25,))</f>
        <v/>
      </c>
      <c r="CE64" s="23" t="str">
        <f>IF(CE$61="","",IF(CE$61&gt;='General Assumptions_Back End'!$B$8,-'General User Inputs'!$F$25,))</f>
        <v/>
      </c>
      <c r="CF64" s="23" t="str">
        <f>IF(CF$61="","",IF(CF$61&gt;='General Assumptions_Back End'!$B$8,-'General User Inputs'!$F$25,))</f>
        <v/>
      </c>
      <c r="CG64" s="23" t="str">
        <f>IF(CG$61="","",IF(CG$61&gt;='General Assumptions_Back End'!$B$8,-'General User Inputs'!$F$25,))</f>
        <v/>
      </c>
      <c r="CH64" s="23" t="str">
        <f>IF(CH$61="","",IF(CH$61&gt;='General Assumptions_Back End'!$B$8,-'General User Inputs'!$F$25,))</f>
        <v/>
      </c>
      <c r="CI64" s="23" t="str">
        <f>IF(CI$61="","",IF(CI$61&gt;='General Assumptions_Back End'!$B$8,-'General User Inputs'!$F$25,))</f>
        <v/>
      </c>
      <c r="CJ64" s="23" t="str">
        <f>IF(CJ$61="","",IF(CJ$61&gt;='General Assumptions_Back End'!$B$8,-'General User Inputs'!$F$25,))</f>
        <v/>
      </c>
      <c r="CK64" s="23" t="str">
        <f>IF(CK$61="","",IF(CK$61&gt;='General Assumptions_Back End'!$B$8,-'General User Inputs'!$F$25,))</f>
        <v/>
      </c>
      <c r="CL64" s="23" t="str">
        <f>IF(CL$61="","",IF(CL$61&gt;='General Assumptions_Back End'!$B$8,-'General User Inputs'!$F$25,))</f>
        <v/>
      </c>
      <c r="CM64" s="23" t="str">
        <f>IF(CM$61="","",IF(CM$61&gt;='General Assumptions_Back End'!$B$8,-'General User Inputs'!$F$25,))</f>
        <v/>
      </c>
      <c r="CN64" s="23" t="str">
        <f>IF(CN$61="","",IF(CN$61&gt;='General Assumptions_Back End'!$B$8,-'General User Inputs'!$F$25,))</f>
        <v/>
      </c>
      <c r="CO64" s="23" t="str">
        <f>IF(CO$61="","",IF(CO$61&gt;='General Assumptions_Back End'!$B$8,-'General User Inputs'!$F$25,))</f>
        <v/>
      </c>
      <c r="CP64" s="23" t="str">
        <f>IF(CP$61="","",IF(CP$61&gt;='General Assumptions_Back End'!$B$8,-'General User Inputs'!$F$25,))</f>
        <v/>
      </c>
      <c r="CQ64" s="23" t="str">
        <f>IF(CQ$61="","",IF(CQ$61&gt;='General Assumptions_Back End'!$B$8,-'General User Inputs'!$F$25,))</f>
        <v/>
      </c>
      <c r="CR64" s="23" t="str">
        <f>IF(CR$61="","",IF(CR$61&gt;='General Assumptions_Back End'!$B$8,-'General User Inputs'!$F$25,))</f>
        <v/>
      </c>
      <c r="CS64" s="23" t="str">
        <f>IF(CS$61="","",IF(CS$61&gt;='General Assumptions_Back End'!$B$8,-'General User Inputs'!$F$25,))</f>
        <v/>
      </c>
      <c r="CT64" s="23" t="str">
        <f>IF(CT$61="","",IF(CT$61&gt;='General Assumptions_Back End'!$B$8,-'General User Inputs'!$F$25,))</f>
        <v/>
      </c>
      <c r="CU64" s="23" t="str">
        <f>IF(CU$61="","",IF(CU$61&gt;='General Assumptions_Back End'!$B$8,-'General User Inputs'!$F$25,))</f>
        <v/>
      </c>
      <c r="CV64" s="23" t="str">
        <f>IF(CV$61="","",IF(CV$61&gt;='General Assumptions_Back End'!$B$8,-'General User Inputs'!$F$25,))</f>
        <v/>
      </c>
      <c r="CW64" s="23" t="str">
        <f>IF(CW$61="","",IF(CW$61&gt;='General Assumptions_Back End'!$B$8,-'General User Inputs'!$F$25,))</f>
        <v/>
      </c>
      <c r="CX64" s="23" t="str">
        <f>IF(CX$61="","",IF(CX$61&gt;='General Assumptions_Back End'!$B$8,-'General User Inputs'!$F$25,))</f>
        <v/>
      </c>
    </row>
    <row r="65" spans="1:102" s="140" customFormat="1" x14ac:dyDescent="0.25">
      <c r="A65"/>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row>
    <row r="66" spans="1:102" x14ac:dyDescent="0.25">
      <c r="A66" s="172" t="s">
        <v>35</v>
      </c>
      <c r="B66" s="173"/>
      <c r="C66" s="173"/>
      <c r="D66" s="173"/>
      <c r="E66" s="173"/>
      <c r="F66" s="173"/>
      <c r="G66" s="173"/>
      <c r="H66" s="173"/>
      <c r="I66" s="173"/>
      <c r="J66" s="173"/>
      <c r="K66" s="173"/>
      <c r="L66" s="173"/>
      <c r="M66" s="173"/>
      <c r="N66" s="173"/>
      <c r="O66" s="173"/>
      <c r="P66" s="173"/>
      <c r="Q66" s="173"/>
      <c r="R66" s="173"/>
      <c r="S66" s="173"/>
      <c r="T66" s="173"/>
      <c r="U66" s="173"/>
      <c r="V66" s="173"/>
      <c r="W66" s="173"/>
      <c r="X66" s="173"/>
      <c r="Y66" s="173"/>
      <c r="Z66" s="173"/>
      <c r="AA66" s="173"/>
      <c r="AB66" s="173"/>
      <c r="AC66" s="173"/>
      <c r="AD66" s="173"/>
      <c r="AE66" s="173"/>
      <c r="AF66" s="173"/>
      <c r="AG66" s="173"/>
      <c r="AH66" s="173"/>
      <c r="AI66" s="173"/>
      <c r="AJ66" s="173"/>
      <c r="AK66" s="173"/>
      <c r="AL66" s="173"/>
      <c r="AM66" s="173"/>
      <c r="AN66" s="173"/>
      <c r="AO66" s="173"/>
      <c r="AP66" s="173"/>
      <c r="AQ66" s="173"/>
      <c r="AR66" s="173"/>
      <c r="AS66" s="173"/>
      <c r="AT66" s="173"/>
      <c r="AU66" s="173"/>
      <c r="AV66" s="173"/>
      <c r="AW66" s="173"/>
      <c r="AX66" s="173"/>
      <c r="AY66" s="173"/>
      <c r="AZ66" s="173"/>
      <c r="BA66" s="173"/>
      <c r="BB66" s="173"/>
      <c r="BC66" s="173"/>
      <c r="BD66" s="173"/>
      <c r="BE66" s="173"/>
      <c r="BF66" s="173"/>
      <c r="BG66" s="173"/>
      <c r="BH66" s="173"/>
      <c r="BI66" s="173"/>
      <c r="BJ66" s="173"/>
      <c r="BK66" s="173"/>
      <c r="BL66" s="173"/>
      <c r="BM66" s="173"/>
      <c r="BN66" s="173"/>
      <c r="BO66" s="173"/>
      <c r="BP66" s="173"/>
      <c r="BQ66" s="173"/>
      <c r="BR66" s="173"/>
      <c r="BS66" s="173"/>
      <c r="BT66" s="173"/>
      <c r="BU66" s="173"/>
      <c r="BV66" s="173"/>
      <c r="BW66" s="173"/>
      <c r="BX66" s="173"/>
      <c r="BY66" s="173"/>
      <c r="BZ66" s="173"/>
      <c r="CA66" s="173"/>
      <c r="CB66" s="173"/>
      <c r="CC66" s="173"/>
      <c r="CD66" s="173"/>
      <c r="CE66" s="173"/>
      <c r="CF66" s="173"/>
      <c r="CG66" s="173"/>
      <c r="CH66" s="173"/>
      <c r="CI66" s="173"/>
      <c r="CJ66" s="173"/>
      <c r="CK66" s="173"/>
      <c r="CL66" s="173"/>
      <c r="CM66" s="173"/>
      <c r="CN66" s="173"/>
      <c r="CO66" s="173"/>
      <c r="CP66" s="173"/>
      <c r="CQ66" s="173"/>
      <c r="CR66" s="173"/>
      <c r="CS66" s="173"/>
      <c r="CT66" s="173"/>
      <c r="CU66" s="173"/>
      <c r="CV66" s="173"/>
      <c r="CW66" s="173"/>
      <c r="CX66" s="173"/>
    </row>
    <row r="67" spans="1:102" x14ac:dyDescent="0.25">
      <c r="A67" s="31" t="s">
        <v>12</v>
      </c>
      <c r="B67" s="171" t="e">
        <f t="shared" ref="B67:K74" si="175">IF(B$61="","",IF(B$61&lt;$B$33,,INDEX($A$50:$CX$57,MATCH($A67,$A$50:$A$57,0),MATCH(B$61,$A$49:$CX$49,0))))</f>
        <v>#VALUE!</v>
      </c>
      <c r="C67" s="171" t="str">
        <f t="shared" si="175"/>
        <v/>
      </c>
      <c r="D67" s="171" t="str">
        <f t="shared" si="175"/>
        <v/>
      </c>
      <c r="E67" s="171" t="str">
        <f t="shared" si="175"/>
        <v/>
      </c>
      <c r="F67" s="171" t="str">
        <f t="shared" si="175"/>
        <v/>
      </c>
      <c r="G67" s="171" t="str">
        <f t="shared" si="175"/>
        <v/>
      </c>
      <c r="H67" s="171" t="str">
        <f t="shared" si="175"/>
        <v/>
      </c>
      <c r="I67" s="171" t="str">
        <f t="shared" si="175"/>
        <v/>
      </c>
      <c r="J67" s="171" t="str">
        <f t="shared" si="175"/>
        <v/>
      </c>
      <c r="K67" s="171" t="str">
        <f t="shared" si="175"/>
        <v/>
      </c>
      <c r="L67" s="171" t="str">
        <f t="shared" ref="L67:U74" si="176">IF(L$61="","",IF(L$61&lt;$B$33,,INDEX($A$50:$CX$57,MATCH($A67,$A$50:$A$57,0),MATCH(L$61,$A$49:$CX$49,0))))</f>
        <v/>
      </c>
      <c r="M67" s="171" t="str">
        <f t="shared" si="176"/>
        <v/>
      </c>
      <c r="N67" s="171" t="str">
        <f t="shared" si="176"/>
        <v/>
      </c>
      <c r="O67" s="171" t="str">
        <f t="shared" si="176"/>
        <v/>
      </c>
      <c r="P67" s="171" t="str">
        <f t="shared" si="176"/>
        <v/>
      </c>
      <c r="Q67" s="171" t="str">
        <f t="shared" si="176"/>
        <v/>
      </c>
      <c r="R67" s="171" t="str">
        <f t="shared" si="176"/>
        <v/>
      </c>
      <c r="S67" s="171" t="str">
        <f t="shared" si="176"/>
        <v/>
      </c>
      <c r="T67" s="171" t="str">
        <f t="shared" si="176"/>
        <v/>
      </c>
      <c r="U67" s="171" t="str">
        <f t="shared" si="176"/>
        <v/>
      </c>
      <c r="V67" s="171" t="str">
        <f t="shared" ref="V67:AE74" si="177">IF(V$61="","",IF(V$61&lt;$B$33,,INDEX($A$50:$CX$57,MATCH($A67,$A$50:$A$57,0),MATCH(V$61,$A$49:$CX$49,0))))</f>
        <v/>
      </c>
      <c r="W67" s="171" t="str">
        <f t="shared" si="177"/>
        <v/>
      </c>
      <c r="X67" s="171" t="str">
        <f t="shared" si="177"/>
        <v/>
      </c>
      <c r="Y67" s="171" t="str">
        <f t="shared" si="177"/>
        <v/>
      </c>
      <c r="Z67" s="171" t="str">
        <f t="shared" si="177"/>
        <v/>
      </c>
      <c r="AA67" s="171" t="str">
        <f t="shared" si="177"/>
        <v/>
      </c>
      <c r="AB67" s="171" t="str">
        <f t="shared" si="177"/>
        <v/>
      </c>
      <c r="AC67" s="171" t="str">
        <f t="shared" si="177"/>
        <v/>
      </c>
      <c r="AD67" s="171" t="str">
        <f t="shared" si="177"/>
        <v/>
      </c>
      <c r="AE67" s="171" t="str">
        <f t="shared" si="177"/>
        <v/>
      </c>
      <c r="AF67" s="171" t="str">
        <f t="shared" ref="AF67:AO74" si="178">IF(AF$61="","",IF(AF$61&lt;$B$33,,INDEX($A$50:$CX$57,MATCH($A67,$A$50:$A$57,0),MATCH(AF$61,$A$49:$CX$49,0))))</f>
        <v/>
      </c>
      <c r="AG67" s="171" t="str">
        <f t="shared" si="178"/>
        <v/>
      </c>
      <c r="AH67" s="171" t="str">
        <f t="shared" si="178"/>
        <v/>
      </c>
      <c r="AI67" s="171" t="str">
        <f t="shared" si="178"/>
        <v/>
      </c>
      <c r="AJ67" s="171" t="str">
        <f t="shared" si="178"/>
        <v/>
      </c>
      <c r="AK67" s="171" t="str">
        <f t="shared" si="178"/>
        <v/>
      </c>
      <c r="AL67" s="171" t="str">
        <f t="shared" si="178"/>
        <v/>
      </c>
      <c r="AM67" s="171" t="str">
        <f t="shared" si="178"/>
        <v/>
      </c>
      <c r="AN67" s="171" t="str">
        <f t="shared" si="178"/>
        <v/>
      </c>
      <c r="AO67" s="171" t="str">
        <f t="shared" si="178"/>
        <v/>
      </c>
      <c r="AP67" s="171" t="str">
        <f t="shared" ref="AP67:AY74" si="179">IF(AP$61="","",IF(AP$61&lt;$B$33,,INDEX($A$50:$CX$57,MATCH($A67,$A$50:$A$57,0),MATCH(AP$61,$A$49:$CX$49,0))))</f>
        <v/>
      </c>
      <c r="AQ67" s="171" t="str">
        <f t="shared" si="179"/>
        <v/>
      </c>
      <c r="AR67" s="171" t="str">
        <f t="shared" si="179"/>
        <v/>
      </c>
      <c r="AS67" s="171" t="str">
        <f t="shared" si="179"/>
        <v/>
      </c>
      <c r="AT67" s="171" t="str">
        <f t="shared" si="179"/>
        <v/>
      </c>
      <c r="AU67" s="171" t="str">
        <f t="shared" si="179"/>
        <v/>
      </c>
      <c r="AV67" s="171" t="str">
        <f t="shared" si="179"/>
        <v/>
      </c>
      <c r="AW67" s="171" t="str">
        <f t="shared" si="179"/>
        <v/>
      </c>
      <c r="AX67" s="171" t="str">
        <f t="shared" si="179"/>
        <v/>
      </c>
      <c r="AY67" s="171" t="str">
        <f t="shared" si="179"/>
        <v/>
      </c>
      <c r="AZ67" s="171" t="str">
        <f t="shared" ref="AZ67:BI74" si="180">IF(AZ$61="","",IF(AZ$61&lt;$B$33,,INDEX($A$50:$CX$57,MATCH($A67,$A$50:$A$57,0),MATCH(AZ$61,$A$49:$CX$49,0))))</f>
        <v/>
      </c>
      <c r="BA67" s="171" t="str">
        <f t="shared" si="180"/>
        <v/>
      </c>
      <c r="BB67" s="171" t="str">
        <f t="shared" si="180"/>
        <v/>
      </c>
      <c r="BC67" s="171" t="str">
        <f t="shared" si="180"/>
        <v/>
      </c>
      <c r="BD67" s="171" t="str">
        <f t="shared" si="180"/>
        <v/>
      </c>
      <c r="BE67" s="171" t="str">
        <f t="shared" si="180"/>
        <v/>
      </c>
      <c r="BF67" s="171" t="str">
        <f t="shared" si="180"/>
        <v/>
      </c>
      <c r="BG67" s="171" t="str">
        <f t="shared" si="180"/>
        <v/>
      </c>
      <c r="BH67" s="171" t="str">
        <f t="shared" si="180"/>
        <v/>
      </c>
      <c r="BI67" s="171" t="str">
        <f t="shared" si="180"/>
        <v/>
      </c>
      <c r="BJ67" s="171" t="str">
        <f t="shared" ref="BJ67:BS74" si="181">IF(BJ$61="","",IF(BJ$61&lt;$B$33,,INDEX($A$50:$CX$57,MATCH($A67,$A$50:$A$57,0),MATCH(BJ$61,$A$49:$CX$49,0))))</f>
        <v/>
      </c>
      <c r="BK67" s="171" t="str">
        <f t="shared" si="181"/>
        <v/>
      </c>
      <c r="BL67" s="171" t="str">
        <f t="shared" si="181"/>
        <v/>
      </c>
      <c r="BM67" s="171" t="str">
        <f t="shared" si="181"/>
        <v/>
      </c>
      <c r="BN67" s="171" t="str">
        <f t="shared" si="181"/>
        <v/>
      </c>
      <c r="BO67" s="171" t="str">
        <f t="shared" si="181"/>
        <v/>
      </c>
      <c r="BP67" s="171" t="str">
        <f t="shared" si="181"/>
        <v/>
      </c>
      <c r="BQ67" s="171" t="str">
        <f t="shared" si="181"/>
        <v/>
      </c>
      <c r="BR67" s="171" t="str">
        <f t="shared" si="181"/>
        <v/>
      </c>
      <c r="BS67" s="171" t="str">
        <f t="shared" si="181"/>
        <v/>
      </c>
      <c r="BT67" s="171" t="str">
        <f t="shared" ref="BT67:CC74" si="182">IF(BT$61="","",IF(BT$61&lt;$B$33,,INDEX($A$50:$CX$57,MATCH($A67,$A$50:$A$57,0),MATCH(BT$61,$A$49:$CX$49,0))))</f>
        <v/>
      </c>
      <c r="BU67" s="171" t="str">
        <f t="shared" si="182"/>
        <v/>
      </c>
      <c r="BV67" s="171" t="str">
        <f t="shared" si="182"/>
        <v/>
      </c>
      <c r="BW67" s="171" t="str">
        <f t="shared" si="182"/>
        <v/>
      </c>
      <c r="BX67" s="171" t="str">
        <f t="shared" si="182"/>
        <v/>
      </c>
      <c r="BY67" s="171" t="str">
        <f t="shared" si="182"/>
        <v/>
      </c>
      <c r="BZ67" s="171" t="str">
        <f t="shared" si="182"/>
        <v/>
      </c>
      <c r="CA67" s="171" t="str">
        <f t="shared" si="182"/>
        <v/>
      </c>
      <c r="CB67" s="171" t="str">
        <f t="shared" si="182"/>
        <v/>
      </c>
      <c r="CC67" s="171" t="str">
        <f t="shared" si="182"/>
        <v/>
      </c>
      <c r="CD67" s="171" t="str">
        <f t="shared" ref="CD67:CM74" si="183">IF(CD$61="","",IF(CD$61&lt;$B$33,,INDEX($A$50:$CX$57,MATCH($A67,$A$50:$A$57,0),MATCH(CD$61,$A$49:$CX$49,0))))</f>
        <v/>
      </c>
      <c r="CE67" s="171" t="str">
        <f t="shared" si="183"/>
        <v/>
      </c>
      <c r="CF67" s="171" t="str">
        <f t="shared" si="183"/>
        <v/>
      </c>
      <c r="CG67" s="171" t="str">
        <f t="shared" si="183"/>
        <v/>
      </c>
      <c r="CH67" s="171" t="str">
        <f t="shared" si="183"/>
        <v/>
      </c>
      <c r="CI67" s="171" t="str">
        <f t="shared" si="183"/>
        <v/>
      </c>
      <c r="CJ67" s="171" t="str">
        <f t="shared" si="183"/>
        <v/>
      </c>
      <c r="CK67" s="171" t="str">
        <f t="shared" si="183"/>
        <v/>
      </c>
      <c r="CL67" s="171" t="str">
        <f t="shared" si="183"/>
        <v/>
      </c>
      <c r="CM67" s="171" t="str">
        <f t="shared" si="183"/>
        <v/>
      </c>
      <c r="CN67" s="171" t="str">
        <f t="shared" ref="CN67:CX74" si="184">IF(CN$61="","",IF(CN$61&lt;$B$33,,INDEX($A$50:$CX$57,MATCH($A67,$A$50:$A$57,0),MATCH(CN$61,$A$49:$CX$49,0))))</f>
        <v/>
      </c>
      <c r="CO67" s="171" t="str">
        <f t="shared" si="184"/>
        <v/>
      </c>
      <c r="CP67" s="171" t="str">
        <f t="shared" si="184"/>
        <v/>
      </c>
      <c r="CQ67" s="171" t="str">
        <f t="shared" si="184"/>
        <v/>
      </c>
      <c r="CR67" s="171" t="str">
        <f t="shared" si="184"/>
        <v/>
      </c>
      <c r="CS67" s="171" t="str">
        <f t="shared" si="184"/>
        <v/>
      </c>
      <c r="CT67" s="171" t="str">
        <f t="shared" si="184"/>
        <v/>
      </c>
      <c r="CU67" s="171" t="str">
        <f t="shared" si="184"/>
        <v/>
      </c>
      <c r="CV67" s="171" t="str">
        <f t="shared" si="184"/>
        <v/>
      </c>
      <c r="CW67" s="171" t="str">
        <f t="shared" si="184"/>
        <v/>
      </c>
      <c r="CX67" s="171" t="str">
        <f t="shared" si="184"/>
        <v/>
      </c>
    </row>
    <row r="68" spans="1:102" x14ac:dyDescent="0.25">
      <c r="A68" s="31" t="s">
        <v>13</v>
      </c>
      <c r="B68" s="171" t="e">
        <f t="shared" si="175"/>
        <v>#VALUE!</v>
      </c>
      <c r="C68" s="171" t="str">
        <f t="shared" si="175"/>
        <v/>
      </c>
      <c r="D68" s="171" t="str">
        <f t="shared" si="175"/>
        <v/>
      </c>
      <c r="E68" s="171" t="str">
        <f t="shared" si="175"/>
        <v/>
      </c>
      <c r="F68" s="171" t="str">
        <f t="shared" si="175"/>
        <v/>
      </c>
      <c r="G68" s="171" t="str">
        <f t="shared" si="175"/>
        <v/>
      </c>
      <c r="H68" s="171" t="str">
        <f t="shared" si="175"/>
        <v/>
      </c>
      <c r="I68" s="171" t="str">
        <f t="shared" si="175"/>
        <v/>
      </c>
      <c r="J68" s="171" t="str">
        <f t="shared" si="175"/>
        <v/>
      </c>
      <c r="K68" s="171" t="str">
        <f t="shared" si="175"/>
        <v/>
      </c>
      <c r="L68" s="171" t="str">
        <f t="shared" si="176"/>
        <v/>
      </c>
      <c r="M68" s="171" t="str">
        <f t="shared" si="176"/>
        <v/>
      </c>
      <c r="N68" s="171" t="str">
        <f t="shared" si="176"/>
        <v/>
      </c>
      <c r="O68" s="171" t="str">
        <f t="shared" si="176"/>
        <v/>
      </c>
      <c r="P68" s="171" t="str">
        <f t="shared" si="176"/>
        <v/>
      </c>
      <c r="Q68" s="171" t="str">
        <f t="shared" si="176"/>
        <v/>
      </c>
      <c r="R68" s="171" t="str">
        <f t="shared" si="176"/>
        <v/>
      </c>
      <c r="S68" s="171" t="str">
        <f t="shared" si="176"/>
        <v/>
      </c>
      <c r="T68" s="171" t="str">
        <f t="shared" si="176"/>
        <v/>
      </c>
      <c r="U68" s="171" t="str">
        <f t="shared" si="176"/>
        <v/>
      </c>
      <c r="V68" s="171" t="str">
        <f t="shared" si="177"/>
        <v/>
      </c>
      <c r="W68" s="171" t="str">
        <f t="shared" si="177"/>
        <v/>
      </c>
      <c r="X68" s="171" t="str">
        <f t="shared" si="177"/>
        <v/>
      </c>
      <c r="Y68" s="171" t="str">
        <f t="shared" si="177"/>
        <v/>
      </c>
      <c r="Z68" s="171" t="str">
        <f t="shared" si="177"/>
        <v/>
      </c>
      <c r="AA68" s="171" t="str">
        <f t="shared" si="177"/>
        <v/>
      </c>
      <c r="AB68" s="171" t="str">
        <f t="shared" si="177"/>
        <v/>
      </c>
      <c r="AC68" s="171" t="str">
        <f t="shared" si="177"/>
        <v/>
      </c>
      <c r="AD68" s="171" t="str">
        <f t="shared" si="177"/>
        <v/>
      </c>
      <c r="AE68" s="171" t="str">
        <f t="shared" si="177"/>
        <v/>
      </c>
      <c r="AF68" s="171" t="str">
        <f t="shared" si="178"/>
        <v/>
      </c>
      <c r="AG68" s="171" t="str">
        <f t="shared" si="178"/>
        <v/>
      </c>
      <c r="AH68" s="171" t="str">
        <f t="shared" si="178"/>
        <v/>
      </c>
      <c r="AI68" s="171" t="str">
        <f t="shared" si="178"/>
        <v/>
      </c>
      <c r="AJ68" s="171" t="str">
        <f t="shared" si="178"/>
        <v/>
      </c>
      <c r="AK68" s="171" t="str">
        <f t="shared" si="178"/>
        <v/>
      </c>
      <c r="AL68" s="171" t="str">
        <f t="shared" si="178"/>
        <v/>
      </c>
      <c r="AM68" s="171" t="str">
        <f t="shared" si="178"/>
        <v/>
      </c>
      <c r="AN68" s="171" t="str">
        <f t="shared" si="178"/>
        <v/>
      </c>
      <c r="AO68" s="171" t="str">
        <f t="shared" si="178"/>
        <v/>
      </c>
      <c r="AP68" s="171" t="str">
        <f t="shared" si="179"/>
        <v/>
      </c>
      <c r="AQ68" s="171" t="str">
        <f t="shared" si="179"/>
        <v/>
      </c>
      <c r="AR68" s="171" t="str">
        <f t="shared" si="179"/>
        <v/>
      </c>
      <c r="AS68" s="171" t="str">
        <f t="shared" si="179"/>
        <v/>
      </c>
      <c r="AT68" s="171" t="str">
        <f t="shared" si="179"/>
        <v/>
      </c>
      <c r="AU68" s="171" t="str">
        <f t="shared" si="179"/>
        <v/>
      </c>
      <c r="AV68" s="171" t="str">
        <f t="shared" si="179"/>
        <v/>
      </c>
      <c r="AW68" s="171" t="str">
        <f t="shared" si="179"/>
        <v/>
      </c>
      <c r="AX68" s="171" t="str">
        <f t="shared" si="179"/>
        <v/>
      </c>
      <c r="AY68" s="171" t="str">
        <f t="shared" si="179"/>
        <v/>
      </c>
      <c r="AZ68" s="171" t="str">
        <f t="shared" si="180"/>
        <v/>
      </c>
      <c r="BA68" s="171" t="str">
        <f t="shared" si="180"/>
        <v/>
      </c>
      <c r="BB68" s="171" t="str">
        <f t="shared" si="180"/>
        <v/>
      </c>
      <c r="BC68" s="171" t="str">
        <f t="shared" si="180"/>
        <v/>
      </c>
      <c r="BD68" s="171" t="str">
        <f t="shared" si="180"/>
        <v/>
      </c>
      <c r="BE68" s="171" t="str">
        <f t="shared" si="180"/>
        <v/>
      </c>
      <c r="BF68" s="171" t="str">
        <f t="shared" si="180"/>
        <v/>
      </c>
      <c r="BG68" s="171" t="str">
        <f t="shared" si="180"/>
        <v/>
      </c>
      <c r="BH68" s="171" t="str">
        <f t="shared" si="180"/>
        <v/>
      </c>
      <c r="BI68" s="171" t="str">
        <f t="shared" si="180"/>
        <v/>
      </c>
      <c r="BJ68" s="171" t="str">
        <f t="shared" si="181"/>
        <v/>
      </c>
      <c r="BK68" s="171" t="str">
        <f t="shared" si="181"/>
        <v/>
      </c>
      <c r="BL68" s="171" t="str">
        <f t="shared" si="181"/>
        <v/>
      </c>
      <c r="BM68" s="171" t="str">
        <f t="shared" si="181"/>
        <v/>
      </c>
      <c r="BN68" s="171" t="str">
        <f t="shared" si="181"/>
        <v/>
      </c>
      <c r="BO68" s="171" t="str">
        <f t="shared" si="181"/>
        <v/>
      </c>
      <c r="BP68" s="171" t="str">
        <f t="shared" si="181"/>
        <v/>
      </c>
      <c r="BQ68" s="171" t="str">
        <f t="shared" si="181"/>
        <v/>
      </c>
      <c r="BR68" s="171" t="str">
        <f t="shared" si="181"/>
        <v/>
      </c>
      <c r="BS68" s="171" t="str">
        <f t="shared" si="181"/>
        <v/>
      </c>
      <c r="BT68" s="171" t="str">
        <f t="shared" si="182"/>
        <v/>
      </c>
      <c r="BU68" s="171" t="str">
        <f t="shared" si="182"/>
        <v/>
      </c>
      <c r="BV68" s="171" t="str">
        <f t="shared" si="182"/>
        <v/>
      </c>
      <c r="BW68" s="171" t="str">
        <f t="shared" si="182"/>
        <v/>
      </c>
      <c r="BX68" s="171" t="str">
        <f t="shared" si="182"/>
        <v/>
      </c>
      <c r="BY68" s="171" t="str">
        <f t="shared" si="182"/>
        <v/>
      </c>
      <c r="BZ68" s="171" t="str">
        <f t="shared" si="182"/>
        <v/>
      </c>
      <c r="CA68" s="171" t="str">
        <f t="shared" si="182"/>
        <v/>
      </c>
      <c r="CB68" s="171" t="str">
        <f t="shared" si="182"/>
        <v/>
      </c>
      <c r="CC68" s="171" t="str">
        <f t="shared" si="182"/>
        <v/>
      </c>
      <c r="CD68" s="171" t="str">
        <f t="shared" si="183"/>
        <v/>
      </c>
      <c r="CE68" s="171" t="str">
        <f t="shared" si="183"/>
        <v/>
      </c>
      <c r="CF68" s="171" t="str">
        <f t="shared" si="183"/>
        <v/>
      </c>
      <c r="CG68" s="171" t="str">
        <f t="shared" si="183"/>
        <v/>
      </c>
      <c r="CH68" s="171" t="str">
        <f t="shared" si="183"/>
        <v/>
      </c>
      <c r="CI68" s="171" t="str">
        <f t="shared" si="183"/>
        <v/>
      </c>
      <c r="CJ68" s="171" t="str">
        <f t="shared" si="183"/>
        <v/>
      </c>
      <c r="CK68" s="171" t="str">
        <f t="shared" si="183"/>
        <v/>
      </c>
      <c r="CL68" s="171" t="str">
        <f t="shared" si="183"/>
        <v/>
      </c>
      <c r="CM68" s="171" t="str">
        <f t="shared" si="183"/>
        <v/>
      </c>
      <c r="CN68" s="171" t="str">
        <f t="shared" si="184"/>
        <v/>
      </c>
      <c r="CO68" s="171" t="str">
        <f t="shared" si="184"/>
        <v/>
      </c>
      <c r="CP68" s="171" t="str">
        <f t="shared" si="184"/>
        <v/>
      </c>
      <c r="CQ68" s="171" t="str">
        <f t="shared" si="184"/>
        <v/>
      </c>
      <c r="CR68" s="171" t="str">
        <f t="shared" si="184"/>
        <v/>
      </c>
      <c r="CS68" s="171" t="str">
        <f t="shared" si="184"/>
        <v/>
      </c>
      <c r="CT68" s="171" t="str">
        <f t="shared" si="184"/>
        <v/>
      </c>
      <c r="CU68" s="171" t="str">
        <f t="shared" si="184"/>
        <v/>
      </c>
      <c r="CV68" s="171" t="str">
        <f t="shared" si="184"/>
        <v/>
      </c>
      <c r="CW68" s="171" t="str">
        <f t="shared" si="184"/>
        <v/>
      </c>
      <c r="CX68" s="171" t="str">
        <f t="shared" si="184"/>
        <v/>
      </c>
    </row>
    <row r="69" spans="1:102" x14ac:dyDescent="0.25">
      <c r="A69" t="s">
        <v>14</v>
      </c>
      <c r="B69" s="171" t="e">
        <f t="shared" si="175"/>
        <v>#VALUE!</v>
      </c>
      <c r="C69" s="171" t="str">
        <f t="shared" si="175"/>
        <v/>
      </c>
      <c r="D69" s="171" t="str">
        <f t="shared" si="175"/>
        <v/>
      </c>
      <c r="E69" s="171" t="str">
        <f t="shared" si="175"/>
        <v/>
      </c>
      <c r="F69" s="171" t="str">
        <f t="shared" si="175"/>
        <v/>
      </c>
      <c r="G69" s="171" t="str">
        <f t="shared" si="175"/>
        <v/>
      </c>
      <c r="H69" s="171" t="str">
        <f t="shared" si="175"/>
        <v/>
      </c>
      <c r="I69" s="171" t="str">
        <f t="shared" si="175"/>
        <v/>
      </c>
      <c r="J69" s="171" t="str">
        <f t="shared" si="175"/>
        <v/>
      </c>
      <c r="K69" s="171" t="str">
        <f t="shared" si="175"/>
        <v/>
      </c>
      <c r="L69" s="171" t="str">
        <f t="shared" si="176"/>
        <v/>
      </c>
      <c r="M69" s="171" t="str">
        <f t="shared" si="176"/>
        <v/>
      </c>
      <c r="N69" s="171" t="str">
        <f t="shared" si="176"/>
        <v/>
      </c>
      <c r="O69" s="171" t="str">
        <f t="shared" si="176"/>
        <v/>
      </c>
      <c r="P69" s="171" t="str">
        <f t="shared" si="176"/>
        <v/>
      </c>
      <c r="Q69" s="171" t="str">
        <f t="shared" si="176"/>
        <v/>
      </c>
      <c r="R69" s="171" t="str">
        <f t="shared" si="176"/>
        <v/>
      </c>
      <c r="S69" s="171" t="str">
        <f t="shared" si="176"/>
        <v/>
      </c>
      <c r="T69" s="171" t="str">
        <f t="shared" si="176"/>
        <v/>
      </c>
      <c r="U69" s="171" t="str">
        <f t="shared" si="176"/>
        <v/>
      </c>
      <c r="V69" s="171" t="str">
        <f t="shared" si="177"/>
        <v/>
      </c>
      <c r="W69" s="171" t="str">
        <f t="shared" si="177"/>
        <v/>
      </c>
      <c r="X69" s="171" t="str">
        <f t="shared" si="177"/>
        <v/>
      </c>
      <c r="Y69" s="171" t="str">
        <f t="shared" si="177"/>
        <v/>
      </c>
      <c r="Z69" s="171" t="str">
        <f t="shared" si="177"/>
        <v/>
      </c>
      <c r="AA69" s="171" t="str">
        <f t="shared" si="177"/>
        <v/>
      </c>
      <c r="AB69" s="171" t="str">
        <f t="shared" si="177"/>
        <v/>
      </c>
      <c r="AC69" s="171" t="str">
        <f t="shared" si="177"/>
        <v/>
      </c>
      <c r="AD69" s="171" t="str">
        <f t="shared" si="177"/>
        <v/>
      </c>
      <c r="AE69" s="171" t="str">
        <f t="shared" si="177"/>
        <v/>
      </c>
      <c r="AF69" s="171" t="str">
        <f t="shared" si="178"/>
        <v/>
      </c>
      <c r="AG69" s="171" t="str">
        <f t="shared" si="178"/>
        <v/>
      </c>
      <c r="AH69" s="171" t="str">
        <f t="shared" si="178"/>
        <v/>
      </c>
      <c r="AI69" s="171" t="str">
        <f t="shared" si="178"/>
        <v/>
      </c>
      <c r="AJ69" s="171" t="str">
        <f t="shared" si="178"/>
        <v/>
      </c>
      <c r="AK69" s="171" t="str">
        <f t="shared" si="178"/>
        <v/>
      </c>
      <c r="AL69" s="171" t="str">
        <f t="shared" si="178"/>
        <v/>
      </c>
      <c r="AM69" s="171" t="str">
        <f t="shared" si="178"/>
        <v/>
      </c>
      <c r="AN69" s="171" t="str">
        <f t="shared" si="178"/>
        <v/>
      </c>
      <c r="AO69" s="171" t="str">
        <f t="shared" si="178"/>
        <v/>
      </c>
      <c r="AP69" s="171" t="str">
        <f t="shared" si="179"/>
        <v/>
      </c>
      <c r="AQ69" s="171" t="str">
        <f t="shared" si="179"/>
        <v/>
      </c>
      <c r="AR69" s="171" t="str">
        <f t="shared" si="179"/>
        <v/>
      </c>
      <c r="AS69" s="171" t="str">
        <f t="shared" si="179"/>
        <v/>
      </c>
      <c r="AT69" s="171" t="str">
        <f t="shared" si="179"/>
        <v/>
      </c>
      <c r="AU69" s="171" t="str">
        <f t="shared" si="179"/>
        <v/>
      </c>
      <c r="AV69" s="171" t="str">
        <f t="shared" si="179"/>
        <v/>
      </c>
      <c r="AW69" s="171" t="str">
        <f t="shared" si="179"/>
        <v/>
      </c>
      <c r="AX69" s="171" t="str">
        <f t="shared" si="179"/>
        <v/>
      </c>
      <c r="AY69" s="171" t="str">
        <f t="shared" si="179"/>
        <v/>
      </c>
      <c r="AZ69" s="171" t="str">
        <f t="shared" si="180"/>
        <v/>
      </c>
      <c r="BA69" s="171" t="str">
        <f t="shared" si="180"/>
        <v/>
      </c>
      <c r="BB69" s="171" t="str">
        <f t="shared" si="180"/>
        <v/>
      </c>
      <c r="BC69" s="171" t="str">
        <f t="shared" si="180"/>
        <v/>
      </c>
      <c r="BD69" s="171" t="str">
        <f t="shared" si="180"/>
        <v/>
      </c>
      <c r="BE69" s="171" t="str">
        <f t="shared" si="180"/>
        <v/>
      </c>
      <c r="BF69" s="171" t="str">
        <f t="shared" si="180"/>
        <v/>
      </c>
      <c r="BG69" s="171" t="str">
        <f t="shared" si="180"/>
        <v/>
      </c>
      <c r="BH69" s="171" t="str">
        <f t="shared" si="180"/>
        <v/>
      </c>
      <c r="BI69" s="171" t="str">
        <f t="shared" si="180"/>
        <v/>
      </c>
      <c r="BJ69" s="171" t="str">
        <f t="shared" si="181"/>
        <v/>
      </c>
      <c r="BK69" s="171" t="str">
        <f t="shared" si="181"/>
        <v/>
      </c>
      <c r="BL69" s="171" t="str">
        <f t="shared" si="181"/>
        <v/>
      </c>
      <c r="BM69" s="171" t="str">
        <f t="shared" si="181"/>
        <v/>
      </c>
      <c r="BN69" s="171" t="str">
        <f t="shared" si="181"/>
        <v/>
      </c>
      <c r="BO69" s="171" t="str">
        <f t="shared" si="181"/>
        <v/>
      </c>
      <c r="BP69" s="171" t="str">
        <f t="shared" si="181"/>
        <v/>
      </c>
      <c r="BQ69" s="171" t="str">
        <f t="shared" si="181"/>
        <v/>
      </c>
      <c r="BR69" s="171" t="str">
        <f t="shared" si="181"/>
        <v/>
      </c>
      <c r="BS69" s="171" t="str">
        <f t="shared" si="181"/>
        <v/>
      </c>
      <c r="BT69" s="171" t="str">
        <f t="shared" si="182"/>
        <v/>
      </c>
      <c r="BU69" s="171" t="str">
        <f t="shared" si="182"/>
        <v/>
      </c>
      <c r="BV69" s="171" t="str">
        <f t="shared" si="182"/>
        <v/>
      </c>
      <c r="BW69" s="171" t="str">
        <f t="shared" si="182"/>
        <v/>
      </c>
      <c r="BX69" s="171" t="str">
        <f t="shared" si="182"/>
        <v/>
      </c>
      <c r="BY69" s="171" t="str">
        <f t="shared" si="182"/>
        <v/>
      </c>
      <c r="BZ69" s="171" t="str">
        <f t="shared" si="182"/>
        <v/>
      </c>
      <c r="CA69" s="171" t="str">
        <f t="shared" si="182"/>
        <v/>
      </c>
      <c r="CB69" s="171" t="str">
        <f t="shared" si="182"/>
        <v/>
      </c>
      <c r="CC69" s="171" t="str">
        <f t="shared" si="182"/>
        <v/>
      </c>
      <c r="CD69" s="171" t="str">
        <f t="shared" si="183"/>
        <v/>
      </c>
      <c r="CE69" s="171" t="str">
        <f t="shared" si="183"/>
        <v/>
      </c>
      <c r="CF69" s="171" t="str">
        <f t="shared" si="183"/>
        <v/>
      </c>
      <c r="CG69" s="171" t="str">
        <f t="shared" si="183"/>
        <v/>
      </c>
      <c r="CH69" s="171" t="str">
        <f t="shared" si="183"/>
        <v/>
      </c>
      <c r="CI69" s="171" t="str">
        <f t="shared" si="183"/>
        <v/>
      </c>
      <c r="CJ69" s="171" t="str">
        <f t="shared" si="183"/>
        <v/>
      </c>
      <c r="CK69" s="171" t="str">
        <f t="shared" si="183"/>
        <v/>
      </c>
      <c r="CL69" s="171" t="str">
        <f t="shared" si="183"/>
        <v/>
      </c>
      <c r="CM69" s="171" t="str">
        <f t="shared" si="183"/>
        <v/>
      </c>
      <c r="CN69" s="171" t="str">
        <f t="shared" si="184"/>
        <v/>
      </c>
      <c r="CO69" s="171" t="str">
        <f t="shared" si="184"/>
        <v/>
      </c>
      <c r="CP69" s="171" t="str">
        <f t="shared" si="184"/>
        <v/>
      </c>
      <c r="CQ69" s="171" t="str">
        <f t="shared" si="184"/>
        <v/>
      </c>
      <c r="CR69" s="171" t="str">
        <f t="shared" si="184"/>
        <v/>
      </c>
      <c r="CS69" s="171" t="str">
        <f t="shared" si="184"/>
        <v/>
      </c>
      <c r="CT69" s="171" t="str">
        <f t="shared" si="184"/>
        <v/>
      </c>
      <c r="CU69" s="171" t="str">
        <f t="shared" si="184"/>
        <v/>
      </c>
      <c r="CV69" s="171" t="str">
        <f t="shared" si="184"/>
        <v/>
      </c>
      <c r="CW69" s="171" t="str">
        <f t="shared" si="184"/>
        <v/>
      </c>
      <c r="CX69" s="171" t="str">
        <f t="shared" si="184"/>
        <v/>
      </c>
    </row>
    <row r="70" spans="1:102" x14ac:dyDescent="0.25">
      <c r="A70" t="s">
        <v>15</v>
      </c>
      <c r="B70" s="171" t="e">
        <f t="shared" si="175"/>
        <v>#VALUE!</v>
      </c>
      <c r="C70" s="171" t="str">
        <f t="shared" si="175"/>
        <v/>
      </c>
      <c r="D70" s="171" t="str">
        <f t="shared" si="175"/>
        <v/>
      </c>
      <c r="E70" s="171" t="str">
        <f t="shared" si="175"/>
        <v/>
      </c>
      <c r="F70" s="171" t="str">
        <f t="shared" si="175"/>
        <v/>
      </c>
      <c r="G70" s="171" t="str">
        <f t="shared" si="175"/>
        <v/>
      </c>
      <c r="H70" s="171" t="str">
        <f t="shared" si="175"/>
        <v/>
      </c>
      <c r="I70" s="171" t="str">
        <f t="shared" si="175"/>
        <v/>
      </c>
      <c r="J70" s="171" t="str">
        <f t="shared" si="175"/>
        <v/>
      </c>
      <c r="K70" s="171" t="str">
        <f t="shared" si="175"/>
        <v/>
      </c>
      <c r="L70" s="171" t="str">
        <f t="shared" si="176"/>
        <v/>
      </c>
      <c r="M70" s="171" t="str">
        <f t="shared" si="176"/>
        <v/>
      </c>
      <c r="N70" s="171" t="str">
        <f t="shared" si="176"/>
        <v/>
      </c>
      <c r="O70" s="171" t="str">
        <f t="shared" si="176"/>
        <v/>
      </c>
      <c r="P70" s="171" t="str">
        <f t="shared" si="176"/>
        <v/>
      </c>
      <c r="Q70" s="171" t="str">
        <f t="shared" si="176"/>
        <v/>
      </c>
      <c r="R70" s="171" t="str">
        <f t="shared" si="176"/>
        <v/>
      </c>
      <c r="S70" s="171" t="str">
        <f t="shared" si="176"/>
        <v/>
      </c>
      <c r="T70" s="171" t="str">
        <f t="shared" si="176"/>
        <v/>
      </c>
      <c r="U70" s="171" t="str">
        <f t="shared" si="176"/>
        <v/>
      </c>
      <c r="V70" s="171" t="str">
        <f t="shared" si="177"/>
        <v/>
      </c>
      <c r="W70" s="171" t="str">
        <f t="shared" si="177"/>
        <v/>
      </c>
      <c r="X70" s="171" t="str">
        <f t="shared" si="177"/>
        <v/>
      </c>
      <c r="Y70" s="171" t="str">
        <f t="shared" si="177"/>
        <v/>
      </c>
      <c r="Z70" s="171" t="str">
        <f t="shared" si="177"/>
        <v/>
      </c>
      <c r="AA70" s="171" t="str">
        <f t="shared" si="177"/>
        <v/>
      </c>
      <c r="AB70" s="171" t="str">
        <f t="shared" si="177"/>
        <v/>
      </c>
      <c r="AC70" s="171" t="str">
        <f t="shared" si="177"/>
        <v/>
      </c>
      <c r="AD70" s="171" t="str">
        <f t="shared" si="177"/>
        <v/>
      </c>
      <c r="AE70" s="171" t="str">
        <f t="shared" si="177"/>
        <v/>
      </c>
      <c r="AF70" s="171" t="str">
        <f t="shared" si="178"/>
        <v/>
      </c>
      <c r="AG70" s="171" t="str">
        <f t="shared" si="178"/>
        <v/>
      </c>
      <c r="AH70" s="171" t="str">
        <f t="shared" si="178"/>
        <v/>
      </c>
      <c r="AI70" s="171" t="str">
        <f t="shared" si="178"/>
        <v/>
      </c>
      <c r="AJ70" s="171" t="str">
        <f t="shared" si="178"/>
        <v/>
      </c>
      <c r="AK70" s="171" t="str">
        <f t="shared" si="178"/>
        <v/>
      </c>
      <c r="AL70" s="171" t="str">
        <f t="shared" si="178"/>
        <v/>
      </c>
      <c r="AM70" s="171" t="str">
        <f t="shared" si="178"/>
        <v/>
      </c>
      <c r="AN70" s="171" t="str">
        <f t="shared" si="178"/>
        <v/>
      </c>
      <c r="AO70" s="171" t="str">
        <f t="shared" si="178"/>
        <v/>
      </c>
      <c r="AP70" s="171" t="str">
        <f t="shared" si="179"/>
        <v/>
      </c>
      <c r="AQ70" s="171" t="str">
        <f t="shared" si="179"/>
        <v/>
      </c>
      <c r="AR70" s="171" t="str">
        <f t="shared" si="179"/>
        <v/>
      </c>
      <c r="AS70" s="171" t="str">
        <f t="shared" si="179"/>
        <v/>
      </c>
      <c r="AT70" s="171" t="str">
        <f t="shared" si="179"/>
        <v/>
      </c>
      <c r="AU70" s="171" t="str">
        <f t="shared" si="179"/>
        <v/>
      </c>
      <c r="AV70" s="171" t="str">
        <f t="shared" si="179"/>
        <v/>
      </c>
      <c r="AW70" s="171" t="str">
        <f t="shared" si="179"/>
        <v/>
      </c>
      <c r="AX70" s="171" t="str">
        <f t="shared" si="179"/>
        <v/>
      </c>
      <c r="AY70" s="171" t="str">
        <f t="shared" si="179"/>
        <v/>
      </c>
      <c r="AZ70" s="171" t="str">
        <f t="shared" si="180"/>
        <v/>
      </c>
      <c r="BA70" s="171" t="str">
        <f t="shared" si="180"/>
        <v/>
      </c>
      <c r="BB70" s="171" t="str">
        <f t="shared" si="180"/>
        <v/>
      </c>
      <c r="BC70" s="171" t="str">
        <f t="shared" si="180"/>
        <v/>
      </c>
      <c r="BD70" s="171" t="str">
        <f t="shared" si="180"/>
        <v/>
      </c>
      <c r="BE70" s="171" t="str">
        <f t="shared" si="180"/>
        <v/>
      </c>
      <c r="BF70" s="171" t="str">
        <f t="shared" si="180"/>
        <v/>
      </c>
      <c r="BG70" s="171" t="str">
        <f t="shared" si="180"/>
        <v/>
      </c>
      <c r="BH70" s="171" t="str">
        <f t="shared" si="180"/>
        <v/>
      </c>
      <c r="BI70" s="171" t="str">
        <f t="shared" si="180"/>
        <v/>
      </c>
      <c r="BJ70" s="171" t="str">
        <f t="shared" si="181"/>
        <v/>
      </c>
      <c r="BK70" s="171" t="str">
        <f t="shared" si="181"/>
        <v/>
      </c>
      <c r="BL70" s="171" t="str">
        <f t="shared" si="181"/>
        <v/>
      </c>
      <c r="BM70" s="171" t="str">
        <f t="shared" si="181"/>
        <v/>
      </c>
      <c r="BN70" s="171" t="str">
        <f t="shared" si="181"/>
        <v/>
      </c>
      <c r="BO70" s="171" t="str">
        <f t="shared" si="181"/>
        <v/>
      </c>
      <c r="BP70" s="171" t="str">
        <f t="shared" si="181"/>
        <v/>
      </c>
      <c r="BQ70" s="171" t="str">
        <f t="shared" si="181"/>
        <v/>
      </c>
      <c r="BR70" s="171" t="str">
        <f t="shared" si="181"/>
        <v/>
      </c>
      <c r="BS70" s="171" t="str">
        <f t="shared" si="181"/>
        <v/>
      </c>
      <c r="BT70" s="171" t="str">
        <f t="shared" si="182"/>
        <v/>
      </c>
      <c r="BU70" s="171" t="str">
        <f t="shared" si="182"/>
        <v/>
      </c>
      <c r="BV70" s="171" t="str">
        <f t="shared" si="182"/>
        <v/>
      </c>
      <c r="BW70" s="171" t="str">
        <f t="shared" si="182"/>
        <v/>
      </c>
      <c r="BX70" s="171" t="str">
        <f t="shared" si="182"/>
        <v/>
      </c>
      <c r="BY70" s="171" t="str">
        <f t="shared" si="182"/>
        <v/>
      </c>
      <c r="BZ70" s="171" t="str">
        <f t="shared" si="182"/>
        <v/>
      </c>
      <c r="CA70" s="171" t="str">
        <f t="shared" si="182"/>
        <v/>
      </c>
      <c r="CB70" s="171" t="str">
        <f t="shared" si="182"/>
        <v/>
      </c>
      <c r="CC70" s="171" t="str">
        <f t="shared" si="182"/>
        <v/>
      </c>
      <c r="CD70" s="171" t="str">
        <f t="shared" si="183"/>
        <v/>
      </c>
      <c r="CE70" s="171" t="str">
        <f t="shared" si="183"/>
        <v/>
      </c>
      <c r="CF70" s="171" t="str">
        <f t="shared" si="183"/>
        <v/>
      </c>
      <c r="CG70" s="171" t="str">
        <f t="shared" si="183"/>
        <v/>
      </c>
      <c r="CH70" s="171" t="str">
        <f t="shared" si="183"/>
        <v/>
      </c>
      <c r="CI70" s="171" t="str">
        <f t="shared" si="183"/>
        <v/>
      </c>
      <c r="CJ70" s="171" t="str">
        <f t="shared" si="183"/>
        <v/>
      </c>
      <c r="CK70" s="171" t="str">
        <f t="shared" si="183"/>
        <v/>
      </c>
      <c r="CL70" s="171" t="str">
        <f t="shared" si="183"/>
        <v/>
      </c>
      <c r="CM70" s="171" t="str">
        <f t="shared" si="183"/>
        <v/>
      </c>
      <c r="CN70" s="171" t="str">
        <f t="shared" si="184"/>
        <v/>
      </c>
      <c r="CO70" s="171" t="str">
        <f t="shared" si="184"/>
        <v/>
      </c>
      <c r="CP70" s="171" t="str">
        <f t="shared" si="184"/>
        <v/>
      </c>
      <c r="CQ70" s="171" t="str">
        <f t="shared" si="184"/>
        <v/>
      </c>
      <c r="CR70" s="171" t="str">
        <f t="shared" si="184"/>
        <v/>
      </c>
      <c r="CS70" s="171" t="str">
        <f t="shared" si="184"/>
        <v/>
      </c>
      <c r="CT70" s="171" t="str">
        <f t="shared" si="184"/>
        <v/>
      </c>
      <c r="CU70" s="171" t="str">
        <f t="shared" si="184"/>
        <v/>
      </c>
      <c r="CV70" s="171" t="str">
        <f t="shared" si="184"/>
        <v/>
      </c>
      <c r="CW70" s="171" t="str">
        <f t="shared" si="184"/>
        <v/>
      </c>
      <c r="CX70" s="171" t="str">
        <f t="shared" si="184"/>
        <v/>
      </c>
    </row>
    <row r="71" spans="1:102" x14ac:dyDescent="0.25">
      <c r="A71" s="31" t="s">
        <v>16</v>
      </c>
      <c r="B71" s="171" t="e">
        <f t="shared" si="175"/>
        <v>#VALUE!</v>
      </c>
      <c r="C71" s="171" t="str">
        <f t="shared" si="175"/>
        <v/>
      </c>
      <c r="D71" s="171" t="str">
        <f t="shared" si="175"/>
        <v/>
      </c>
      <c r="E71" s="171" t="str">
        <f t="shared" si="175"/>
        <v/>
      </c>
      <c r="F71" s="171" t="str">
        <f t="shared" si="175"/>
        <v/>
      </c>
      <c r="G71" s="171" t="str">
        <f t="shared" si="175"/>
        <v/>
      </c>
      <c r="H71" s="171" t="str">
        <f t="shared" si="175"/>
        <v/>
      </c>
      <c r="I71" s="171" t="str">
        <f t="shared" si="175"/>
        <v/>
      </c>
      <c r="J71" s="171" t="str">
        <f t="shared" si="175"/>
        <v/>
      </c>
      <c r="K71" s="171" t="str">
        <f t="shared" si="175"/>
        <v/>
      </c>
      <c r="L71" s="171" t="str">
        <f t="shared" si="176"/>
        <v/>
      </c>
      <c r="M71" s="171" t="str">
        <f t="shared" si="176"/>
        <v/>
      </c>
      <c r="N71" s="171" t="str">
        <f t="shared" si="176"/>
        <v/>
      </c>
      <c r="O71" s="171" t="str">
        <f t="shared" si="176"/>
        <v/>
      </c>
      <c r="P71" s="171" t="str">
        <f t="shared" si="176"/>
        <v/>
      </c>
      <c r="Q71" s="171" t="str">
        <f t="shared" si="176"/>
        <v/>
      </c>
      <c r="R71" s="171" t="str">
        <f t="shared" si="176"/>
        <v/>
      </c>
      <c r="S71" s="171" t="str">
        <f t="shared" si="176"/>
        <v/>
      </c>
      <c r="T71" s="171" t="str">
        <f t="shared" si="176"/>
        <v/>
      </c>
      <c r="U71" s="171" t="str">
        <f t="shared" si="176"/>
        <v/>
      </c>
      <c r="V71" s="171" t="str">
        <f t="shared" si="177"/>
        <v/>
      </c>
      <c r="W71" s="171" t="str">
        <f t="shared" si="177"/>
        <v/>
      </c>
      <c r="X71" s="171" t="str">
        <f t="shared" si="177"/>
        <v/>
      </c>
      <c r="Y71" s="171" t="str">
        <f t="shared" si="177"/>
        <v/>
      </c>
      <c r="Z71" s="171" t="str">
        <f t="shared" si="177"/>
        <v/>
      </c>
      <c r="AA71" s="171" t="str">
        <f t="shared" si="177"/>
        <v/>
      </c>
      <c r="AB71" s="171" t="str">
        <f t="shared" si="177"/>
        <v/>
      </c>
      <c r="AC71" s="171" t="str">
        <f t="shared" si="177"/>
        <v/>
      </c>
      <c r="AD71" s="171" t="str">
        <f t="shared" si="177"/>
        <v/>
      </c>
      <c r="AE71" s="171" t="str">
        <f t="shared" si="177"/>
        <v/>
      </c>
      <c r="AF71" s="171" t="str">
        <f t="shared" si="178"/>
        <v/>
      </c>
      <c r="AG71" s="171" t="str">
        <f t="shared" si="178"/>
        <v/>
      </c>
      <c r="AH71" s="171" t="str">
        <f t="shared" si="178"/>
        <v/>
      </c>
      <c r="AI71" s="171" t="str">
        <f t="shared" si="178"/>
        <v/>
      </c>
      <c r="AJ71" s="171" t="str">
        <f t="shared" si="178"/>
        <v/>
      </c>
      <c r="AK71" s="171" t="str">
        <f t="shared" si="178"/>
        <v/>
      </c>
      <c r="AL71" s="171" t="str">
        <f t="shared" si="178"/>
        <v/>
      </c>
      <c r="AM71" s="171" t="str">
        <f t="shared" si="178"/>
        <v/>
      </c>
      <c r="AN71" s="171" t="str">
        <f t="shared" si="178"/>
        <v/>
      </c>
      <c r="AO71" s="171" t="str">
        <f t="shared" si="178"/>
        <v/>
      </c>
      <c r="AP71" s="171" t="str">
        <f t="shared" si="179"/>
        <v/>
      </c>
      <c r="AQ71" s="171" t="str">
        <f t="shared" si="179"/>
        <v/>
      </c>
      <c r="AR71" s="171" t="str">
        <f t="shared" si="179"/>
        <v/>
      </c>
      <c r="AS71" s="171" t="str">
        <f t="shared" si="179"/>
        <v/>
      </c>
      <c r="AT71" s="171" t="str">
        <f t="shared" si="179"/>
        <v/>
      </c>
      <c r="AU71" s="171" t="str">
        <f t="shared" si="179"/>
        <v/>
      </c>
      <c r="AV71" s="171" t="str">
        <f t="shared" si="179"/>
        <v/>
      </c>
      <c r="AW71" s="171" t="str">
        <f t="shared" si="179"/>
        <v/>
      </c>
      <c r="AX71" s="171" t="str">
        <f t="shared" si="179"/>
        <v/>
      </c>
      <c r="AY71" s="171" t="str">
        <f t="shared" si="179"/>
        <v/>
      </c>
      <c r="AZ71" s="171" t="str">
        <f t="shared" si="180"/>
        <v/>
      </c>
      <c r="BA71" s="171" t="str">
        <f t="shared" si="180"/>
        <v/>
      </c>
      <c r="BB71" s="171" t="str">
        <f t="shared" si="180"/>
        <v/>
      </c>
      <c r="BC71" s="171" t="str">
        <f t="shared" si="180"/>
        <v/>
      </c>
      <c r="BD71" s="171" t="str">
        <f t="shared" si="180"/>
        <v/>
      </c>
      <c r="BE71" s="171" t="str">
        <f t="shared" si="180"/>
        <v/>
      </c>
      <c r="BF71" s="171" t="str">
        <f t="shared" si="180"/>
        <v/>
      </c>
      <c r="BG71" s="171" t="str">
        <f t="shared" si="180"/>
        <v/>
      </c>
      <c r="BH71" s="171" t="str">
        <f t="shared" si="180"/>
        <v/>
      </c>
      <c r="BI71" s="171" t="str">
        <f t="shared" si="180"/>
        <v/>
      </c>
      <c r="BJ71" s="171" t="str">
        <f t="shared" si="181"/>
        <v/>
      </c>
      <c r="BK71" s="171" t="str">
        <f t="shared" si="181"/>
        <v/>
      </c>
      <c r="BL71" s="171" t="str">
        <f t="shared" si="181"/>
        <v/>
      </c>
      <c r="BM71" s="171" t="str">
        <f t="shared" si="181"/>
        <v/>
      </c>
      <c r="BN71" s="171" t="str">
        <f t="shared" si="181"/>
        <v/>
      </c>
      <c r="BO71" s="171" t="str">
        <f t="shared" si="181"/>
        <v/>
      </c>
      <c r="BP71" s="171" t="str">
        <f t="shared" si="181"/>
        <v/>
      </c>
      <c r="BQ71" s="171" t="str">
        <f t="shared" si="181"/>
        <v/>
      </c>
      <c r="BR71" s="171" t="str">
        <f t="shared" si="181"/>
        <v/>
      </c>
      <c r="BS71" s="171" t="str">
        <f t="shared" si="181"/>
        <v/>
      </c>
      <c r="BT71" s="171" t="str">
        <f t="shared" si="182"/>
        <v/>
      </c>
      <c r="BU71" s="171" t="str">
        <f t="shared" si="182"/>
        <v/>
      </c>
      <c r="BV71" s="171" t="str">
        <f t="shared" si="182"/>
        <v/>
      </c>
      <c r="BW71" s="171" t="str">
        <f t="shared" si="182"/>
        <v/>
      </c>
      <c r="BX71" s="171" t="str">
        <f t="shared" si="182"/>
        <v/>
      </c>
      <c r="BY71" s="171" t="str">
        <f t="shared" si="182"/>
        <v/>
      </c>
      <c r="BZ71" s="171" t="str">
        <f t="shared" si="182"/>
        <v/>
      </c>
      <c r="CA71" s="171" t="str">
        <f t="shared" si="182"/>
        <v/>
      </c>
      <c r="CB71" s="171" t="str">
        <f t="shared" si="182"/>
        <v/>
      </c>
      <c r="CC71" s="171" t="str">
        <f t="shared" si="182"/>
        <v/>
      </c>
      <c r="CD71" s="171" t="str">
        <f t="shared" si="183"/>
        <v/>
      </c>
      <c r="CE71" s="171" t="str">
        <f t="shared" si="183"/>
        <v/>
      </c>
      <c r="CF71" s="171" t="str">
        <f t="shared" si="183"/>
        <v/>
      </c>
      <c r="CG71" s="171" t="str">
        <f t="shared" si="183"/>
        <v/>
      </c>
      <c r="CH71" s="171" t="str">
        <f t="shared" si="183"/>
        <v/>
      </c>
      <c r="CI71" s="171" t="str">
        <f t="shared" si="183"/>
        <v/>
      </c>
      <c r="CJ71" s="171" t="str">
        <f t="shared" si="183"/>
        <v/>
      </c>
      <c r="CK71" s="171" t="str">
        <f t="shared" si="183"/>
        <v/>
      </c>
      <c r="CL71" s="171" t="str">
        <f t="shared" si="183"/>
        <v/>
      </c>
      <c r="CM71" s="171" t="str">
        <f t="shared" si="183"/>
        <v/>
      </c>
      <c r="CN71" s="171" t="str">
        <f t="shared" si="184"/>
        <v/>
      </c>
      <c r="CO71" s="171" t="str">
        <f t="shared" si="184"/>
        <v/>
      </c>
      <c r="CP71" s="171" t="str">
        <f t="shared" si="184"/>
        <v/>
      </c>
      <c r="CQ71" s="171" t="str">
        <f t="shared" si="184"/>
        <v/>
      </c>
      <c r="CR71" s="171" t="str">
        <f t="shared" si="184"/>
        <v/>
      </c>
      <c r="CS71" s="171" t="str">
        <f t="shared" si="184"/>
        <v/>
      </c>
      <c r="CT71" s="171" t="str">
        <f t="shared" si="184"/>
        <v/>
      </c>
      <c r="CU71" s="171" t="str">
        <f t="shared" si="184"/>
        <v/>
      </c>
      <c r="CV71" s="171" t="str">
        <f t="shared" si="184"/>
        <v/>
      </c>
      <c r="CW71" s="171" t="str">
        <f t="shared" si="184"/>
        <v/>
      </c>
      <c r="CX71" s="171" t="str">
        <f t="shared" si="184"/>
        <v/>
      </c>
    </row>
    <row r="72" spans="1:102" x14ac:dyDescent="0.25">
      <c r="A72" s="31" t="s">
        <v>36</v>
      </c>
      <c r="B72" s="171" t="e">
        <f t="shared" si="175"/>
        <v>#VALUE!</v>
      </c>
      <c r="C72" s="171" t="str">
        <f t="shared" si="175"/>
        <v/>
      </c>
      <c r="D72" s="171" t="str">
        <f t="shared" si="175"/>
        <v/>
      </c>
      <c r="E72" s="171" t="str">
        <f t="shared" si="175"/>
        <v/>
      </c>
      <c r="F72" s="171" t="str">
        <f t="shared" si="175"/>
        <v/>
      </c>
      <c r="G72" s="171" t="str">
        <f t="shared" si="175"/>
        <v/>
      </c>
      <c r="H72" s="171" t="str">
        <f t="shared" si="175"/>
        <v/>
      </c>
      <c r="I72" s="171" t="str">
        <f t="shared" si="175"/>
        <v/>
      </c>
      <c r="J72" s="171" t="str">
        <f t="shared" si="175"/>
        <v/>
      </c>
      <c r="K72" s="171" t="str">
        <f t="shared" si="175"/>
        <v/>
      </c>
      <c r="L72" s="171" t="str">
        <f t="shared" si="176"/>
        <v/>
      </c>
      <c r="M72" s="171" t="str">
        <f t="shared" si="176"/>
        <v/>
      </c>
      <c r="N72" s="171" t="str">
        <f t="shared" si="176"/>
        <v/>
      </c>
      <c r="O72" s="171" t="str">
        <f t="shared" si="176"/>
        <v/>
      </c>
      <c r="P72" s="171" t="str">
        <f t="shared" si="176"/>
        <v/>
      </c>
      <c r="Q72" s="171" t="str">
        <f t="shared" si="176"/>
        <v/>
      </c>
      <c r="R72" s="171" t="str">
        <f t="shared" si="176"/>
        <v/>
      </c>
      <c r="S72" s="171" t="str">
        <f t="shared" si="176"/>
        <v/>
      </c>
      <c r="T72" s="171" t="str">
        <f t="shared" si="176"/>
        <v/>
      </c>
      <c r="U72" s="171" t="str">
        <f t="shared" si="176"/>
        <v/>
      </c>
      <c r="V72" s="171" t="str">
        <f t="shared" si="177"/>
        <v/>
      </c>
      <c r="W72" s="171" t="str">
        <f t="shared" si="177"/>
        <v/>
      </c>
      <c r="X72" s="171" t="str">
        <f t="shared" si="177"/>
        <v/>
      </c>
      <c r="Y72" s="171" t="str">
        <f t="shared" si="177"/>
        <v/>
      </c>
      <c r="Z72" s="171" t="str">
        <f t="shared" si="177"/>
        <v/>
      </c>
      <c r="AA72" s="171" t="str">
        <f t="shared" si="177"/>
        <v/>
      </c>
      <c r="AB72" s="171" t="str">
        <f t="shared" si="177"/>
        <v/>
      </c>
      <c r="AC72" s="171" t="str">
        <f t="shared" si="177"/>
        <v/>
      </c>
      <c r="AD72" s="171" t="str">
        <f t="shared" si="177"/>
        <v/>
      </c>
      <c r="AE72" s="171" t="str">
        <f t="shared" si="177"/>
        <v/>
      </c>
      <c r="AF72" s="171" t="str">
        <f t="shared" si="178"/>
        <v/>
      </c>
      <c r="AG72" s="171" t="str">
        <f t="shared" si="178"/>
        <v/>
      </c>
      <c r="AH72" s="171" t="str">
        <f t="shared" si="178"/>
        <v/>
      </c>
      <c r="AI72" s="171" t="str">
        <f t="shared" si="178"/>
        <v/>
      </c>
      <c r="AJ72" s="171" t="str">
        <f t="shared" si="178"/>
        <v/>
      </c>
      <c r="AK72" s="171" t="str">
        <f t="shared" si="178"/>
        <v/>
      </c>
      <c r="AL72" s="171" t="str">
        <f t="shared" si="178"/>
        <v/>
      </c>
      <c r="AM72" s="171" t="str">
        <f t="shared" si="178"/>
        <v/>
      </c>
      <c r="AN72" s="171" t="str">
        <f t="shared" si="178"/>
        <v/>
      </c>
      <c r="AO72" s="171" t="str">
        <f t="shared" si="178"/>
        <v/>
      </c>
      <c r="AP72" s="171" t="str">
        <f t="shared" si="179"/>
        <v/>
      </c>
      <c r="AQ72" s="171" t="str">
        <f t="shared" si="179"/>
        <v/>
      </c>
      <c r="AR72" s="171" t="str">
        <f t="shared" si="179"/>
        <v/>
      </c>
      <c r="AS72" s="171" t="str">
        <f t="shared" si="179"/>
        <v/>
      </c>
      <c r="AT72" s="171" t="str">
        <f t="shared" si="179"/>
        <v/>
      </c>
      <c r="AU72" s="171" t="str">
        <f t="shared" si="179"/>
        <v/>
      </c>
      <c r="AV72" s="171" t="str">
        <f t="shared" si="179"/>
        <v/>
      </c>
      <c r="AW72" s="171" t="str">
        <f t="shared" si="179"/>
        <v/>
      </c>
      <c r="AX72" s="171" t="str">
        <f t="shared" si="179"/>
        <v/>
      </c>
      <c r="AY72" s="171" t="str">
        <f t="shared" si="179"/>
        <v/>
      </c>
      <c r="AZ72" s="171" t="str">
        <f t="shared" si="180"/>
        <v/>
      </c>
      <c r="BA72" s="171" t="str">
        <f t="shared" si="180"/>
        <v/>
      </c>
      <c r="BB72" s="171" t="str">
        <f t="shared" si="180"/>
        <v/>
      </c>
      <c r="BC72" s="171" t="str">
        <f t="shared" si="180"/>
        <v/>
      </c>
      <c r="BD72" s="171" t="str">
        <f t="shared" si="180"/>
        <v/>
      </c>
      <c r="BE72" s="171" t="str">
        <f t="shared" si="180"/>
        <v/>
      </c>
      <c r="BF72" s="171" t="str">
        <f t="shared" si="180"/>
        <v/>
      </c>
      <c r="BG72" s="171" t="str">
        <f t="shared" si="180"/>
        <v/>
      </c>
      <c r="BH72" s="171" t="str">
        <f t="shared" si="180"/>
        <v/>
      </c>
      <c r="BI72" s="171" t="str">
        <f t="shared" si="180"/>
        <v/>
      </c>
      <c r="BJ72" s="171" t="str">
        <f t="shared" si="181"/>
        <v/>
      </c>
      <c r="BK72" s="171" t="str">
        <f t="shared" si="181"/>
        <v/>
      </c>
      <c r="BL72" s="171" t="str">
        <f t="shared" si="181"/>
        <v/>
      </c>
      <c r="BM72" s="171" t="str">
        <f t="shared" si="181"/>
        <v/>
      </c>
      <c r="BN72" s="171" t="str">
        <f t="shared" si="181"/>
        <v/>
      </c>
      <c r="BO72" s="171" t="str">
        <f t="shared" si="181"/>
        <v/>
      </c>
      <c r="BP72" s="171" t="str">
        <f t="shared" si="181"/>
        <v/>
      </c>
      <c r="BQ72" s="171" t="str">
        <f t="shared" si="181"/>
        <v/>
      </c>
      <c r="BR72" s="171" t="str">
        <f t="shared" si="181"/>
        <v/>
      </c>
      <c r="BS72" s="171" t="str">
        <f t="shared" si="181"/>
        <v/>
      </c>
      <c r="BT72" s="171" t="str">
        <f t="shared" si="182"/>
        <v/>
      </c>
      <c r="BU72" s="171" t="str">
        <f t="shared" si="182"/>
        <v/>
      </c>
      <c r="BV72" s="171" t="str">
        <f t="shared" si="182"/>
        <v/>
      </c>
      <c r="BW72" s="171" t="str">
        <f t="shared" si="182"/>
        <v/>
      </c>
      <c r="BX72" s="171" t="str">
        <f t="shared" si="182"/>
        <v/>
      </c>
      <c r="BY72" s="171" t="str">
        <f t="shared" si="182"/>
        <v/>
      </c>
      <c r="BZ72" s="171" t="str">
        <f t="shared" si="182"/>
        <v/>
      </c>
      <c r="CA72" s="171" t="str">
        <f t="shared" si="182"/>
        <v/>
      </c>
      <c r="CB72" s="171" t="str">
        <f t="shared" si="182"/>
        <v/>
      </c>
      <c r="CC72" s="171" t="str">
        <f t="shared" si="182"/>
        <v/>
      </c>
      <c r="CD72" s="171" t="str">
        <f t="shared" si="183"/>
        <v/>
      </c>
      <c r="CE72" s="171" t="str">
        <f t="shared" si="183"/>
        <v/>
      </c>
      <c r="CF72" s="171" t="str">
        <f t="shared" si="183"/>
        <v/>
      </c>
      <c r="CG72" s="171" t="str">
        <f t="shared" si="183"/>
        <v/>
      </c>
      <c r="CH72" s="171" t="str">
        <f t="shared" si="183"/>
        <v/>
      </c>
      <c r="CI72" s="171" t="str">
        <f t="shared" si="183"/>
        <v/>
      </c>
      <c r="CJ72" s="171" t="str">
        <f t="shared" si="183"/>
        <v/>
      </c>
      <c r="CK72" s="171" t="str">
        <f t="shared" si="183"/>
        <v/>
      </c>
      <c r="CL72" s="171" t="str">
        <f t="shared" si="183"/>
        <v/>
      </c>
      <c r="CM72" s="171" t="str">
        <f t="shared" si="183"/>
        <v/>
      </c>
      <c r="CN72" s="171" t="str">
        <f t="shared" si="184"/>
        <v/>
      </c>
      <c r="CO72" s="171" t="str">
        <f t="shared" si="184"/>
        <v/>
      </c>
      <c r="CP72" s="171" t="str">
        <f t="shared" si="184"/>
        <v/>
      </c>
      <c r="CQ72" s="171" t="str">
        <f t="shared" si="184"/>
        <v/>
      </c>
      <c r="CR72" s="171" t="str">
        <f t="shared" si="184"/>
        <v/>
      </c>
      <c r="CS72" s="171" t="str">
        <f t="shared" si="184"/>
        <v/>
      </c>
      <c r="CT72" s="171" t="str">
        <f t="shared" si="184"/>
        <v/>
      </c>
      <c r="CU72" s="171" t="str">
        <f t="shared" si="184"/>
        <v/>
      </c>
      <c r="CV72" s="171" t="str">
        <f t="shared" si="184"/>
        <v/>
      </c>
      <c r="CW72" s="171" t="str">
        <f t="shared" si="184"/>
        <v/>
      </c>
      <c r="CX72" s="171" t="str">
        <f t="shared" si="184"/>
        <v/>
      </c>
    </row>
    <row r="73" spans="1:102" x14ac:dyDescent="0.25">
      <c r="A73" t="s">
        <v>18</v>
      </c>
      <c r="B73" s="171" t="e">
        <f t="shared" si="175"/>
        <v>#VALUE!</v>
      </c>
      <c r="C73" s="171" t="str">
        <f t="shared" si="175"/>
        <v/>
      </c>
      <c r="D73" s="171" t="str">
        <f t="shared" si="175"/>
        <v/>
      </c>
      <c r="E73" s="171" t="str">
        <f t="shared" si="175"/>
        <v/>
      </c>
      <c r="F73" s="171" t="str">
        <f t="shared" si="175"/>
        <v/>
      </c>
      <c r="G73" s="171" t="str">
        <f t="shared" si="175"/>
        <v/>
      </c>
      <c r="H73" s="171" t="str">
        <f t="shared" si="175"/>
        <v/>
      </c>
      <c r="I73" s="171" t="str">
        <f t="shared" si="175"/>
        <v/>
      </c>
      <c r="J73" s="171" t="str">
        <f t="shared" si="175"/>
        <v/>
      </c>
      <c r="K73" s="171" t="str">
        <f t="shared" si="175"/>
        <v/>
      </c>
      <c r="L73" s="171" t="str">
        <f t="shared" si="176"/>
        <v/>
      </c>
      <c r="M73" s="171" t="str">
        <f t="shared" si="176"/>
        <v/>
      </c>
      <c r="N73" s="171" t="str">
        <f t="shared" si="176"/>
        <v/>
      </c>
      <c r="O73" s="171" t="str">
        <f t="shared" si="176"/>
        <v/>
      </c>
      <c r="P73" s="171" t="str">
        <f t="shared" si="176"/>
        <v/>
      </c>
      <c r="Q73" s="171" t="str">
        <f t="shared" si="176"/>
        <v/>
      </c>
      <c r="R73" s="171" t="str">
        <f t="shared" si="176"/>
        <v/>
      </c>
      <c r="S73" s="171" t="str">
        <f t="shared" si="176"/>
        <v/>
      </c>
      <c r="T73" s="171" t="str">
        <f t="shared" si="176"/>
        <v/>
      </c>
      <c r="U73" s="171" t="str">
        <f t="shared" si="176"/>
        <v/>
      </c>
      <c r="V73" s="171" t="str">
        <f t="shared" si="177"/>
        <v/>
      </c>
      <c r="W73" s="171" t="str">
        <f t="shared" si="177"/>
        <v/>
      </c>
      <c r="X73" s="171" t="str">
        <f t="shared" si="177"/>
        <v/>
      </c>
      <c r="Y73" s="171" t="str">
        <f t="shared" si="177"/>
        <v/>
      </c>
      <c r="Z73" s="171" t="str">
        <f t="shared" si="177"/>
        <v/>
      </c>
      <c r="AA73" s="171" t="str">
        <f t="shared" si="177"/>
        <v/>
      </c>
      <c r="AB73" s="171" t="str">
        <f t="shared" si="177"/>
        <v/>
      </c>
      <c r="AC73" s="171" t="str">
        <f t="shared" si="177"/>
        <v/>
      </c>
      <c r="AD73" s="171" t="str">
        <f t="shared" si="177"/>
        <v/>
      </c>
      <c r="AE73" s="171" t="str">
        <f t="shared" si="177"/>
        <v/>
      </c>
      <c r="AF73" s="171" t="str">
        <f t="shared" si="178"/>
        <v/>
      </c>
      <c r="AG73" s="171" t="str">
        <f t="shared" si="178"/>
        <v/>
      </c>
      <c r="AH73" s="171" t="str">
        <f t="shared" si="178"/>
        <v/>
      </c>
      <c r="AI73" s="171" t="str">
        <f t="shared" si="178"/>
        <v/>
      </c>
      <c r="AJ73" s="171" t="str">
        <f t="shared" si="178"/>
        <v/>
      </c>
      <c r="AK73" s="171" t="str">
        <f t="shared" si="178"/>
        <v/>
      </c>
      <c r="AL73" s="171" t="str">
        <f t="shared" si="178"/>
        <v/>
      </c>
      <c r="AM73" s="171" t="str">
        <f t="shared" si="178"/>
        <v/>
      </c>
      <c r="AN73" s="171" t="str">
        <f t="shared" si="178"/>
        <v/>
      </c>
      <c r="AO73" s="171" t="str">
        <f t="shared" si="178"/>
        <v/>
      </c>
      <c r="AP73" s="171" t="str">
        <f t="shared" si="179"/>
        <v/>
      </c>
      <c r="AQ73" s="171" t="str">
        <f t="shared" si="179"/>
        <v/>
      </c>
      <c r="AR73" s="171" t="str">
        <f t="shared" si="179"/>
        <v/>
      </c>
      <c r="AS73" s="171" t="str">
        <f t="shared" si="179"/>
        <v/>
      </c>
      <c r="AT73" s="171" t="str">
        <f t="shared" si="179"/>
        <v/>
      </c>
      <c r="AU73" s="171" t="str">
        <f t="shared" si="179"/>
        <v/>
      </c>
      <c r="AV73" s="171" t="str">
        <f t="shared" si="179"/>
        <v/>
      </c>
      <c r="AW73" s="171" t="str">
        <f t="shared" si="179"/>
        <v/>
      </c>
      <c r="AX73" s="171" t="str">
        <f t="shared" si="179"/>
        <v/>
      </c>
      <c r="AY73" s="171" t="str">
        <f t="shared" si="179"/>
        <v/>
      </c>
      <c r="AZ73" s="171" t="str">
        <f t="shared" si="180"/>
        <v/>
      </c>
      <c r="BA73" s="171" t="str">
        <f t="shared" si="180"/>
        <v/>
      </c>
      <c r="BB73" s="171" t="str">
        <f t="shared" si="180"/>
        <v/>
      </c>
      <c r="BC73" s="171" t="str">
        <f t="shared" si="180"/>
        <v/>
      </c>
      <c r="BD73" s="171" t="str">
        <f t="shared" si="180"/>
        <v/>
      </c>
      <c r="BE73" s="171" t="str">
        <f t="shared" si="180"/>
        <v/>
      </c>
      <c r="BF73" s="171" t="str">
        <f t="shared" si="180"/>
        <v/>
      </c>
      <c r="BG73" s="171" t="str">
        <f t="shared" si="180"/>
        <v/>
      </c>
      <c r="BH73" s="171" t="str">
        <f t="shared" si="180"/>
        <v/>
      </c>
      <c r="BI73" s="171" t="str">
        <f t="shared" si="180"/>
        <v/>
      </c>
      <c r="BJ73" s="171" t="str">
        <f t="shared" si="181"/>
        <v/>
      </c>
      <c r="BK73" s="171" t="str">
        <f t="shared" si="181"/>
        <v/>
      </c>
      <c r="BL73" s="171" t="str">
        <f t="shared" si="181"/>
        <v/>
      </c>
      <c r="BM73" s="171" t="str">
        <f t="shared" si="181"/>
        <v/>
      </c>
      <c r="BN73" s="171" t="str">
        <f t="shared" si="181"/>
        <v/>
      </c>
      <c r="BO73" s="171" t="str">
        <f t="shared" si="181"/>
        <v/>
      </c>
      <c r="BP73" s="171" t="str">
        <f t="shared" si="181"/>
        <v/>
      </c>
      <c r="BQ73" s="171" t="str">
        <f t="shared" si="181"/>
        <v/>
      </c>
      <c r="BR73" s="171" t="str">
        <f t="shared" si="181"/>
        <v/>
      </c>
      <c r="BS73" s="171" t="str">
        <f t="shared" si="181"/>
        <v/>
      </c>
      <c r="BT73" s="171" t="str">
        <f t="shared" si="182"/>
        <v/>
      </c>
      <c r="BU73" s="171" t="str">
        <f t="shared" si="182"/>
        <v/>
      </c>
      <c r="BV73" s="171" t="str">
        <f t="shared" si="182"/>
        <v/>
      </c>
      <c r="BW73" s="171" t="str">
        <f t="shared" si="182"/>
        <v/>
      </c>
      <c r="BX73" s="171" t="str">
        <f t="shared" si="182"/>
        <v/>
      </c>
      <c r="BY73" s="171" t="str">
        <f t="shared" si="182"/>
        <v/>
      </c>
      <c r="BZ73" s="171" t="str">
        <f t="shared" si="182"/>
        <v/>
      </c>
      <c r="CA73" s="171" t="str">
        <f t="shared" si="182"/>
        <v/>
      </c>
      <c r="CB73" s="171" t="str">
        <f t="shared" si="182"/>
        <v/>
      </c>
      <c r="CC73" s="171" t="str">
        <f t="shared" si="182"/>
        <v/>
      </c>
      <c r="CD73" s="171" t="str">
        <f t="shared" si="183"/>
        <v/>
      </c>
      <c r="CE73" s="171" t="str">
        <f t="shared" si="183"/>
        <v/>
      </c>
      <c r="CF73" s="171" t="str">
        <f t="shared" si="183"/>
        <v/>
      </c>
      <c r="CG73" s="171" t="str">
        <f t="shared" si="183"/>
        <v/>
      </c>
      <c r="CH73" s="171" t="str">
        <f t="shared" si="183"/>
        <v/>
      </c>
      <c r="CI73" s="171" t="str">
        <f t="shared" si="183"/>
        <v/>
      </c>
      <c r="CJ73" s="171" t="str">
        <f t="shared" si="183"/>
        <v/>
      </c>
      <c r="CK73" s="171" t="str">
        <f t="shared" si="183"/>
        <v/>
      </c>
      <c r="CL73" s="171" t="str">
        <f t="shared" si="183"/>
        <v/>
      </c>
      <c r="CM73" s="171" t="str">
        <f t="shared" si="183"/>
        <v/>
      </c>
      <c r="CN73" s="171" t="str">
        <f t="shared" si="184"/>
        <v/>
      </c>
      <c r="CO73" s="171" t="str">
        <f t="shared" si="184"/>
        <v/>
      </c>
      <c r="CP73" s="171" t="str">
        <f t="shared" si="184"/>
        <v/>
      </c>
      <c r="CQ73" s="171" t="str">
        <f t="shared" si="184"/>
        <v/>
      </c>
      <c r="CR73" s="171" t="str">
        <f t="shared" si="184"/>
        <v/>
      </c>
      <c r="CS73" s="171" t="str">
        <f t="shared" si="184"/>
        <v/>
      </c>
      <c r="CT73" s="171" t="str">
        <f t="shared" si="184"/>
        <v/>
      </c>
      <c r="CU73" s="171" t="str">
        <f t="shared" si="184"/>
        <v/>
      </c>
      <c r="CV73" s="171" t="str">
        <f t="shared" si="184"/>
        <v/>
      </c>
      <c r="CW73" s="171" t="str">
        <f t="shared" si="184"/>
        <v/>
      </c>
      <c r="CX73" s="171" t="str">
        <f t="shared" si="184"/>
        <v/>
      </c>
    </row>
    <row r="74" spans="1:102" x14ac:dyDescent="0.25">
      <c r="A74" s="31" t="s">
        <v>19</v>
      </c>
      <c r="B74" s="171" t="e">
        <f t="shared" si="175"/>
        <v>#VALUE!</v>
      </c>
      <c r="C74" s="171" t="str">
        <f t="shared" si="175"/>
        <v/>
      </c>
      <c r="D74" s="171" t="str">
        <f t="shared" si="175"/>
        <v/>
      </c>
      <c r="E74" s="171" t="str">
        <f t="shared" si="175"/>
        <v/>
      </c>
      <c r="F74" s="171" t="str">
        <f t="shared" si="175"/>
        <v/>
      </c>
      <c r="G74" s="171" t="str">
        <f t="shared" si="175"/>
        <v/>
      </c>
      <c r="H74" s="171" t="str">
        <f t="shared" si="175"/>
        <v/>
      </c>
      <c r="I74" s="171" t="str">
        <f t="shared" si="175"/>
        <v/>
      </c>
      <c r="J74" s="171" t="str">
        <f t="shared" si="175"/>
        <v/>
      </c>
      <c r="K74" s="171" t="str">
        <f t="shared" si="175"/>
        <v/>
      </c>
      <c r="L74" s="171" t="str">
        <f t="shared" si="176"/>
        <v/>
      </c>
      <c r="M74" s="171" t="str">
        <f t="shared" si="176"/>
        <v/>
      </c>
      <c r="N74" s="171" t="str">
        <f t="shared" si="176"/>
        <v/>
      </c>
      <c r="O74" s="171" t="str">
        <f t="shared" si="176"/>
        <v/>
      </c>
      <c r="P74" s="171" t="str">
        <f t="shared" si="176"/>
        <v/>
      </c>
      <c r="Q74" s="171" t="str">
        <f t="shared" si="176"/>
        <v/>
      </c>
      <c r="R74" s="171" t="str">
        <f t="shared" si="176"/>
        <v/>
      </c>
      <c r="S74" s="171" t="str">
        <f t="shared" si="176"/>
        <v/>
      </c>
      <c r="T74" s="171" t="str">
        <f t="shared" si="176"/>
        <v/>
      </c>
      <c r="U74" s="171" t="str">
        <f t="shared" si="176"/>
        <v/>
      </c>
      <c r="V74" s="171" t="str">
        <f t="shared" si="177"/>
        <v/>
      </c>
      <c r="W74" s="171" t="str">
        <f t="shared" si="177"/>
        <v/>
      </c>
      <c r="X74" s="171" t="str">
        <f t="shared" si="177"/>
        <v/>
      </c>
      <c r="Y74" s="171" t="str">
        <f t="shared" si="177"/>
        <v/>
      </c>
      <c r="Z74" s="171" t="str">
        <f t="shared" si="177"/>
        <v/>
      </c>
      <c r="AA74" s="171" t="str">
        <f t="shared" si="177"/>
        <v/>
      </c>
      <c r="AB74" s="171" t="str">
        <f t="shared" si="177"/>
        <v/>
      </c>
      <c r="AC74" s="171" t="str">
        <f t="shared" si="177"/>
        <v/>
      </c>
      <c r="AD74" s="171" t="str">
        <f t="shared" si="177"/>
        <v/>
      </c>
      <c r="AE74" s="171" t="str">
        <f t="shared" si="177"/>
        <v/>
      </c>
      <c r="AF74" s="171" t="str">
        <f t="shared" si="178"/>
        <v/>
      </c>
      <c r="AG74" s="171" t="str">
        <f t="shared" si="178"/>
        <v/>
      </c>
      <c r="AH74" s="171" t="str">
        <f t="shared" si="178"/>
        <v/>
      </c>
      <c r="AI74" s="171" t="str">
        <f t="shared" si="178"/>
        <v/>
      </c>
      <c r="AJ74" s="171" t="str">
        <f t="shared" si="178"/>
        <v/>
      </c>
      <c r="AK74" s="171" t="str">
        <f t="shared" si="178"/>
        <v/>
      </c>
      <c r="AL74" s="171" t="str">
        <f t="shared" si="178"/>
        <v/>
      </c>
      <c r="AM74" s="171" t="str">
        <f t="shared" si="178"/>
        <v/>
      </c>
      <c r="AN74" s="171" t="str">
        <f t="shared" si="178"/>
        <v/>
      </c>
      <c r="AO74" s="171" t="str">
        <f t="shared" si="178"/>
        <v/>
      </c>
      <c r="AP74" s="171" t="str">
        <f t="shared" si="179"/>
        <v/>
      </c>
      <c r="AQ74" s="171" t="str">
        <f t="shared" si="179"/>
        <v/>
      </c>
      <c r="AR74" s="171" t="str">
        <f t="shared" si="179"/>
        <v/>
      </c>
      <c r="AS74" s="171" t="str">
        <f t="shared" si="179"/>
        <v/>
      </c>
      <c r="AT74" s="171" t="str">
        <f t="shared" si="179"/>
        <v/>
      </c>
      <c r="AU74" s="171" t="str">
        <f t="shared" si="179"/>
        <v/>
      </c>
      <c r="AV74" s="171" t="str">
        <f t="shared" si="179"/>
        <v/>
      </c>
      <c r="AW74" s="171" t="str">
        <f t="shared" si="179"/>
        <v/>
      </c>
      <c r="AX74" s="171" t="str">
        <f t="shared" si="179"/>
        <v/>
      </c>
      <c r="AY74" s="171" t="str">
        <f t="shared" si="179"/>
        <v/>
      </c>
      <c r="AZ74" s="171" t="str">
        <f t="shared" si="180"/>
        <v/>
      </c>
      <c r="BA74" s="171" t="str">
        <f t="shared" si="180"/>
        <v/>
      </c>
      <c r="BB74" s="171" t="str">
        <f t="shared" si="180"/>
        <v/>
      </c>
      <c r="BC74" s="171" t="str">
        <f t="shared" si="180"/>
        <v/>
      </c>
      <c r="BD74" s="171" t="str">
        <f t="shared" si="180"/>
        <v/>
      </c>
      <c r="BE74" s="171" t="str">
        <f t="shared" si="180"/>
        <v/>
      </c>
      <c r="BF74" s="171" t="str">
        <f t="shared" si="180"/>
        <v/>
      </c>
      <c r="BG74" s="171" t="str">
        <f t="shared" si="180"/>
        <v/>
      </c>
      <c r="BH74" s="171" t="str">
        <f t="shared" si="180"/>
        <v/>
      </c>
      <c r="BI74" s="171" t="str">
        <f t="shared" si="180"/>
        <v/>
      </c>
      <c r="BJ74" s="171" t="str">
        <f t="shared" si="181"/>
        <v/>
      </c>
      <c r="BK74" s="171" t="str">
        <f t="shared" si="181"/>
        <v/>
      </c>
      <c r="BL74" s="171" t="str">
        <f t="shared" si="181"/>
        <v/>
      </c>
      <c r="BM74" s="171" t="str">
        <f t="shared" si="181"/>
        <v/>
      </c>
      <c r="BN74" s="171" t="str">
        <f t="shared" si="181"/>
        <v/>
      </c>
      <c r="BO74" s="171" t="str">
        <f t="shared" si="181"/>
        <v/>
      </c>
      <c r="BP74" s="171" t="str">
        <f t="shared" si="181"/>
        <v/>
      </c>
      <c r="BQ74" s="171" t="str">
        <f t="shared" si="181"/>
        <v/>
      </c>
      <c r="BR74" s="171" t="str">
        <f t="shared" si="181"/>
        <v/>
      </c>
      <c r="BS74" s="171" t="str">
        <f t="shared" si="181"/>
        <v/>
      </c>
      <c r="BT74" s="171" t="str">
        <f t="shared" si="182"/>
        <v/>
      </c>
      <c r="BU74" s="171" t="str">
        <f t="shared" si="182"/>
        <v/>
      </c>
      <c r="BV74" s="171" t="str">
        <f t="shared" si="182"/>
        <v/>
      </c>
      <c r="BW74" s="171" t="str">
        <f t="shared" si="182"/>
        <v/>
      </c>
      <c r="BX74" s="171" t="str">
        <f t="shared" si="182"/>
        <v/>
      </c>
      <c r="BY74" s="171" t="str">
        <f t="shared" si="182"/>
        <v/>
      </c>
      <c r="BZ74" s="171" t="str">
        <f t="shared" si="182"/>
        <v/>
      </c>
      <c r="CA74" s="171" t="str">
        <f t="shared" si="182"/>
        <v/>
      </c>
      <c r="CB74" s="171" t="str">
        <f t="shared" si="182"/>
        <v/>
      </c>
      <c r="CC74" s="171" t="str">
        <f t="shared" si="182"/>
        <v/>
      </c>
      <c r="CD74" s="171" t="str">
        <f t="shared" si="183"/>
        <v/>
      </c>
      <c r="CE74" s="171" t="str">
        <f t="shared" si="183"/>
        <v/>
      </c>
      <c r="CF74" s="171" t="str">
        <f t="shared" si="183"/>
        <v/>
      </c>
      <c r="CG74" s="171" t="str">
        <f t="shared" si="183"/>
        <v/>
      </c>
      <c r="CH74" s="171" t="str">
        <f t="shared" si="183"/>
        <v/>
      </c>
      <c r="CI74" s="171" t="str">
        <f t="shared" si="183"/>
        <v/>
      </c>
      <c r="CJ74" s="171" t="str">
        <f t="shared" si="183"/>
        <v/>
      </c>
      <c r="CK74" s="171" t="str">
        <f t="shared" si="183"/>
        <v/>
      </c>
      <c r="CL74" s="171" t="str">
        <f t="shared" si="183"/>
        <v/>
      </c>
      <c r="CM74" s="171" t="str">
        <f t="shared" si="183"/>
        <v/>
      </c>
      <c r="CN74" s="171" t="str">
        <f t="shared" si="184"/>
        <v/>
      </c>
      <c r="CO74" s="171" t="str">
        <f t="shared" si="184"/>
        <v/>
      </c>
      <c r="CP74" s="171" t="str">
        <f t="shared" si="184"/>
        <v/>
      </c>
      <c r="CQ74" s="171" t="str">
        <f t="shared" si="184"/>
        <v/>
      </c>
      <c r="CR74" s="171" t="str">
        <f t="shared" si="184"/>
        <v/>
      </c>
      <c r="CS74" s="171" t="str">
        <f t="shared" si="184"/>
        <v/>
      </c>
      <c r="CT74" s="171" t="str">
        <f t="shared" si="184"/>
        <v/>
      </c>
      <c r="CU74" s="171" t="str">
        <f t="shared" si="184"/>
        <v/>
      </c>
      <c r="CV74" s="171" t="str">
        <f t="shared" si="184"/>
        <v/>
      </c>
      <c r="CW74" s="171" t="str">
        <f t="shared" si="184"/>
        <v/>
      </c>
      <c r="CX74" s="171" t="str">
        <f t="shared" si="184"/>
        <v/>
      </c>
    </row>
    <row r="75" spans="1:102" x14ac:dyDescent="0.25">
      <c r="A75" s="31"/>
      <c r="B75" s="171"/>
      <c r="C75" s="171"/>
      <c r="D75" s="171"/>
      <c r="E75" s="171"/>
      <c r="F75" s="171"/>
      <c r="G75" s="171"/>
      <c r="H75" s="171"/>
      <c r="I75" s="171"/>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row>
    <row r="76" spans="1:102" x14ac:dyDescent="0.25">
      <c r="A76" s="31" t="s">
        <v>20</v>
      </c>
      <c r="B76" s="23" t="e">
        <f>IF(B$61="","",IF(B$61&lt;$B$33,,'Rec Enhancement Calcs'!$C$4-'Rec Enhancement Calcs'!$B$4))</f>
        <v>#VALUE!</v>
      </c>
      <c r="C76" s="23" t="str">
        <f>IF(C$61="","",IF(C$61&lt;$B$33,,'Rec Enhancement Calcs'!$C$4-'Rec Enhancement Calcs'!$B$4))</f>
        <v/>
      </c>
      <c r="D76" s="23" t="str">
        <f>IF(D$61="","",IF(D$61&lt;$B$33,,'Rec Enhancement Calcs'!$C$4-'Rec Enhancement Calcs'!$B$4))</f>
        <v/>
      </c>
      <c r="E76" s="23" t="str">
        <f>IF(E$61="","",IF(E$61&lt;$B$33,,'Rec Enhancement Calcs'!$C$4-'Rec Enhancement Calcs'!$B$4))</f>
        <v/>
      </c>
      <c r="F76" s="23" t="str">
        <f>IF(F$61="","",IF(F$61&lt;$B$33,,'Rec Enhancement Calcs'!$C$4-'Rec Enhancement Calcs'!$B$4))</f>
        <v/>
      </c>
      <c r="G76" s="23" t="str">
        <f>IF(G$61="","",IF(G$61&lt;$B$33,,'Rec Enhancement Calcs'!$C$4-'Rec Enhancement Calcs'!$B$4))</f>
        <v/>
      </c>
      <c r="H76" s="23" t="str">
        <f>IF(H$61="","",IF(H$61&lt;$B$33,,'Rec Enhancement Calcs'!$C$4-'Rec Enhancement Calcs'!$B$4))</f>
        <v/>
      </c>
      <c r="I76" s="23" t="str">
        <f>IF(I$61="","",IF(I$61&lt;$B$33,,'Rec Enhancement Calcs'!$C$4-'Rec Enhancement Calcs'!$B$4))</f>
        <v/>
      </c>
      <c r="J76" s="23" t="str">
        <f>IF(J$61="","",IF(J$61&lt;$B$33,,'Rec Enhancement Calcs'!$C$4-'Rec Enhancement Calcs'!$B$4))</f>
        <v/>
      </c>
      <c r="K76" s="23" t="str">
        <f>IF(K$61="","",IF(K$61&lt;$B$33,,'Rec Enhancement Calcs'!$C$4-'Rec Enhancement Calcs'!$B$4))</f>
        <v/>
      </c>
      <c r="L76" s="23" t="str">
        <f>IF(L$61="","",IF(L$61&lt;$B$33,,'Rec Enhancement Calcs'!$C$4-'Rec Enhancement Calcs'!$B$4))</f>
        <v/>
      </c>
      <c r="M76" s="23" t="str">
        <f>IF(M$61="","",IF(M$61&lt;$B$33,,'Rec Enhancement Calcs'!$C$4-'Rec Enhancement Calcs'!$B$4))</f>
        <v/>
      </c>
      <c r="N76" s="23" t="str">
        <f>IF(N$61="","",IF(N$61&lt;$B$33,,'Rec Enhancement Calcs'!$C$4-'Rec Enhancement Calcs'!$B$4))</f>
        <v/>
      </c>
      <c r="O76" s="23" t="str">
        <f>IF(O$61="","",IF(O$61&lt;$B$33,,'Rec Enhancement Calcs'!$C$4-'Rec Enhancement Calcs'!$B$4))</f>
        <v/>
      </c>
      <c r="P76" s="23" t="str">
        <f>IF(P$61="","",IF(P$61&lt;$B$33,,'Rec Enhancement Calcs'!$C$4-'Rec Enhancement Calcs'!$B$4))</f>
        <v/>
      </c>
      <c r="Q76" s="23" t="str">
        <f>IF(Q$61="","",IF(Q$61&lt;$B$33,,'Rec Enhancement Calcs'!$C$4-'Rec Enhancement Calcs'!$B$4))</f>
        <v/>
      </c>
      <c r="R76" s="23" t="str">
        <f>IF(R$61="","",IF(R$61&lt;$B$33,,'Rec Enhancement Calcs'!$C$4-'Rec Enhancement Calcs'!$B$4))</f>
        <v/>
      </c>
      <c r="S76" s="23" t="str">
        <f>IF(S$61="","",IF(S$61&lt;$B$33,,'Rec Enhancement Calcs'!$C$4-'Rec Enhancement Calcs'!$B$4))</f>
        <v/>
      </c>
      <c r="T76" s="23" t="str">
        <f>IF(T$61="","",IF(T$61&lt;$B$33,,'Rec Enhancement Calcs'!$C$4-'Rec Enhancement Calcs'!$B$4))</f>
        <v/>
      </c>
      <c r="U76" s="23" t="str">
        <f>IF(U$61="","",IF(U$61&lt;$B$33,,'Rec Enhancement Calcs'!$C$4-'Rec Enhancement Calcs'!$B$4))</f>
        <v/>
      </c>
      <c r="V76" s="23" t="str">
        <f>IF(V$61="","",IF(V$61&lt;$B$33,,'Rec Enhancement Calcs'!$C$4-'Rec Enhancement Calcs'!$B$4))</f>
        <v/>
      </c>
      <c r="W76" s="23" t="str">
        <f>IF(W$61="","",IF(W$61&lt;$B$33,,'Rec Enhancement Calcs'!$C$4-'Rec Enhancement Calcs'!$B$4))</f>
        <v/>
      </c>
      <c r="X76" s="23" t="str">
        <f>IF(X$61="","",IF(X$61&lt;$B$33,,'Rec Enhancement Calcs'!$C$4-'Rec Enhancement Calcs'!$B$4))</f>
        <v/>
      </c>
      <c r="Y76" s="23" t="str">
        <f>IF(Y$61="","",IF(Y$61&lt;$B$33,,'Rec Enhancement Calcs'!$C$4-'Rec Enhancement Calcs'!$B$4))</f>
        <v/>
      </c>
      <c r="Z76" s="23" t="str">
        <f>IF(Z$61="","",IF(Z$61&lt;$B$33,,'Rec Enhancement Calcs'!$C$4-'Rec Enhancement Calcs'!$B$4))</f>
        <v/>
      </c>
      <c r="AA76" s="23" t="str">
        <f>IF(AA$61="","",IF(AA$61&lt;$B$33,,'Rec Enhancement Calcs'!$C$4-'Rec Enhancement Calcs'!$B$4))</f>
        <v/>
      </c>
      <c r="AB76" s="23" t="str">
        <f>IF(AB$61="","",IF(AB$61&lt;$B$33,,'Rec Enhancement Calcs'!$C$4-'Rec Enhancement Calcs'!$B$4))</f>
        <v/>
      </c>
      <c r="AC76" s="23" t="str">
        <f>IF(AC$61="","",IF(AC$61&lt;$B$33,,'Rec Enhancement Calcs'!$C$4-'Rec Enhancement Calcs'!$B$4))</f>
        <v/>
      </c>
      <c r="AD76" s="23" t="str">
        <f>IF(AD$61="","",IF(AD$61&lt;$B$33,,'Rec Enhancement Calcs'!$C$4-'Rec Enhancement Calcs'!$B$4))</f>
        <v/>
      </c>
      <c r="AE76" s="23" t="str">
        <f>IF(AE$61="","",IF(AE$61&lt;$B$33,,'Rec Enhancement Calcs'!$C$4-'Rec Enhancement Calcs'!$B$4))</f>
        <v/>
      </c>
      <c r="AF76" s="23" t="str">
        <f>IF(AF$61="","",IF(AF$61&lt;$B$33,,'Rec Enhancement Calcs'!$C$4-'Rec Enhancement Calcs'!$B$4))</f>
        <v/>
      </c>
      <c r="AG76" s="23" t="str">
        <f>IF(AG$61="","",IF(AG$61&lt;$B$33,,'Rec Enhancement Calcs'!$C$4-'Rec Enhancement Calcs'!$B$4))</f>
        <v/>
      </c>
      <c r="AH76" s="23" t="str">
        <f>IF(AH$61="","",IF(AH$61&lt;$B$33,,'Rec Enhancement Calcs'!$C$4-'Rec Enhancement Calcs'!$B$4))</f>
        <v/>
      </c>
      <c r="AI76" s="23" t="str">
        <f>IF(AI$61="","",IF(AI$61&lt;$B$33,,'Rec Enhancement Calcs'!$C$4-'Rec Enhancement Calcs'!$B$4))</f>
        <v/>
      </c>
      <c r="AJ76" s="23" t="str">
        <f>IF(AJ$61="","",IF(AJ$61&lt;$B$33,,'Rec Enhancement Calcs'!$C$4-'Rec Enhancement Calcs'!$B$4))</f>
        <v/>
      </c>
      <c r="AK76" s="23" t="str">
        <f>IF(AK$61="","",IF(AK$61&lt;$B$33,,'Rec Enhancement Calcs'!$C$4-'Rec Enhancement Calcs'!$B$4))</f>
        <v/>
      </c>
      <c r="AL76" s="23" t="str">
        <f>IF(AL$61="","",IF(AL$61&lt;$B$33,,'Rec Enhancement Calcs'!$C$4-'Rec Enhancement Calcs'!$B$4))</f>
        <v/>
      </c>
      <c r="AM76" s="23" t="str">
        <f>IF(AM$61="","",IF(AM$61&lt;$B$33,,'Rec Enhancement Calcs'!$C$4-'Rec Enhancement Calcs'!$B$4))</f>
        <v/>
      </c>
      <c r="AN76" s="23" t="str">
        <f>IF(AN$61="","",IF(AN$61&lt;$B$33,,'Rec Enhancement Calcs'!$C$4-'Rec Enhancement Calcs'!$B$4))</f>
        <v/>
      </c>
      <c r="AO76" s="23" t="str">
        <f>IF(AO$61="","",IF(AO$61&lt;$B$33,,'Rec Enhancement Calcs'!$C$4-'Rec Enhancement Calcs'!$B$4))</f>
        <v/>
      </c>
      <c r="AP76" s="23" t="str">
        <f>IF(AP$61="","",IF(AP$61&lt;$B$33,,'Rec Enhancement Calcs'!$C$4-'Rec Enhancement Calcs'!$B$4))</f>
        <v/>
      </c>
      <c r="AQ76" s="23" t="str">
        <f>IF(AQ$61="","",IF(AQ$61&lt;$B$33,,'Rec Enhancement Calcs'!$C$4-'Rec Enhancement Calcs'!$B$4))</f>
        <v/>
      </c>
      <c r="AR76" s="23" t="str">
        <f>IF(AR$61="","",IF(AR$61&lt;$B$33,,'Rec Enhancement Calcs'!$C$4-'Rec Enhancement Calcs'!$B$4))</f>
        <v/>
      </c>
      <c r="AS76" s="23" t="str">
        <f>IF(AS$61="","",IF(AS$61&lt;$B$33,,'Rec Enhancement Calcs'!$C$4-'Rec Enhancement Calcs'!$B$4))</f>
        <v/>
      </c>
      <c r="AT76" s="23" t="str">
        <f>IF(AT$61="","",IF(AT$61&lt;$B$33,,'Rec Enhancement Calcs'!$C$4-'Rec Enhancement Calcs'!$B$4))</f>
        <v/>
      </c>
      <c r="AU76" s="23" t="str">
        <f>IF(AU$61="","",IF(AU$61&lt;$B$33,,'Rec Enhancement Calcs'!$C$4-'Rec Enhancement Calcs'!$B$4))</f>
        <v/>
      </c>
      <c r="AV76" s="23" t="str">
        <f>IF(AV$61="","",IF(AV$61&lt;$B$33,,'Rec Enhancement Calcs'!$C$4-'Rec Enhancement Calcs'!$B$4))</f>
        <v/>
      </c>
      <c r="AW76" s="23" t="str">
        <f>IF(AW$61="","",IF(AW$61&lt;$B$33,,'Rec Enhancement Calcs'!$C$4-'Rec Enhancement Calcs'!$B$4))</f>
        <v/>
      </c>
      <c r="AX76" s="23" t="str">
        <f>IF(AX$61="","",IF(AX$61&lt;$B$33,,'Rec Enhancement Calcs'!$C$4-'Rec Enhancement Calcs'!$B$4))</f>
        <v/>
      </c>
      <c r="AY76" s="23" t="str">
        <f>IF(AY$61="","",IF(AY$61&lt;$B$33,,'Rec Enhancement Calcs'!$C$4-'Rec Enhancement Calcs'!$B$4))</f>
        <v/>
      </c>
      <c r="AZ76" s="23" t="str">
        <f>IF(AZ$61="","",IF(AZ$61&lt;$B$33,,'Rec Enhancement Calcs'!$C$4-'Rec Enhancement Calcs'!$B$4))</f>
        <v/>
      </c>
      <c r="BA76" s="23" t="str">
        <f>IF(BA$61="","",IF(BA$61&lt;$B$33,,'Rec Enhancement Calcs'!$C$4-'Rec Enhancement Calcs'!$B$4))</f>
        <v/>
      </c>
      <c r="BB76" s="23" t="str">
        <f>IF(BB$61="","",IF(BB$61&lt;$B$33,,'Rec Enhancement Calcs'!$C$4-'Rec Enhancement Calcs'!$B$4))</f>
        <v/>
      </c>
      <c r="BC76" s="23" t="str">
        <f>IF(BC$61="","",IF(BC$61&lt;$B$33,,'Rec Enhancement Calcs'!$C$4-'Rec Enhancement Calcs'!$B$4))</f>
        <v/>
      </c>
      <c r="BD76" s="23" t="str">
        <f>IF(BD$61="","",IF(BD$61&lt;$B$33,,'Rec Enhancement Calcs'!$C$4-'Rec Enhancement Calcs'!$B$4))</f>
        <v/>
      </c>
      <c r="BE76" s="23" t="str">
        <f>IF(BE$61="","",IF(BE$61&lt;$B$33,,'Rec Enhancement Calcs'!$C$4-'Rec Enhancement Calcs'!$B$4))</f>
        <v/>
      </c>
      <c r="BF76" s="23" t="str">
        <f>IF(BF$61="","",IF(BF$61&lt;$B$33,,'Rec Enhancement Calcs'!$C$4-'Rec Enhancement Calcs'!$B$4))</f>
        <v/>
      </c>
      <c r="BG76" s="23" t="str">
        <f>IF(BG$61="","",IF(BG$61&lt;$B$33,,'Rec Enhancement Calcs'!$C$4-'Rec Enhancement Calcs'!$B$4))</f>
        <v/>
      </c>
      <c r="BH76" s="23" t="str">
        <f>IF(BH$61="","",IF(BH$61&lt;$B$33,,'Rec Enhancement Calcs'!$C$4-'Rec Enhancement Calcs'!$B$4))</f>
        <v/>
      </c>
      <c r="BI76" s="23" t="str">
        <f>IF(BI$61="","",IF(BI$61&lt;$B$33,,'Rec Enhancement Calcs'!$C$4-'Rec Enhancement Calcs'!$B$4))</f>
        <v/>
      </c>
      <c r="BJ76" s="23" t="str">
        <f>IF(BJ$61="","",IF(BJ$61&lt;$B$33,,'Rec Enhancement Calcs'!$C$4-'Rec Enhancement Calcs'!$B$4))</f>
        <v/>
      </c>
      <c r="BK76" s="23" t="str">
        <f>IF(BK$61="","",IF(BK$61&lt;$B$33,,'Rec Enhancement Calcs'!$C$4-'Rec Enhancement Calcs'!$B$4))</f>
        <v/>
      </c>
      <c r="BL76" s="23" t="str">
        <f>IF(BL$61="","",IF(BL$61&lt;$B$33,,'Rec Enhancement Calcs'!$C$4-'Rec Enhancement Calcs'!$B$4))</f>
        <v/>
      </c>
      <c r="BM76" s="23" t="str">
        <f>IF(BM$61="","",IF(BM$61&lt;$B$33,,'Rec Enhancement Calcs'!$C$4-'Rec Enhancement Calcs'!$B$4))</f>
        <v/>
      </c>
      <c r="BN76" s="23" t="str">
        <f>IF(BN$61="","",IF(BN$61&lt;$B$33,,'Rec Enhancement Calcs'!$C$4-'Rec Enhancement Calcs'!$B$4))</f>
        <v/>
      </c>
      <c r="BO76" s="23" t="str">
        <f>IF(BO$61="","",IF(BO$61&lt;$B$33,,'Rec Enhancement Calcs'!$C$4-'Rec Enhancement Calcs'!$B$4))</f>
        <v/>
      </c>
      <c r="BP76" s="23" t="str">
        <f>IF(BP$61="","",IF(BP$61&lt;$B$33,,'Rec Enhancement Calcs'!$C$4-'Rec Enhancement Calcs'!$B$4))</f>
        <v/>
      </c>
      <c r="BQ76" s="23" t="str">
        <f>IF(BQ$61="","",IF(BQ$61&lt;$B$33,,'Rec Enhancement Calcs'!$C$4-'Rec Enhancement Calcs'!$B$4))</f>
        <v/>
      </c>
      <c r="BR76" s="23" t="str">
        <f>IF(BR$61="","",IF(BR$61&lt;$B$33,,'Rec Enhancement Calcs'!$C$4-'Rec Enhancement Calcs'!$B$4))</f>
        <v/>
      </c>
      <c r="BS76" s="23" t="str">
        <f>IF(BS$61="","",IF(BS$61&lt;$B$33,,'Rec Enhancement Calcs'!$C$4-'Rec Enhancement Calcs'!$B$4))</f>
        <v/>
      </c>
      <c r="BT76" s="23" t="str">
        <f>IF(BT$61="","",IF(BT$61&lt;$B$33,,'Rec Enhancement Calcs'!$C$4-'Rec Enhancement Calcs'!$B$4))</f>
        <v/>
      </c>
      <c r="BU76" s="23" t="str">
        <f>IF(BU$61="","",IF(BU$61&lt;$B$33,,'Rec Enhancement Calcs'!$C$4-'Rec Enhancement Calcs'!$B$4))</f>
        <v/>
      </c>
      <c r="BV76" s="23" t="str">
        <f>IF(BV$61="","",IF(BV$61&lt;$B$33,,'Rec Enhancement Calcs'!$C$4-'Rec Enhancement Calcs'!$B$4))</f>
        <v/>
      </c>
      <c r="BW76" s="23" t="str">
        <f>IF(BW$61="","",IF(BW$61&lt;$B$33,,'Rec Enhancement Calcs'!$C$4-'Rec Enhancement Calcs'!$B$4))</f>
        <v/>
      </c>
      <c r="BX76" s="23" t="str">
        <f>IF(BX$61="","",IF(BX$61&lt;$B$33,,'Rec Enhancement Calcs'!$C$4-'Rec Enhancement Calcs'!$B$4))</f>
        <v/>
      </c>
      <c r="BY76" s="23" t="str">
        <f>IF(BY$61="","",IF(BY$61&lt;$B$33,,'Rec Enhancement Calcs'!$C$4-'Rec Enhancement Calcs'!$B$4))</f>
        <v/>
      </c>
      <c r="BZ76" s="23" t="str">
        <f>IF(BZ$61="","",IF(BZ$61&lt;$B$33,,'Rec Enhancement Calcs'!$C$4-'Rec Enhancement Calcs'!$B$4))</f>
        <v/>
      </c>
      <c r="CA76" s="23" t="str">
        <f>IF(CA$61="","",IF(CA$61&lt;$B$33,,'Rec Enhancement Calcs'!$C$4-'Rec Enhancement Calcs'!$B$4))</f>
        <v/>
      </c>
      <c r="CB76" s="23" t="str">
        <f>IF(CB$61="","",IF(CB$61&lt;$B$33,,'Rec Enhancement Calcs'!$C$4-'Rec Enhancement Calcs'!$B$4))</f>
        <v/>
      </c>
      <c r="CC76" s="23" t="str">
        <f>IF(CC$61="","",IF(CC$61&lt;$B$33,,'Rec Enhancement Calcs'!$C$4-'Rec Enhancement Calcs'!$B$4))</f>
        <v/>
      </c>
      <c r="CD76" s="23" t="str">
        <f>IF(CD$61="","",IF(CD$61&lt;$B$33,,'Rec Enhancement Calcs'!$C$4-'Rec Enhancement Calcs'!$B$4))</f>
        <v/>
      </c>
      <c r="CE76" s="23" t="str">
        <f>IF(CE$61="","",IF(CE$61&lt;$B$33,,'Rec Enhancement Calcs'!$C$4-'Rec Enhancement Calcs'!$B$4))</f>
        <v/>
      </c>
      <c r="CF76" s="23" t="str">
        <f>IF(CF$61="","",IF(CF$61&lt;$B$33,,'Rec Enhancement Calcs'!$C$4-'Rec Enhancement Calcs'!$B$4))</f>
        <v/>
      </c>
      <c r="CG76" s="23" t="str">
        <f>IF(CG$61="","",IF(CG$61&lt;$B$33,,'Rec Enhancement Calcs'!$C$4-'Rec Enhancement Calcs'!$B$4))</f>
        <v/>
      </c>
      <c r="CH76" s="23" t="str">
        <f>IF(CH$61="","",IF(CH$61&lt;$B$33,,'Rec Enhancement Calcs'!$C$4-'Rec Enhancement Calcs'!$B$4))</f>
        <v/>
      </c>
      <c r="CI76" s="23" t="str">
        <f>IF(CI$61="","",IF(CI$61&lt;$B$33,,'Rec Enhancement Calcs'!$C$4-'Rec Enhancement Calcs'!$B$4))</f>
        <v/>
      </c>
      <c r="CJ76" s="23" t="str">
        <f>IF(CJ$61="","",IF(CJ$61&lt;$B$33,,'Rec Enhancement Calcs'!$C$4-'Rec Enhancement Calcs'!$B$4))</f>
        <v/>
      </c>
      <c r="CK76" s="23" t="str">
        <f>IF(CK$61="","",IF(CK$61&lt;$B$33,,'Rec Enhancement Calcs'!$C$4-'Rec Enhancement Calcs'!$B$4))</f>
        <v/>
      </c>
      <c r="CL76" s="23" t="str">
        <f>IF(CL$61="","",IF(CL$61&lt;$B$33,,'Rec Enhancement Calcs'!$C$4-'Rec Enhancement Calcs'!$B$4))</f>
        <v/>
      </c>
      <c r="CM76" s="23" t="str">
        <f>IF(CM$61="","",IF(CM$61&lt;$B$33,,'Rec Enhancement Calcs'!$C$4-'Rec Enhancement Calcs'!$B$4))</f>
        <v/>
      </c>
      <c r="CN76" s="23" t="str">
        <f>IF(CN$61="","",IF(CN$61&lt;$B$33,,'Rec Enhancement Calcs'!$C$4-'Rec Enhancement Calcs'!$B$4))</f>
        <v/>
      </c>
      <c r="CO76" s="23" t="str">
        <f>IF(CO$61="","",IF(CO$61&lt;$B$33,,'Rec Enhancement Calcs'!$C$4-'Rec Enhancement Calcs'!$B$4))</f>
        <v/>
      </c>
      <c r="CP76" s="23" t="str">
        <f>IF(CP$61="","",IF(CP$61&lt;$B$33,,'Rec Enhancement Calcs'!$C$4-'Rec Enhancement Calcs'!$B$4))</f>
        <v/>
      </c>
      <c r="CQ76" s="23" t="str">
        <f>IF(CQ$61="","",IF(CQ$61&lt;$B$33,,'Rec Enhancement Calcs'!$C$4-'Rec Enhancement Calcs'!$B$4))</f>
        <v/>
      </c>
      <c r="CR76" s="23" t="str">
        <f>IF(CR$61="","",IF(CR$61&lt;$B$33,,'Rec Enhancement Calcs'!$C$4-'Rec Enhancement Calcs'!$B$4))</f>
        <v/>
      </c>
      <c r="CS76" s="23" t="str">
        <f>IF(CS$61="","",IF(CS$61&lt;$B$33,,'Rec Enhancement Calcs'!$C$4-'Rec Enhancement Calcs'!$B$4))</f>
        <v/>
      </c>
      <c r="CT76" s="23" t="str">
        <f>IF(CT$61="","",IF(CT$61&lt;$B$33,,'Rec Enhancement Calcs'!$C$4-'Rec Enhancement Calcs'!$B$4))</f>
        <v/>
      </c>
      <c r="CU76" s="23" t="str">
        <f>IF(CU$61="","",IF(CU$61&lt;$B$33,,'Rec Enhancement Calcs'!$C$4-'Rec Enhancement Calcs'!$B$4))</f>
        <v/>
      </c>
      <c r="CV76" s="23" t="str">
        <f>IF(CV$61="","",IF(CV$61&lt;$B$33,,'Rec Enhancement Calcs'!$C$4-'Rec Enhancement Calcs'!$B$4))</f>
        <v/>
      </c>
      <c r="CW76" s="23" t="str">
        <f>IF(CW$61="","",IF(CW$61&lt;$B$33,,'Rec Enhancement Calcs'!$C$4-'Rec Enhancement Calcs'!$B$4))</f>
        <v/>
      </c>
      <c r="CX76" s="23" t="str">
        <f>IF(CX$61="","",IF(CX$61&lt;$B$33,,'Rec Enhancement Calcs'!$C$4-'Rec Enhancement Calcs'!$B$4))</f>
        <v/>
      </c>
    </row>
    <row r="77" spans="1:102" x14ac:dyDescent="0.25">
      <c r="A77" s="31"/>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row>
    <row r="78" spans="1:102" x14ac:dyDescent="0.25">
      <c r="A78" s="31" t="s">
        <v>21</v>
      </c>
      <c r="B78" s="23" t="e">
        <f>IF(B$61="","",IF(B$61&lt;$B$33,,SUM('Green Infrastructure Calcs'!$F:$F)))</f>
        <v>#VALUE!</v>
      </c>
      <c r="C78" s="23" t="str">
        <f>IF(C$61="","",IF(C$61&lt;$B$33,,SUM('Green Infrastructure Calcs'!$F:$F)))</f>
        <v/>
      </c>
      <c r="D78" s="23" t="str">
        <f>IF(D$61="","",IF(D$61&lt;$B$33,,SUM('Green Infrastructure Calcs'!$F:$F)))</f>
        <v/>
      </c>
      <c r="E78" s="23" t="str">
        <f>IF(E$61="","",IF(E$61&lt;$B$33,,SUM('Green Infrastructure Calcs'!$F:$F)))</f>
        <v/>
      </c>
      <c r="F78" s="23" t="str">
        <f>IF(F$61="","",IF(F$61&lt;$B$33,,SUM('Green Infrastructure Calcs'!$F:$F)))</f>
        <v/>
      </c>
      <c r="G78" s="23" t="str">
        <f>IF(G$61="","",IF(G$61&lt;$B$33,,SUM('Green Infrastructure Calcs'!$F:$F)))</f>
        <v/>
      </c>
      <c r="H78" s="23" t="str">
        <f>IF(H$61="","",IF(H$61&lt;$B$33,,SUM('Green Infrastructure Calcs'!$F:$F)))</f>
        <v/>
      </c>
      <c r="I78" s="23" t="str">
        <f>IF(I$61="","",IF(I$61&lt;$B$33,,SUM('Green Infrastructure Calcs'!$F:$F)))</f>
        <v/>
      </c>
      <c r="J78" s="23" t="str">
        <f>IF(J$61="","",IF(J$61&lt;$B$33,,SUM('Green Infrastructure Calcs'!$F:$F)))</f>
        <v/>
      </c>
      <c r="K78" s="23" t="str">
        <f>IF(K$61="","",IF(K$61&lt;$B$33,,SUM('Green Infrastructure Calcs'!$F:$F)))</f>
        <v/>
      </c>
      <c r="L78" s="23" t="str">
        <f>IF(L$61="","",IF(L$61&lt;$B$33,,SUM('Green Infrastructure Calcs'!$F:$F)))</f>
        <v/>
      </c>
      <c r="M78" s="23" t="str">
        <f>IF(M$61="","",IF(M$61&lt;$B$33,,SUM('Green Infrastructure Calcs'!$F:$F)))</f>
        <v/>
      </c>
      <c r="N78" s="23" t="str">
        <f>IF(N$61="","",IF(N$61&lt;$B$33,,SUM('Green Infrastructure Calcs'!$F:$F)))</f>
        <v/>
      </c>
      <c r="O78" s="23" t="str">
        <f>IF(O$61="","",IF(O$61&lt;$B$33,,SUM('Green Infrastructure Calcs'!$F:$F)))</f>
        <v/>
      </c>
      <c r="P78" s="23" t="str">
        <f>IF(P$61="","",IF(P$61&lt;$B$33,,SUM('Green Infrastructure Calcs'!$F:$F)))</f>
        <v/>
      </c>
      <c r="Q78" s="23" t="str">
        <f>IF(Q$61="","",IF(Q$61&lt;$B$33,,SUM('Green Infrastructure Calcs'!$F:$F)))</f>
        <v/>
      </c>
      <c r="R78" s="23" t="str">
        <f>IF(R$61="","",IF(R$61&lt;$B$33,,SUM('Green Infrastructure Calcs'!$F:$F)))</f>
        <v/>
      </c>
      <c r="S78" s="23" t="str">
        <f>IF(S$61="","",IF(S$61&lt;$B$33,,SUM('Green Infrastructure Calcs'!$F:$F)))</f>
        <v/>
      </c>
      <c r="T78" s="23" t="str">
        <f>IF(T$61="","",IF(T$61&lt;$B$33,,SUM('Green Infrastructure Calcs'!$F:$F)))</f>
        <v/>
      </c>
      <c r="U78" s="23" t="str">
        <f>IF(U$61="","",IF(U$61&lt;$B$33,,SUM('Green Infrastructure Calcs'!$F:$F)))</f>
        <v/>
      </c>
      <c r="V78" s="23" t="str">
        <f>IF(V$61="","",IF(V$61&lt;$B$33,,SUM('Green Infrastructure Calcs'!$F:$F)))</f>
        <v/>
      </c>
      <c r="W78" s="23" t="str">
        <f>IF(W$61="","",IF(W$61&lt;$B$33,,SUM('Green Infrastructure Calcs'!$F:$F)))</f>
        <v/>
      </c>
      <c r="X78" s="23" t="str">
        <f>IF(X$61="","",IF(X$61&lt;$B$33,,SUM('Green Infrastructure Calcs'!$F:$F)))</f>
        <v/>
      </c>
      <c r="Y78" s="23" t="str">
        <f>IF(Y$61="","",IF(Y$61&lt;$B$33,,SUM('Green Infrastructure Calcs'!$F:$F)))</f>
        <v/>
      </c>
      <c r="Z78" s="23" t="str">
        <f>IF(Z$61="","",IF(Z$61&lt;$B$33,,SUM('Green Infrastructure Calcs'!$F:$F)))</f>
        <v/>
      </c>
      <c r="AA78" s="23" t="str">
        <f>IF(AA$61="","",IF(AA$61&lt;$B$33,,SUM('Green Infrastructure Calcs'!$F:$F)))</f>
        <v/>
      </c>
      <c r="AB78" s="23" t="str">
        <f>IF(AB$61="","",IF(AB$61&lt;$B$33,,SUM('Green Infrastructure Calcs'!$F:$F)))</f>
        <v/>
      </c>
      <c r="AC78" s="23" t="str">
        <f>IF(AC$61="","",IF(AC$61&lt;$B$33,,SUM('Green Infrastructure Calcs'!$F:$F)))</f>
        <v/>
      </c>
      <c r="AD78" s="23" t="str">
        <f>IF(AD$61="","",IF(AD$61&lt;$B$33,,SUM('Green Infrastructure Calcs'!$F:$F)))</f>
        <v/>
      </c>
      <c r="AE78" s="23" t="str">
        <f>IF(AE$61="","",IF(AE$61&lt;$B$33,,SUM('Green Infrastructure Calcs'!$F:$F)))</f>
        <v/>
      </c>
      <c r="AF78" s="23" t="str">
        <f>IF(AF$61="","",IF(AF$61&lt;$B$33,,SUM('Green Infrastructure Calcs'!$F:$F)))</f>
        <v/>
      </c>
      <c r="AG78" s="23" t="str">
        <f>IF(AG$61="","",IF(AG$61&lt;$B$33,,SUM('Green Infrastructure Calcs'!$F:$F)))</f>
        <v/>
      </c>
      <c r="AH78" s="23" t="str">
        <f>IF(AH$61="","",IF(AH$61&lt;$B$33,,SUM('Green Infrastructure Calcs'!$F:$F)))</f>
        <v/>
      </c>
      <c r="AI78" s="23" t="str">
        <f>IF(AI$61="","",IF(AI$61&lt;$B$33,,SUM('Green Infrastructure Calcs'!$F:$F)))</f>
        <v/>
      </c>
      <c r="AJ78" s="23" t="str">
        <f>IF(AJ$61="","",IF(AJ$61&lt;$B$33,,SUM('Green Infrastructure Calcs'!$F:$F)))</f>
        <v/>
      </c>
      <c r="AK78" s="23" t="str">
        <f>IF(AK$61="","",IF(AK$61&lt;$B$33,,SUM('Green Infrastructure Calcs'!$F:$F)))</f>
        <v/>
      </c>
      <c r="AL78" s="23" t="str">
        <f>IF(AL$61="","",IF(AL$61&lt;$B$33,,SUM('Green Infrastructure Calcs'!$F:$F)))</f>
        <v/>
      </c>
      <c r="AM78" s="23" t="str">
        <f>IF(AM$61="","",IF(AM$61&lt;$B$33,,SUM('Green Infrastructure Calcs'!$F:$F)))</f>
        <v/>
      </c>
      <c r="AN78" s="23" t="str">
        <f>IF(AN$61="","",IF(AN$61&lt;$B$33,,SUM('Green Infrastructure Calcs'!$F:$F)))</f>
        <v/>
      </c>
      <c r="AO78" s="23" t="str">
        <f>IF(AO$61="","",IF(AO$61&lt;$B$33,,SUM('Green Infrastructure Calcs'!$F:$F)))</f>
        <v/>
      </c>
      <c r="AP78" s="23" t="str">
        <f>IF(AP$61="","",IF(AP$61&lt;$B$33,,SUM('Green Infrastructure Calcs'!$F:$F)))</f>
        <v/>
      </c>
      <c r="AQ78" s="23" t="str">
        <f>IF(AQ$61="","",IF(AQ$61&lt;$B$33,,SUM('Green Infrastructure Calcs'!$F:$F)))</f>
        <v/>
      </c>
      <c r="AR78" s="23" t="str">
        <f>IF(AR$61="","",IF(AR$61&lt;$B$33,,SUM('Green Infrastructure Calcs'!$F:$F)))</f>
        <v/>
      </c>
      <c r="AS78" s="23" t="str">
        <f>IF(AS$61="","",IF(AS$61&lt;$B$33,,SUM('Green Infrastructure Calcs'!$F:$F)))</f>
        <v/>
      </c>
      <c r="AT78" s="23" t="str">
        <f>IF(AT$61="","",IF(AT$61&lt;$B$33,,SUM('Green Infrastructure Calcs'!$F:$F)))</f>
        <v/>
      </c>
      <c r="AU78" s="23" t="str">
        <f>IF(AU$61="","",IF(AU$61&lt;$B$33,,SUM('Green Infrastructure Calcs'!$F:$F)))</f>
        <v/>
      </c>
      <c r="AV78" s="23" t="str">
        <f>IF(AV$61="","",IF(AV$61&lt;$B$33,,SUM('Green Infrastructure Calcs'!$F:$F)))</f>
        <v/>
      </c>
      <c r="AW78" s="23" t="str">
        <f>IF(AW$61="","",IF(AW$61&lt;$B$33,,SUM('Green Infrastructure Calcs'!$F:$F)))</f>
        <v/>
      </c>
      <c r="AX78" s="23" t="str">
        <f>IF(AX$61="","",IF(AX$61&lt;$B$33,,SUM('Green Infrastructure Calcs'!$F:$F)))</f>
        <v/>
      </c>
      <c r="AY78" s="23" t="str">
        <f>IF(AY$61="","",IF(AY$61&lt;$B$33,,SUM('Green Infrastructure Calcs'!$F:$F)))</f>
        <v/>
      </c>
      <c r="AZ78" s="23" t="str">
        <f>IF(AZ$61="","",IF(AZ$61&lt;$B$33,,SUM('Green Infrastructure Calcs'!$F:$F)))</f>
        <v/>
      </c>
      <c r="BA78" s="23" t="str">
        <f>IF(BA$61="","",IF(BA$61&lt;$B$33,,SUM('Green Infrastructure Calcs'!$F:$F)))</f>
        <v/>
      </c>
      <c r="BB78" s="23" t="str">
        <f>IF(BB$61="","",IF(BB$61&lt;$B$33,,SUM('Green Infrastructure Calcs'!$F:$F)))</f>
        <v/>
      </c>
      <c r="BC78" s="23" t="str">
        <f>IF(BC$61="","",IF(BC$61&lt;$B$33,,SUM('Green Infrastructure Calcs'!$F:$F)))</f>
        <v/>
      </c>
      <c r="BD78" s="23" t="str">
        <f>IF(BD$61="","",IF(BD$61&lt;$B$33,,SUM('Green Infrastructure Calcs'!$F:$F)))</f>
        <v/>
      </c>
      <c r="BE78" s="23" t="str">
        <f>IF(BE$61="","",IF(BE$61&lt;$B$33,,SUM('Green Infrastructure Calcs'!$F:$F)))</f>
        <v/>
      </c>
      <c r="BF78" s="23" t="str">
        <f>IF(BF$61="","",IF(BF$61&lt;$B$33,,SUM('Green Infrastructure Calcs'!$F:$F)))</f>
        <v/>
      </c>
      <c r="BG78" s="23" t="str">
        <f>IF(BG$61="","",IF(BG$61&lt;$B$33,,SUM('Green Infrastructure Calcs'!$F:$F)))</f>
        <v/>
      </c>
      <c r="BH78" s="23" t="str">
        <f>IF(BH$61="","",IF(BH$61&lt;$B$33,,SUM('Green Infrastructure Calcs'!$F:$F)))</f>
        <v/>
      </c>
      <c r="BI78" s="23" t="str">
        <f>IF(BI$61="","",IF(BI$61&lt;$B$33,,SUM('Green Infrastructure Calcs'!$F:$F)))</f>
        <v/>
      </c>
      <c r="BJ78" s="23" t="str">
        <f>IF(BJ$61="","",IF(BJ$61&lt;$B$33,,SUM('Green Infrastructure Calcs'!$F:$F)))</f>
        <v/>
      </c>
      <c r="BK78" s="23" t="str">
        <f>IF(BK$61="","",IF(BK$61&lt;$B$33,,SUM('Green Infrastructure Calcs'!$F:$F)))</f>
        <v/>
      </c>
      <c r="BL78" s="23" t="str">
        <f>IF(BL$61="","",IF(BL$61&lt;$B$33,,SUM('Green Infrastructure Calcs'!$F:$F)))</f>
        <v/>
      </c>
      <c r="BM78" s="23" t="str">
        <f>IF(BM$61="","",IF(BM$61&lt;$B$33,,SUM('Green Infrastructure Calcs'!$F:$F)))</f>
        <v/>
      </c>
      <c r="BN78" s="23" t="str">
        <f>IF(BN$61="","",IF(BN$61&lt;$B$33,,SUM('Green Infrastructure Calcs'!$F:$F)))</f>
        <v/>
      </c>
      <c r="BO78" s="23" t="str">
        <f>IF(BO$61="","",IF(BO$61&lt;$B$33,,SUM('Green Infrastructure Calcs'!$F:$F)))</f>
        <v/>
      </c>
      <c r="BP78" s="23" t="str">
        <f>IF(BP$61="","",IF(BP$61&lt;$B$33,,SUM('Green Infrastructure Calcs'!$F:$F)))</f>
        <v/>
      </c>
      <c r="BQ78" s="23" t="str">
        <f>IF(BQ$61="","",IF(BQ$61&lt;$B$33,,SUM('Green Infrastructure Calcs'!$F:$F)))</f>
        <v/>
      </c>
      <c r="BR78" s="23" t="str">
        <f>IF(BR$61="","",IF(BR$61&lt;$B$33,,SUM('Green Infrastructure Calcs'!$F:$F)))</f>
        <v/>
      </c>
      <c r="BS78" s="23" t="str">
        <f>IF(BS$61="","",IF(BS$61&lt;$B$33,,SUM('Green Infrastructure Calcs'!$F:$F)))</f>
        <v/>
      </c>
      <c r="BT78" s="23" t="str">
        <f>IF(BT$61="","",IF(BT$61&lt;$B$33,,SUM('Green Infrastructure Calcs'!$F:$F)))</f>
        <v/>
      </c>
      <c r="BU78" s="23" t="str">
        <f>IF(BU$61="","",IF(BU$61&lt;$B$33,,SUM('Green Infrastructure Calcs'!$F:$F)))</f>
        <v/>
      </c>
      <c r="BV78" s="23" t="str">
        <f>IF(BV$61="","",IF(BV$61&lt;$B$33,,SUM('Green Infrastructure Calcs'!$F:$F)))</f>
        <v/>
      </c>
      <c r="BW78" s="23" t="str">
        <f>IF(BW$61="","",IF(BW$61&lt;$B$33,,SUM('Green Infrastructure Calcs'!$F:$F)))</f>
        <v/>
      </c>
      <c r="BX78" s="23" t="str">
        <f>IF(BX$61="","",IF(BX$61&lt;$B$33,,SUM('Green Infrastructure Calcs'!$F:$F)))</f>
        <v/>
      </c>
      <c r="BY78" s="23" t="str">
        <f>IF(BY$61="","",IF(BY$61&lt;$B$33,,SUM('Green Infrastructure Calcs'!$F:$F)))</f>
        <v/>
      </c>
      <c r="BZ78" s="23" t="str">
        <f>IF(BZ$61="","",IF(BZ$61&lt;$B$33,,SUM('Green Infrastructure Calcs'!$F:$F)))</f>
        <v/>
      </c>
      <c r="CA78" s="23" t="str">
        <f>IF(CA$61="","",IF(CA$61&lt;$B$33,,SUM('Green Infrastructure Calcs'!$F:$F)))</f>
        <v/>
      </c>
      <c r="CB78" s="23" t="str">
        <f>IF(CB$61="","",IF(CB$61&lt;$B$33,,SUM('Green Infrastructure Calcs'!$F:$F)))</f>
        <v/>
      </c>
      <c r="CC78" s="23" t="str">
        <f>IF(CC$61="","",IF(CC$61&lt;$B$33,,SUM('Green Infrastructure Calcs'!$F:$F)))</f>
        <v/>
      </c>
      <c r="CD78" s="23" t="str">
        <f>IF(CD$61="","",IF(CD$61&lt;$B$33,,SUM('Green Infrastructure Calcs'!$F:$F)))</f>
        <v/>
      </c>
      <c r="CE78" s="23" t="str">
        <f>IF(CE$61="","",IF(CE$61&lt;$B$33,,SUM('Green Infrastructure Calcs'!$F:$F)))</f>
        <v/>
      </c>
      <c r="CF78" s="23" t="str">
        <f>IF(CF$61="","",IF(CF$61&lt;$B$33,,SUM('Green Infrastructure Calcs'!$F:$F)))</f>
        <v/>
      </c>
      <c r="CG78" s="23" t="str">
        <f>IF(CG$61="","",IF(CG$61&lt;$B$33,,SUM('Green Infrastructure Calcs'!$F:$F)))</f>
        <v/>
      </c>
      <c r="CH78" s="23" t="str">
        <f>IF(CH$61="","",IF(CH$61&lt;$B$33,,SUM('Green Infrastructure Calcs'!$F:$F)))</f>
        <v/>
      </c>
      <c r="CI78" s="23" t="str">
        <f>IF(CI$61="","",IF(CI$61&lt;$B$33,,SUM('Green Infrastructure Calcs'!$F:$F)))</f>
        <v/>
      </c>
      <c r="CJ78" s="23" t="str">
        <f>IF(CJ$61="","",IF(CJ$61&lt;$B$33,,SUM('Green Infrastructure Calcs'!$F:$F)))</f>
        <v/>
      </c>
      <c r="CK78" s="23" t="str">
        <f>IF(CK$61="","",IF(CK$61&lt;$B$33,,SUM('Green Infrastructure Calcs'!$F:$F)))</f>
        <v/>
      </c>
      <c r="CL78" s="23" t="str">
        <f>IF(CL$61="","",IF(CL$61&lt;$B$33,,SUM('Green Infrastructure Calcs'!$F:$F)))</f>
        <v/>
      </c>
      <c r="CM78" s="23" t="str">
        <f>IF(CM$61="","",IF(CM$61&lt;$B$33,,SUM('Green Infrastructure Calcs'!$F:$F)))</f>
        <v/>
      </c>
      <c r="CN78" s="23" t="str">
        <f>IF(CN$61="","",IF(CN$61&lt;$B$33,,SUM('Green Infrastructure Calcs'!$F:$F)))</f>
        <v/>
      </c>
      <c r="CO78" s="23" t="str">
        <f>IF(CO$61="","",IF(CO$61&lt;$B$33,,SUM('Green Infrastructure Calcs'!$F:$F)))</f>
        <v/>
      </c>
      <c r="CP78" s="23" t="str">
        <f>IF(CP$61="","",IF(CP$61&lt;$B$33,,SUM('Green Infrastructure Calcs'!$F:$F)))</f>
        <v/>
      </c>
      <c r="CQ78" s="23" t="str">
        <f>IF(CQ$61="","",IF(CQ$61&lt;$B$33,,SUM('Green Infrastructure Calcs'!$F:$F)))</f>
        <v/>
      </c>
      <c r="CR78" s="23" t="str">
        <f>IF(CR$61="","",IF(CR$61&lt;$B$33,,SUM('Green Infrastructure Calcs'!$F:$F)))</f>
        <v/>
      </c>
      <c r="CS78" s="23" t="str">
        <f>IF(CS$61="","",IF(CS$61&lt;$B$33,,SUM('Green Infrastructure Calcs'!$F:$F)))</f>
        <v/>
      </c>
      <c r="CT78" s="23" t="str">
        <f>IF(CT$61="","",IF(CT$61&lt;$B$33,,SUM('Green Infrastructure Calcs'!$F:$F)))</f>
        <v/>
      </c>
      <c r="CU78" s="23" t="str">
        <f>IF(CU$61="","",IF(CU$61&lt;$B$33,,SUM('Green Infrastructure Calcs'!$F:$F)))</f>
        <v/>
      </c>
      <c r="CV78" s="23" t="str">
        <f>IF(CV$61="","",IF(CV$61&lt;$B$33,,SUM('Green Infrastructure Calcs'!$F:$F)))</f>
        <v/>
      </c>
      <c r="CW78" s="23" t="str">
        <f>IF(CW$61="","",IF(CW$61&lt;$B$33,,SUM('Green Infrastructure Calcs'!$F:$F)))</f>
        <v/>
      </c>
      <c r="CX78" s="23" t="str">
        <f>IF(CX$61="","",IF(CX$61&lt;$B$33,,SUM('Green Infrastructure Calcs'!$F:$F)))</f>
        <v/>
      </c>
    </row>
    <row r="79" spans="1:102" x14ac:dyDescent="0.25">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row>
    <row r="80" spans="1:102" x14ac:dyDescent="0.25">
      <c r="A80" s="345" t="s">
        <v>391</v>
      </c>
      <c r="B80" s="342"/>
      <c r="C80" s="342"/>
      <c r="D80" s="343"/>
      <c r="E80" s="344"/>
      <c r="F80" s="344"/>
      <c r="G80" s="344"/>
      <c r="H80" s="344"/>
      <c r="I80" s="344"/>
      <c r="J80" s="344"/>
      <c r="K80" s="344"/>
      <c r="L80" s="344"/>
      <c r="M80" s="344"/>
      <c r="N80" s="344"/>
      <c r="O80" s="344"/>
      <c r="P80" s="344"/>
      <c r="Q80" s="344"/>
      <c r="R80" s="344"/>
      <c r="S80" s="344"/>
      <c r="T80" s="344"/>
      <c r="U80" s="344"/>
      <c r="V80" s="344"/>
      <c r="W80" s="344"/>
      <c r="X80" s="344"/>
      <c r="Y80" s="344"/>
      <c r="Z80" s="344"/>
      <c r="AA80" s="344"/>
      <c r="AB80" s="344"/>
      <c r="AC80" s="344"/>
      <c r="AD80" s="344"/>
      <c r="AE80" s="344"/>
      <c r="AF80" s="344"/>
      <c r="AG80" s="344"/>
      <c r="AH80" s="344"/>
      <c r="AI80" s="344"/>
      <c r="AJ80" s="344"/>
      <c r="AK80" s="344"/>
      <c r="AL80" s="344"/>
      <c r="AM80" s="344"/>
      <c r="AN80" s="344"/>
      <c r="AO80" s="344"/>
      <c r="AP80" s="344"/>
      <c r="AQ80" s="344"/>
      <c r="AR80" s="344"/>
      <c r="AS80" s="344"/>
      <c r="AT80" s="344"/>
      <c r="AU80" s="344"/>
      <c r="AV80" s="344"/>
      <c r="AW80" s="344"/>
      <c r="AX80" s="344"/>
      <c r="AY80" s="344"/>
      <c r="AZ80" s="344"/>
      <c r="BA80" s="344"/>
      <c r="BB80" s="344"/>
      <c r="BC80" s="344"/>
      <c r="BD80" s="344"/>
      <c r="BE80" s="344"/>
      <c r="BF80" s="344"/>
      <c r="BG80" s="344"/>
      <c r="BH80" s="344"/>
      <c r="BI80" s="344"/>
      <c r="BJ80" s="344"/>
      <c r="BK80" s="344"/>
      <c r="BL80" s="344"/>
      <c r="BM80" s="344"/>
      <c r="BN80" s="344"/>
      <c r="BO80" s="344"/>
      <c r="BP80" s="344"/>
      <c r="BQ80" s="344"/>
      <c r="BR80" s="344"/>
      <c r="BS80" s="344"/>
      <c r="BT80" s="344"/>
      <c r="BU80" s="344"/>
      <c r="BV80" s="344"/>
      <c r="BW80" s="344"/>
      <c r="BX80" s="344"/>
      <c r="BY80" s="344"/>
      <c r="BZ80" s="344"/>
      <c r="CA80" s="344"/>
      <c r="CB80" s="344"/>
      <c r="CC80" s="344"/>
      <c r="CD80" s="344"/>
      <c r="CE80" s="344"/>
      <c r="CF80" s="344"/>
      <c r="CG80" s="344"/>
      <c r="CH80" s="344"/>
      <c r="CI80" s="344"/>
      <c r="CJ80" s="344"/>
      <c r="CK80" s="344"/>
      <c r="CL80" s="344"/>
      <c r="CM80" s="344"/>
      <c r="CN80" s="344"/>
      <c r="CO80" s="344"/>
      <c r="CP80" s="344"/>
      <c r="CQ80" s="344"/>
      <c r="CR80" s="344"/>
      <c r="CS80" s="344"/>
      <c r="CT80" s="344"/>
      <c r="CU80" s="344"/>
      <c r="CV80" s="344"/>
      <c r="CW80" s="344"/>
      <c r="CX80" s="344"/>
    </row>
    <row r="81" spans="1:102" x14ac:dyDescent="0.25">
      <c r="A81" s="129"/>
      <c r="B81" s="139"/>
      <c r="C81" s="23"/>
      <c r="D81" s="23"/>
    </row>
    <row r="82" spans="1:102" x14ac:dyDescent="0.25">
      <c r="A82" s="350" t="s">
        <v>392</v>
      </c>
      <c r="B82" s="353">
        <f>'General User Inputs'!F19</f>
        <v>7.0000000000000007E-2</v>
      </c>
      <c r="C82" s="23"/>
      <c r="D82" s="23"/>
    </row>
    <row r="83" spans="1:102" x14ac:dyDescent="0.25">
      <c r="A83" s="129"/>
      <c r="B83" s="139"/>
      <c r="C83" s="23"/>
      <c r="D83" s="23"/>
    </row>
    <row r="84" spans="1:102" x14ac:dyDescent="0.25">
      <c r="A84" s="168" t="s">
        <v>55</v>
      </c>
      <c r="B84" s="150" t="str">
        <f>'General User Inputs'!$F$22</f>
        <v>-</v>
      </c>
      <c r="C84" s="150" t="str">
        <f>IF(B84&gt;='General Assumptions_Back End'!$B$10,"",B84+1)</f>
        <v/>
      </c>
      <c r="D84" s="150" t="str">
        <f>IF(C84&gt;='General Assumptions_Back End'!$B$10,"",C84+1)</f>
        <v/>
      </c>
      <c r="E84" s="150" t="str">
        <f>IF(D84&gt;='General Assumptions_Back End'!$B$10,"",D84+1)</f>
        <v/>
      </c>
      <c r="F84" s="150" t="str">
        <f>IF(E84&gt;='General Assumptions_Back End'!$B$10,"",E84+1)</f>
        <v/>
      </c>
      <c r="G84" s="150" t="str">
        <f>IF(F84&gt;='General Assumptions_Back End'!$B$10,"",F84+1)</f>
        <v/>
      </c>
      <c r="H84" s="150" t="str">
        <f>IF(G84&gt;='General Assumptions_Back End'!$B$10,"",G84+1)</f>
        <v/>
      </c>
      <c r="I84" s="150" t="str">
        <f>IF(H84&gt;='General Assumptions_Back End'!$B$10,"",H84+1)</f>
        <v/>
      </c>
      <c r="J84" s="150" t="str">
        <f>IF(I84&gt;='General Assumptions_Back End'!$B$10,"",I84+1)</f>
        <v/>
      </c>
      <c r="K84" s="150" t="str">
        <f>IF(J84&gt;='General Assumptions_Back End'!$B$10,"",J84+1)</f>
        <v/>
      </c>
      <c r="L84" s="150" t="str">
        <f>IF(K84&gt;='General Assumptions_Back End'!$B$10,"",K84+1)</f>
        <v/>
      </c>
      <c r="M84" s="150" t="str">
        <f>IF(L84&gt;='General Assumptions_Back End'!$B$10,"",L84+1)</f>
        <v/>
      </c>
      <c r="N84" s="150" t="str">
        <f>IF(M84&gt;='General Assumptions_Back End'!$B$10,"",M84+1)</f>
        <v/>
      </c>
      <c r="O84" s="150" t="str">
        <f>IF(N84&gt;='General Assumptions_Back End'!$B$10,"",N84+1)</f>
        <v/>
      </c>
      <c r="P84" s="150" t="str">
        <f>IF(O84&gt;='General Assumptions_Back End'!$B$10,"",O84+1)</f>
        <v/>
      </c>
      <c r="Q84" s="150" t="str">
        <f>IF(P84&gt;='General Assumptions_Back End'!$B$10,"",P84+1)</f>
        <v/>
      </c>
      <c r="R84" s="150" t="str">
        <f>IF(Q84&gt;='General Assumptions_Back End'!$B$10,"",Q84+1)</f>
        <v/>
      </c>
      <c r="S84" s="150" t="str">
        <f>IF(R84&gt;='General Assumptions_Back End'!$B$10,"",R84+1)</f>
        <v/>
      </c>
      <c r="T84" s="150" t="str">
        <f>IF(S84&gt;='General Assumptions_Back End'!$B$10,"",S84+1)</f>
        <v/>
      </c>
      <c r="U84" s="150" t="str">
        <f>IF(T84&gt;='General Assumptions_Back End'!$B$10,"",T84+1)</f>
        <v/>
      </c>
      <c r="V84" s="150" t="str">
        <f>IF(U84&gt;='General Assumptions_Back End'!$B$10,"",U84+1)</f>
        <v/>
      </c>
      <c r="W84" s="150" t="str">
        <f>IF(V84&gt;='General Assumptions_Back End'!$B$10,"",V84+1)</f>
        <v/>
      </c>
      <c r="X84" s="150" t="str">
        <f>IF(W84&gt;='General Assumptions_Back End'!$B$10,"",W84+1)</f>
        <v/>
      </c>
      <c r="Y84" s="150" t="str">
        <f>IF(X84&gt;='General Assumptions_Back End'!$B$10,"",X84+1)</f>
        <v/>
      </c>
      <c r="Z84" s="150" t="str">
        <f>IF(Y84&gt;='General Assumptions_Back End'!$B$10,"",Y84+1)</f>
        <v/>
      </c>
      <c r="AA84" s="150" t="str">
        <f>IF(Z84&gt;='General Assumptions_Back End'!$B$10,"",Z84+1)</f>
        <v/>
      </c>
      <c r="AB84" s="150" t="str">
        <f>IF(AA84&gt;='General Assumptions_Back End'!$B$10,"",AA84+1)</f>
        <v/>
      </c>
      <c r="AC84" s="150" t="str">
        <f>IF(AB84&gt;='General Assumptions_Back End'!$B$10,"",AB84+1)</f>
        <v/>
      </c>
      <c r="AD84" s="150" t="str">
        <f>IF(AC84&gt;='General Assumptions_Back End'!$B$10,"",AC84+1)</f>
        <v/>
      </c>
      <c r="AE84" s="150" t="str">
        <f>IF(AD84&gt;='General Assumptions_Back End'!$B$10,"",AD84+1)</f>
        <v/>
      </c>
      <c r="AF84" s="150" t="str">
        <f>IF(AE84&gt;='General Assumptions_Back End'!$B$10,"",AE84+1)</f>
        <v/>
      </c>
      <c r="AG84" s="150" t="str">
        <f>IF(AF84&gt;='General Assumptions_Back End'!$B$10,"",AF84+1)</f>
        <v/>
      </c>
      <c r="AH84" s="150" t="str">
        <f>IF(AG84&gt;='General Assumptions_Back End'!$B$10,"",AG84+1)</f>
        <v/>
      </c>
      <c r="AI84" s="150" t="str">
        <f>IF(AH84&gt;='General Assumptions_Back End'!$B$10,"",AH84+1)</f>
        <v/>
      </c>
      <c r="AJ84" s="150" t="str">
        <f>IF(AI84&gt;='General Assumptions_Back End'!$B$10,"",AI84+1)</f>
        <v/>
      </c>
      <c r="AK84" s="150" t="str">
        <f>IF(AJ84&gt;='General Assumptions_Back End'!$B$10,"",AJ84+1)</f>
        <v/>
      </c>
      <c r="AL84" s="150" t="str">
        <f>IF(AK84&gt;='General Assumptions_Back End'!$B$10,"",AK84+1)</f>
        <v/>
      </c>
      <c r="AM84" s="150" t="str">
        <f>IF(AL84&gt;='General Assumptions_Back End'!$B$10,"",AL84+1)</f>
        <v/>
      </c>
      <c r="AN84" s="150" t="str">
        <f>IF(AM84&gt;='General Assumptions_Back End'!$B$10,"",AM84+1)</f>
        <v/>
      </c>
      <c r="AO84" s="150" t="str">
        <f>IF(AN84&gt;='General Assumptions_Back End'!$B$10,"",AN84+1)</f>
        <v/>
      </c>
      <c r="AP84" s="150" t="str">
        <f>IF(AO84&gt;='General Assumptions_Back End'!$B$10,"",AO84+1)</f>
        <v/>
      </c>
      <c r="AQ84" s="150" t="str">
        <f>IF(AP84&gt;='General Assumptions_Back End'!$B$10,"",AP84+1)</f>
        <v/>
      </c>
      <c r="AR84" s="150" t="str">
        <f>IF(AQ84&gt;='General Assumptions_Back End'!$B$10,"",AQ84+1)</f>
        <v/>
      </c>
      <c r="AS84" s="150" t="str">
        <f>IF(AR84&gt;='General Assumptions_Back End'!$B$10,"",AR84+1)</f>
        <v/>
      </c>
      <c r="AT84" s="150" t="str">
        <f>IF(AS84&gt;='General Assumptions_Back End'!$B$10,"",AS84+1)</f>
        <v/>
      </c>
      <c r="AU84" s="150" t="str">
        <f>IF(AT84&gt;='General Assumptions_Back End'!$B$10,"",AT84+1)</f>
        <v/>
      </c>
      <c r="AV84" s="150" t="str">
        <f>IF(AU84&gt;='General Assumptions_Back End'!$B$10,"",AU84+1)</f>
        <v/>
      </c>
      <c r="AW84" s="150" t="str">
        <f>IF(AV84&gt;='General Assumptions_Back End'!$B$10,"",AV84+1)</f>
        <v/>
      </c>
      <c r="AX84" s="150" t="str">
        <f>IF(AW84&gt;='General Assumptions_Back End'!$B$10,"",AW84+1)</f>
        <v/>
      </c>
      <c r="AY84" s="150" t="str">
        <f>IF(AX84&gt;='General Assumptions_Back End'!$B$10,"",AX84+1)</f>
        <v/>
      </c>
      <c r="AZ84" s="150" t="str">
        <f>IF(AY84&gt;='General Assumptions_Back End'!$B$10,"",AY84+1)</f>
        <v/>
      </c>
      <c r="BA84" s="150" t="str">
        <f>IF(AZ84&gt;='General Assumptions_Back End'!$B$10,"",AZ84+1)</f>
        <v/>
      </c>
      <c r="BB84" s="150" t="str">
        <f>IF(BA84&gt;='General Assumptions_Back End'!$B$10,"",BA84+1)</f>
        <v/>
      </c>
      <c r="BC84" s="150" t="str">
        <f>IF(BB84&gt;='General Assumptions_Back End'!$B$10,"",BB84+1)</f>
        <v/>
      </c>
      <c r="BD84" s="150" t="str">
        <f>IF(BC84&gt;='General Assumptions_Back End'!$B$10,"",BC84+1)</f>
        <v/>
      </c>
      <c r="BE84" s="150" t="str">
        <f>IF(BD84&gt;='General Assumptions_Back End'!$B$10,"",BD84+1)</f>
        <v/>
      </c>
      <c r="BF84" s="150" t="str">
        <f>IF(BE84&gt;='General Assumptions_Back End'!$B$10,"",BE84+1)</f>
        <v/>
      </c>
      <c r="BG84" s="150" t="str">
        <f>IF(BF84&gt;='General Assumptions_Back End'!$B$10,"",BF84+1)</f>
        <v/>
      </c>
      <c r="BH84" s="150" t="str">
        <f>IF(BG84&gt;='General Assumptions_Back End'!$B$10,"",BG84+1)</f>
        <v/>
      </c>
      <c r="BI84" s="150" t="str">
        <f>IF(BH84&gt;='General Assumptions_Back End'!$B$10,"",BH84+1)</f>
        <v/>
      </c>
      <c r="BJ84" s="150" t="str">
        <f>IF(BI84&gt;='General Assumptions_Back End'!$B$10,"",BI84+1)</f>
        <v/>
      </c>
      <c r="BK84" s="150" t="str">
        <f>IF(BJ84&gt;='General Assumptions_Back End'!$B$10,"",BJ84+1)</f>
        <v/>
      </c>
      <c r="BL84" s="150" t="str">
        <f>IF(BK84&gt;='General Assumptions_Back End'!$B$10,"",BK84+1)</f>
        <v/>
      </c>
      <c r="BM84" s="150" t="str">
        <f>IF(BL84&gt;='General Assumptions_Back End'!$B$10,"",BL84+1)</f>
        <v/>
      </c>
      <c r="BN84" s="150" t="str">
        <f>IF(BM84&gt;='General Assumptions_Back End'!$B$10,"",BM84+1)</f>
        <v/>
      </c>
      <c r="BO84" s="150" t="str">
        <f>IF(BN84&gt;='General Assumptions_Back End'!$B$10,"",BN84+1)</f>
        <v/>
      </c>
      <c r="BP84" s="150" t="str">
        <f>IF(BO84&gt;='General Assumptions_Back End'!$B$10,"",BO84+1)</f>
        <v/>
      </c>
      <c r="BQ84" s="150" t="str">
        <f>IF(BP84&gt;='General Assumptions_Back End'!$B$10,"",BP84+1)</f>
        <v/>
      </c>
      <c r="BR84" s="150" t="str">
        <f>IF(BQ84&gt;='General Assumptions_Back End'!$B$10,"",BQ84+1)</f>
        <v/>
      </c>
      <c r="BS84" s="150" t="str">
        <f>IF(BR84&gt;='General Assumptions_Back End'!$B$10,"",BR84+1)</f>
        <v/>
      </c>
      <c r="BT84" s="150" t="str">
        <f>IF(BS84&gt;='General Assumptions_Back End'!$B$10,"",BS84+1)</f>
        <v/>
      </c>
      <c r="BU84" s="150" t="str">
        <f>IF(BT84&gt;='General Assumptions_Back End'!$B$10,"",BT84+1)</f>
        <v/>
      </c>
      <c r="BV84" s="150" t="str">
        <f>IF(BU84&gt;='General Assumptions_Back End'!$B$10,"",BU84+1)</f>
        <v/>
      </c>
      <c r="BW84" s="150" t="str">
        <f>IF(BV84&gt;='General Assumptions_Back End'!$B$10,"",BV84+1)</f>
        <v/>
      </c>
      <c r="BX84" s="150" t="str">
        <f>IF(BW84&gt;='General Assumptions_Back End'!$B$10,"",BW84+1)</f>
        <v/>
      </c>
      <c r="BY84" s="150" t="str">
        <f>IF(BX84&gt;='General Assumptions_Back End'!$B$10,"",BX84+1)</f>
        <v/>
      </c>
      <c r="BZ84" s="150" t="str">
        <f>IF(BY84&gt;='General Assumptions_Back End'!$B$10,"",BY84+1)</f>
        <v/>
      </c>
      <c r="CA84" s="150" t="str">
        <f>IF(BZ84&gt;='General Assumptions_Back End'!$B$10,"",BZ84+1)</f>
        <v/>
      </c>
      <c r="CB84" s="150" t="str">
        <f>IF(CA84&gt;='General Assumptions_Back End'!$B$10,"",CA84+1)</f>
        <v/>
      </c>
      <c r="CC84" s="150" t="str">
        <f>IF(CB84&gt;='General Assumptions_Back End'!$B$10,"",CB84+1)</f>
        <v/>
      </c>
      <c r="CD84" s="150" t="str">
        <f>IF(CC84&gt;='General Assumptions_Back End'!$B$10,"",CC84+1)</f>
        <v/>
      </c>
      <c r="CE84" s="150" t="str">
        <f>IF(CD84&gt;='General Assumptions_Back End'!$B$10,"",CD84+1)</f>
        <v/>
      </c>
      <c r="CF84" s="150" t="str">
        <f>IF(CE84&gt;='General Assumptions_Back End'!$B$10,"",CE84+1)</f>
        <v/>
      </c>
      <c r="CG84" s="150" t="str">
        <f>IF(CF84&gt;='General Assumptions_Back End'!$B$10,"",CF84+1)</f>
        <v/>
      </c>
      <c r="CH84" s="150" t="str">
        <f>IF(CG84&gt;='General Assumptions_Back End'!$B$10,"",CG84+1)</f>
        <v/>
      </c>
      <c r="CI84" s="150" t="str">
        <f>IF(CH84&gt;='General Assumptions_Back End'!$B$10,"",CH84+1)</f>
        <v/>
      </c>
      <c r="CJ84" s="150" t="str">
        <f>IF(CI84&gt;='General Assumptions_Back End'!$B$10,"",CI84+1)</f>
        <v/>
      </c>
      <c r="CK84" s="150" t="str">
        <f>IF(CJ84&gt;='General Assumptions_Back End'!$B$10,"",CJ84+1)</f>
        <v/>
      </c>
      <c r="CL84" s="150" t="str">
        <f>IF(CK84&gt;='General Assumptions_Back End'!$B$10,"",CK84+1)</f>
        <v/>
      </c>
      <c r="CM84" s="150" t="str">
        <f>IF(CL84&gt;='General Assumptions_Back End'!$B$10,"",CL84+1)</f>
        <v/>
      </c>
      <c r="CN84" s="150" t="str">
        <f>IF(CM84&gt;='General Assumptions_Back End'!$B$10,"",CM84+1)</f>
        <v/>
      </c>
      <c r="CO84" s="150" t="str">
        <f>IF(CN84&gt;='General Assumptions_Back End'!$B$10,"",CN84+1)</f>
        <v/>
      </c>
      <c r="CP84" s="150" t="str">
        <f>IF(CO84&gt;='General Assumptions_Back End'!$B$10,"",CO84+1)</f>
        <v/>
      </c>
      <c r="CQ84" s="150" t="str">
        <f>IF(CP84&gt;='General Assumptions_Back End'!$B$10,"",CP84+1)</f>
        <v/>
      </c>
      <c r="CR84" s="150" t="str">
        <f>IF(CQ84&gt;='General Assumptions_Back End'!$B$10,"",CQ84+1)</f>
        <v/>
      </c>
      <c r="CS84" s="150" t="str">
        <f>IF(CR84&gt;='General Assumptions_Back End'!$B$10,"",CR84+1)</f>
        <v/>
      </c>
      <c r="CT84" s="150" t="str">
        <f>IF(CS84&gt;='General Assumptions_Back End'!$B$10,"",CS84+1)</f>
        <v/>
      </c>
      <c r="CU84" s="150" t="str">
        <f>IF(CT84&gt;='General Assumptions_Back End'!$B$10,"",CT84+1)</f>
        <v/>
      </c>
      <c r="CV84" s="150" t="str">
        <f>IF(CU84&gt;='General Assumptions_Back End'!$B$10,"",CU84+1)</f>
        <v/>
      </c>
      <c r="CW84" s="150" t="str">
        <f>IF(CV84&gt;='General Assumptions_Back End'!$B$10,"",CV84+1)</f>
        <v/>
      </c>
      <c r="CX84" s="150" t="str">
        <f>IF(CW84&gt;='General Assumptions_Back End'!$B$10,"",CW84+1)</f>
        <v/>
      </c>
    </row>
    <row r="85" spans="1:102" x14ac:dyDescent="0.25">
      <c r="A85" s="31"/>
      <c r="B85" s="139"/>
      <c r="C85" s="23"/>
      <c r="D85" s="23"/>
    </row>
    <row r="86" spans="1:102" x14ac:dyDescent="0.25">
      <c r="A86" s="172" t="s">
        <v>37</v>
      </c>
      <c r="B86" s="173"/>
      <c r="C86" s="173"/>
      <c r="D86" s="173"/>
      <c r="E86" s="173"/>
      <c r="F86" s="173"/>
      <c r="G86" s="173"/>
      <c r="H86" s="173"/>
      <c r="I86" s="173"/>
      <c r="J86" s="173"/>
      <c r="K86" s="173"/>
      <c r="L86" s="173"/>
      <c r="M86" s="173"/>
      <c r="N86" s="173"/>
      <c r="O86" s="173"/>
      <c r="P86" s="173"/>
      <c r="Q86" s="173"/>
      <c r="R86" s="173"/>
      <c r="S86" s="173"/>
      <c r="T86" s="173"/>
      <c r="U86" s="173"/>
      <c r="V86" s="173"/>
      <c r="W86" s="173"/>
      <c r="X86" s="173"/>
      <c r="Y86" s="173"/>
      <c r="Z86" s="173"/>
      <c r="AA86" s="173"/>
      <c r="AB86" s="173"/>
      <c r="AC86" s="173"/>
      <c r="AD86" s="173"/>
      <c r="AE86" s="173"/>
      <c r="AF86" s="173"/>
      <c r="AG86" s="173"/>
      <c r="AH86" s="173"/>
      <c r="AI86" s="173"/>
      <c r="AJ86" s="173"/>
      <c r="AK86" s="173"/>
      <c r="AL86" s="173"/>
      <c r="AM86" s="173"/>
      <c r="AN86" s="173"/>
      <c r="AO86" s="173"/>
      <c r="AP86" s="173"/>
      <c r="AQ86" s="173"/>
      <c r="AR86" s="173"/>
      <c r="AS86" s="173"/>
      <c r="AT86" s="173"/>
      <c r="AU86" s="173"/>
      <c r="AV86" s="173"/>
      <c r="AW86" s="173"/>
      <c r="AX86" s="173"/>
      <c r="AY86" s="173"/>
      <c r="AZ86" s="173"/>
      <c r="BA86" s="173"/>
      <c r="BB86" s="173"/>
      <c r="BC86" s="173"/>
      <c r="BD86" s="173"/>
      <c r="BE86" s="173"/>
      <c r="BF86" s="173"/>
      <c r="BG86" s="173"/>
      <c r="BH86" s="173"/>
      <c r="BI86" s="173"/>
      <c r="BJ86" s="173"/>
      <c r="BK86" s="173"/>
      <c r="BL86" s="173"/>
      <c r="BM86" s="173"/>
      <c r="BN86" s="173"/>
      <c r="BO86" s="173"/>
      <c r="BP86" s="173"/>
      <c r="BQ86" s="173"/>
      <c r="BR86" s="173"/>
      <c r="BS86" s="173"/>
      <c r="BT86" s="173"/>
      <c r="BU86" s="173"/>
      <c r="BV86" s="173"/>
      <c r="BW86" s="173"/>
      <c r="BX86" s="173"/>
      <c r="BY86" s="173"/>
      <c r="BZ86" s="173"/>
      <c r="CA86" s="173"/>
      <c r="CB86" s="173"/>
      <c r="CC86" s="173"/>
      <c r="CD86" s="173"/>
      <c r="CE86" s="173"/>
      <c r="CF86" s="173"/>
      <c r="CG86" s="173"/>
      <c r="CH86" s="173"/>
      <c r="CI86" s="173"/>
      <c r="CJ86" s="173"/>
      <c r="CK86" s="173"/>
      <c r="CL86" s="173"/>
      <c r="CM86" s="173"/>
      <c r="CN86" s="173"/>
      <c r="CO86" s="173"/>
      <c r="CP86" s="173"/>
      <c r="CQ86" s="173"/>
      <c r="CR86" s="173"/>
      <c r="CS86" s="173"/>
      <c r="CT86" s="173"/>
      <c r="CU86" s="173"/>
      <c r="CV86" s="173"/>
      <c r="CW86" s="173"/>
      <c r="CX86" s="173"/>
    </row>
    <row r="87" spans="1:102" x14ac:dyDescent="0.25">
      <c r="A87" t="s">
        <v>38</v>
      </c>
      <c r="B87" s="23" t="e">
        <f t="shared" ref="B87:AG87" si="185">IF(B$84="","",PV($B$82,B$84-$B$84,,B63))</f>
        <v>#VALUE!</v>
      </c>
      <c r="C87" s="23" t="str">
        <f t="shared" si="185"/>
        <v/>
      </c>
      <c r="D87" s="23" t="str">
        <f t="shared" si="185"/>
        <v/>
      </c>
      <c r="E87" s="23" t="str">
        <f t="shared" si="185"/>
        <v/>
      </c>
      <c r="F87" s="23" t="str">
        <f t="shared" si="185"/>
        <v/>
      </c>
      <c r="G87" s="23" t="str">
        <f t="shared" si="185"/>
        <v/>
      </c>
      <c r="H87" s="23" t="str">
        <f t="shared" si="185"/>
        <v/>
      </c>
      <c r="I87" s="23" t="str">
        <f t="shared" si="185"/>
        <v/>
      </c>
      <c r="J87" s="23" t="str">
        <f t="shared" si="185"/>
        <v/>
      </c>
      <c r="K87" s="23" t="str">
        <f t="shared" si="185"/>
        <v/>
      </c>
      <c r="L87" s="23" t="str">
        <f t="shared" si="185"/>
        <v/>
      </c>
      <c r="M87" s="23" t="str">
        <f t="shared" si="185"/>
        <v/>
      </c>
      <c r="N87" s="23" t="str">
        <f t="shared" si="185"/>
        <v/>
      </c>
      <c r="O87" s="23" t="str">
        <f t="shared" si="185"/>
        <v/>
      </c>
      <c r="P87" s="23" t="str">
        <f t="shared" si="185"/>
        <v/>
      </c>
      <c r="Q87" s="23" t="str">
        <f t="shared" si="185"/>
        <v/>
      </c>
      <c r="R87" s="23" t="str">
        <f t="shared" si="185"/>
        <v/>
      </c>
      <c r="S87" s="23" t="str">
        <f t="shared" si="185"/>
        <v/>
      </c>
      <c r="T87" s="23" t="str">
        <f t="shared" si="185"/>
        <v/>
      </c>
      <c r="U87" s="23" t="str">
        <f t="shared" si="185"/>
        <v/>
      </c>
      <c r="V87" s="23" t="str">
        <f t="shared" si="185"/>
        <v/>
      </c>
      <c r="W87" s="23" t="str">
        <f t="shared" si="185"/>
        <v/>
      </c>
      <c r="X87" s="23" t="str">
        <f t="shared" si="185"/>
        <v/>
      </c>
      <c r="Y87" s="23" t="str">
        <f t="shared" si="185"/>
        <v/>
      </c>
      <c r="Z87" s="23" t="str">
        <f t="shared" si="185"/>
        <v/>
      </c>
      <c r="AA87" s="23" t="str">
        <f t="shared" si="185"/>
        <v/>
      </c>
      <c r="AB87" s="23" t="str">
        <f t="shared" si="185"/>
        <v/>
      </c>
      <c r="AC87" s="23" t="str">
        <f t="shared" si="185"/>
        <v/>
      </c>
      <c r="AD87" s="23" t="str">
        <f t="shared" si="185"/>
        <v/>
      </c>
      <c r="AE87" s="23" t="str">
        <f t="shared" si="185"/>
        <v/>
      </c>
      <c r="AF87" s="23" t="str">
        <f t="shared" si="185"/>
        <v/>
      </c>
      <c r="AG87" s="23" t="str">
        <f t="shared" si="185"/>
        <v/>
      </c>
      <c r="AH87" s="23" t="str">
        <f t="shared" ref="AH87:BM87" si="186">IF(AH$84="","",PV($B$82,AH$84-$B$84,,AH63))</f>
        <v/>
      </c>
      <c r="AI87" s="23" t="str">
        <f t="shared" si="186"/>
        <v/>
      </c>
      <c r="AJ87" s="23" t="str">
        <f t="shared" si="186"/>
        <v/>
      </c>
      <c r="AK87" s="23" t="str">
        <f t="shared" si="186"/>
        <v/>
      </c>
      <c r="AL87" s="23" t="str">
        <f t="shared" si="186"/>
        <v/>
      </c>
      <c r="AM87" s="23" t="str">
        <f t="shared" si="186"/>
        <v/>
      </c>
      <c r="AN87" s="23" t="str">
        <f t="shared" si="186"/>
        <v/>
      </c>
      <c r="AO87" s="23" t="str">
        <f t="shared" si="186"/>
        <v/>
      </c>
      <c r="AP87" s="23" t="str">
        <f t="shared" si="186"/>
        <v/>
      </c>
      <c r="AQ87" s="23" t="str">
        <f t="shared" si="186"/>
        <v/>
      </c>
      <c r="AR87" s="23" t="str">
        <f t="shared" si="186"/>
        <v/>
      </c>
      <c r="AS87" s="23" t="str">
        <f t="shared" si="186"/>
        <v/>
      </c>
      <c r="AT87" s="23" t="str">
        <f t="shared" si="186"/>
        <v/>
      </c>
      <c r="AU87" s="23" t="str">
        <f t="shared" si="186"/>
        <v/>
      </c>
      <c r="AV87" s="23" t="str">
        <f t="shared" si="186"/>
        <v/>
      </c>
      <c r="AW87" s="23" t="str">
        <f t="shared" si="186"/>
        <v/>
      </c>
      <c r="AX87" s="23" t="str">
        <f t="shared" si="186"/>
        <v/>
      </c>
      <c r="AY87" s="23" t="str">
        <f t="shared" si="186"/>
        <v/>
      </c>
      <c r="AZ87" s="23" t="str">
        <f t="shared" si="186"/>
        <v/>
      </c>
      <c r="BA87" s="23" t="str">
        <f t="shared" si="186"/>
        <v/>
      </c>
      <c r="BB87" s="23" t="str">
        <f t="shared" si="186"/>
        <v/>
      </c>
      <c r="BC87" s="23" t="str">
        <f t="shared" si="186"/>
        <v/>
      </c>
      <c r="BD87" s="23" t="str">
        <f t="shared" si="186"/>
        <v/>
      </c>
      <c r="BE87" s="23" t="str">
        <f t="shared" si="186"/>
        <v/>
      </c>
      <c r="BF87" s="23" t="str">
        <f t="shared" si="186"/>
        <v/>
      </c>
      <c r="BG87" s="23" t="str">
        <f t="shared" si="186"/>
        <v/>
      </c>
      <c r="BH87" s="23" t="str">
        <f t="shared" si="186"/>
        <v/>
      </c>
      <c r="BI87" s="23" t="str">
        <f t="shared" si="186"/>
        <v/>
      </c>
      <c r="BJ87" s="23" t="str">
        <f t="shared" si="186"/>
        <v/>
      </c>
      <c r="BK87" s="23" t="str">
        <f t="shared" si="186"/>
        <v/>
      </c>
      <c r="BL87" s="23" t="str">
        <f t="shared" si="186"/>
        <v/>
      </c>
      <c r="BM87" s="23" t="str">
        <f t="shared" si="186"/>
        <v/>
      </c>
      <c r="BN87" s="23" t="str">
        <f t="shared" ref="BN87:CX87" si="187">IF(BN$84="","",PV($B$82,BN$84-$B$84,,BN63))</f>
        <v/>
      </c>
      <c r="BO87" s="23" t="str">
        <f t="shared" si="187"/>
        <v/>
      </c>
      <c r="BP87" s="23" t="str">
        <f t="shared" si="187"/>
        <v/>
      </c>
      <c r="BQ87" s="23" t="str">
        <f t="shared" si="187"/>
        <v/>
      </c>
      <c r="BR87" s="23" t="str">
        <f t="shared" si="187"/>
        <v/>
      </c>
      <c r="BS87" s="23" t="str">
        <f t="shared" si="187"/>
        <v/>
      </c>
      <c r="BT87" s="23" t="str">
        <f t="shared" si="187"/>
        <v/>
      </c>
      <c r="BU87" s="23" t="str">
        <f t="shared" si="187"/>
        <v/>
      </c>
      <c r="BV87" s="23" t="str">
        <f t="shared" si="187"/>
        <v/>
      </c>
      <c r="BW87" s="23" t="str">
        <f t="shared" si="187"/>
        <v/>
      </c>
      <c r="BX87" s="23" t="str">
        <f t="shared" si="187"/>
        <v/>
      </c>
      <c r="BY87" s="23" t="str">
        <f t="shared" si="187"/>
        <v/>
      </c>
      <c r="BZ87" s="23" t="str">
        <f t="shared" si="187"/>
        <v/>
      </c>
      <c r="CA87" s="23" t="str">
        <f t="shared" si="187"/>
        <v/>
      </c>
      <c r="CB87" s="23" t="str">
        <f t="shared" si="187"/>
        <v/>
      </c>
      <c r="CC87" s="23" t="str">
        <f t="shared" si="187"/>
        <v/>
      </c>
      <c r="CD87" s="23" t="str">
        <f t="shared" si="187"/>
        <v/>
      </c>
      <c r="CE87" s="23" t="str">
        <f t="shared" si="187"/>
        <v/>
      </c>
      <c r="CF87" s="23" t="str">
        <f t="shared" si="187"/>
        <v/>
      </c>
      <c r="CG87" s="23" t="str">
        <f t="shared" si="187"/>
        <v/>
      </c>
      <c r="CH87" s="23" t="str">
        <f t="shared" si="187"/>
        <v/>
      </c>
      <c r="CI87" s="23" t="str">
        <f t="shared" si="187"/>
        <v/>
      </c>
      <c r="CJ87" s="23" t="str">
        <f t="shared" si="187"/>
        <v/>
      </c>
      <c r="CK87" s="23" t="str">
        <f t="shared" si="187"/>
        <v/>
      </c>
      <c r="CL87" s="23" t="str">
        <f t="shared" si="187"/>
        <v/>
      </c>
      <c r="CM87" s="23" t="str">
        <f t="shared" si="187"/>
        <v/>
      </c>
      <c r="CN87" s="23" t="str">
        <f t="shared" si="187"/>
        <v/>
      </c>
      <c r="CO87" s="23" t="str">
        <f t="shared" si="187"/>
        <v/>
      </c>
      <c r="CP87" s="23" t="str">
        <f t="shared" si="187"/>
        <v/>
      </c>
      <c r="CQ87" s="23" t="str">
        <f t="shared" si="187"/>
        <v/>
      </c>
      <c r="CR87" s="23" t="str">
        <f t="shared" si="187"/>
        <v/>
      </c>
      <c r="CS87" s="23" t="str">
        <f t="shared" si="187"/>
        <v/>
      </c>
      <c r="CT87" s="23" t="str">
        <f t="shared" si="187"/>
        <v/>
      </c>
      <c r="CU87" s="23" t="str">
        <f t="shared" si="187"/>
        <v/>
      </c>
      <c r="CV87" s="23" t="str">
        <f t="shared" si="187"/>
        <v/>
      </c>
      <c r="CW87" s="23" t="str">
        <f t="shared" si="187"/>
        <v/>
      </c>
      <c r="CX87" s="23" t="str">
        <f t="shared" si="187"/>
        <v/>
      </c>
    </row>
    <row r="88" spans="1:102" s="140" customFormat="1" x14ac:dyDescent="0.25">
      <c r="A88" t="s">
        <v>39</v>
      </c>
      <c r="B88" s="23" t="e">
        <f t="shared" ref="B88:AG88" si="188">IF(B$84="","",PV($B$82,B$84-$B$84,,B64))</f>
        <v>#VALUE!</v>
      </c>
      <c r="C88" s="23" t="str">
        <f t="shared" si="188"/>
        <v/>
      </c>
      <c r="D88" s="23" t="str">
        <f t="shared" si="188"/>
        <v/>
      </c>
      <c r="E88" s="23" t="str">
        <f t="shared" si="188"/>
        <v/>
      </c>
      <c r="F88" s="23" t="str">
        <f t="shared" si="188"/>
        <v/>
      </c>
      <c r="G88" s="23" t="str">
        <f t="shared" si="188"/>
        <v/>
      </c>
      <c r="H88" s="23" t="str">
        <f t="shared" si="188"/>
        <v/>
      </c>
      <c r="I88" s="23" t="str">
        <f t="shared" si="188"/>
        <v/>
      </c>
      <c r="J88" s="23" t="str">
        <f t="shared" si="188"/>
        <v/>
      </c>
      <c r="K88" s="23" t="str">
        <f t="shared" si="188"/>
        <v/>
      </c>
      <c r="L88" s="23" t="str">
        <f t="shared" si="188"/>
        <v/>
      </c>
      <c r="M88" s="23" t="str">
        <f t="shared" si="188"/>
        <v/>
      </c>
      <c r="N88" s="23" t="str">
        <f t="shared" si="188"/>
        <v/>
      </c>
      <c r="O88" s="23" t="str">
        <f t="shared" si="188"/>
        <v/>
      </c>
      <c r="P88" s="23" t="str">
        <f t="shared" si="188"/>
        <v/>
      </c>
      <c r="Q88" s="23" t="str">
        <f t="shared" si="188"/>
        <v/>
      </c>
      <c r="R88" s="23" t="str">
        <f t="shared" si="188"/>
        <v/>
      </c>
      <c r="S88" s="23" t="str">
        <f t="shared" si="188"/>
        <v/>
      </c>
      <c r="T88" s="23" t="str">
        <f t="shared" si="188"/>
        <v/>
      </c>
      <c r="U88" s="23" t="str">
        <f t="shared" si="188"/>
        <v/>
      </c>
      <c r="V88" s="23" t="str">
        <f t="shared" si="188"/>
        <v/>
      </c>
      <c r="W88" s="23" t="str">
        <f t="shared" si="188"/>
        <v/>
      </c>
      <c r="X88" s="23" t="str">
        <f t="shared" si="188"/>
        <v/>
      </c>
      <c r="Y88" s="23" t="str">
        <f t="shared" si="188"/>
        <v/>
      </c>
      <c r="Z88" s="23" t="str">
        <f t="shared" si="188"/>
        <v/>
      </c>
      <c r="AA88" s="23" t="str">
        <f t="shared" si="188"/>
        <v/>
      </c>
      <c r="AB88" s="23" t="str">
        <f t="shared" si="188"/>
        <v/>
      </c>
      <c r="AC88" s="23" t="str">
        <f t="shared" si="188"/>
        <v/>
      </c>
      <c r="AD88" s="23" t="str">
        <f t="shared" si="188"/>
        <v/>
      </c>
      <c r="AE88" s="23" t="str">
        <f t="shared" si="188"/>
        <v/>
      </c>
      <c r="AF88" s="23" t="str">
        <f t="shared" si="188"/>
        <v/>
      </c>
      <c r="AG88" s="23" t="str">
        <f t="shared" si="188"/>
        <v/>
      </c>
      <c r="AH88" s="23" t="str">
        <f t="shared" ref="AH88:BM88" si="189">IF(AH$84="","",PV($B$82,AH$84-$B$84,,AH64))</f>
        <v/>
      </c>
      <c r="AI88" s="23" t="str">
        <f t="shared" si="189"/>
        <v/>
      </c>
      <c r="AJ88" s="23" t="str">
        <f t="shared" si="189"/>
        <v/>
      </c>
      <c r="AK88" s="23" t="str">
        <f t="shared" si="189"/>
        <v/>
      </c>
      <c r="AL88" s="23" t="str">
        <f t="shared" si="189"/>
        <v/>
      </c>
      <c r="AM88" s="23" t="str">
        <f t="shared" si="189"/>
        <v/>
      </c>
      <c r="AN88" s="23" t="str">
        <f t="shared" si="189"/>
        <v/>
      </c>
      <c r="AO88" s="23" t="str">
        <f t="shared" si="189"/>
        <v/>
      </c>
      <c r="AP88" s="23" t="str">
        <f t="shared" si="189"/>
        <v/>
      </c>
      <c r="AQ88" s="23" t="str">
        <f t="shared" si="189"/>
        <v/>
      </c>
      <c r="AR88" s="23" t="str">
        <f t="shared" si="189"/>
        <v/>
      </c>
      <c r="AS88" s="23" t="str">
        <f t="shared" si="189"/>
        <v/>
      </c>
      <c r="AT88" s="23" t="str">
        <f t="shared" si="189"/>
        <v/>
      </c>
      <c r="AU88" s="23" t="str">
        <f t="shared" si="189"/>
        <v/>
      </c>
      <c r="AV88" s="23" t="str">
        <f t="shared" si="189"/>
        <v/>
      </c>
      <c r="AW88" s="23" t="str">
        <f t="shared" si="189"/>
        <v/>
      </c>
      <c r="AX88" s="23" t="str">
        <f t="shared" si="189"/>
        <v/>
      </c>
      <c r="AY88" s="23" t="str">
        <f t="shared" si="189"/>
        <v/>
      </c>
      <c r="AZ88" s="23" t="str">
        <f t="shared" si="189"/>
        <v/>
      </c>
      <c r="BA88" s="23" t="str">
        <f t="shared" si="189"/>
        <v/>
      </c>
      <c r="BB88" s="23" t="str">
        <f t="shared" si="189"/>
        <v/>
      </c>
      <c r="BC88" s="23" t="str">
        <f t="shared" si="189"/>
        <v/>
      </c>
      <c r="BD88" s="23" t="str">
        <f t="shared" si="189"/>
        <v/>
      </c>
      <c r="BE88" s="23" t="str">
        <f t="shared" si="189"/>
        <v/>
      </c>
      <c r="BF88" s="23" t="str">
        <f t="shared" si="189"/>
        <v/>
      </c>
      <c r="BG88" s="23" t="str">
        <f t="shared" si="189"/>
        <v/>
      </c>
      <c r="BH88" s="23" t="str">
        <f t="shared" si="189"/>
        <v/>
      </c>
      <c r="BI88" s="23" t="str">
        <f t="shared" si="189"/>
        <v/>
      </c>
      <c r="BJ88" s="23" t="str">
        <f t="shared" si="189"/>
        <v/>
      </c>
      <c r="BK88" s="23" t="str">
        <f t="shared" si="189"/>
        <v/>
      </c>
      <c r="BL88" s="23" t="str">
        <f t="shared" si="189"/>
        <v/>
      </c>
      <c r="BM88" s="23" t="str">
        <f t="shared" si="189"/>
        <v/>
      </c>
      <c r="BN88" s="23" t="str">
        <f t="shared" ref="BN88:CX88" si="190">IF(BN$84="","",PV($B$82,BN$84-$B$84,,BN64))</f>
        <v/>
      </c>
      <c r="BO88" s="23" t="str">
        <f t="shared" si="190"/>
        <v/>
      </c>
      <c r="BP88" s="23" t="str">
        <f t="shared" si="190"/>
        <v/>
      </c>
      <c r="BQ88" s="23" t="str">
        <f t="shared" si="190"/>
        <v/>
      </c>
      <c r="BR88" s="23" t="str">
        <f t="shared" si="190"/>
        <v/>
      </c>
      <c r="BS88" s="23" t="str">
        <f t="shared" si="190"/>
        <v/>
      </c>
      <c r="BT88" s="23" t="str">
        <f t="shared" si="190"/>
        <v/>
      </c>
      <c r="BU88" s="23" t="str">
        <f t="shared" si="190"/>
        <v/>
      </c>
      <c r="BV88" s="23" t="str">
        <f t="shared" si="190"/>
        <v/>
      </c>
      <c r="BW88" s="23" t="str">
        <f t="shared" si="190"/>
        <v/>
      </c>
      <c r="BX88" s="23" t="str">
        <f t="shared" si="190"/>
        <v/>
      </c>
      <c r="BY88" s="23" t="str">
        <f t="shared" si="190"/>
        <v/>
      </c>
      <c r="BZ88" s="23" t="str">
        <f t="shared" si="190"/>
        <v/>
      </c>
      <c r="CA88" s="23" t="str">
        <f t="shared" si="190"/>
        <v/>
      </c>
      <c r="CB88" s="23" t="str">
        <f t="shared" si="190"/>
        <v/>
      </c>
      <c r="CC88" s="23" t="str">
        <f t="shared" si="190"/>
        <v/>
      </c>
      <c r="CD88" s="23" t="str">
        <f t="shared" si="190"/>
        <v/>
      </c>
      <c r="CE88" s="23" t="str">
        <f t="shared" si="190"/>
        <v/>
      </c>
      <c r="CF88" s="23" t="str">
        <f t="shared" si="190"/>
        <v/>
      </c>
      <c r="CG88" s="23" t="str">
        <f t="shared" si="190"/>
        <v/>
      </c>
      <c r="CH88" s="23" t="str">
        <f t="shared" si="190"/>
        <v/>
      </c>
      <c r="CI88" s="23" t="str">
        <f t="shared" si="190"/>
        <v/>
      </c>
      <c r="CJ88" s="23" t="str">
        <f t="shared" si="190"/>
        <v/>
      </c>
      <c r="CK88" s="23" t="str">
        <f t="shared" si="190"/>
        <v/>
      </c>
      <c r="CL88" s="23" t="str">
        <f t="shared" si="190"/>
        <v/>
      </c>
      <c r="CM88" s="23" t="str">
        <f t="shared" si="190"/>
        <v/>
      </c>
      <c r="CN88" s="23" t="str">
        <f t="shared" si="190"/>
        <v/>
      </c>
      <c r="CO88" s="23" t="str">
        <f t="shared" si="190"/>
        <v/>
      </c>
      <c r="CP88" s="23" t="str">
        <f t="shared" si="190"/>
        <v/>
      </c>
      <c r="CQ88" s="23" t="str">
        <f t="shared" si="190"/>
        <v/>
      </c>
      <c r="CR88" s="23" t="str">
        <f t="shared" si="190"/>
        <v/>
      </c>
      <c r="CS88" s="23" t="str">
        <f t="shared" si="190"/>
        <v/>
      </c>
      <c r="CT88" s="23" t="str">
        <f t="shared" si="190"/>
        <v/>
      </c>
      <c r="CU88" s="23" t="str">
        <f t="shared" si="190"/>
        <v/>
      </c>
      <c r="CV88" s="23" t="str">
        <f t="shared" si="190"/>
        <v/>
      </c>
      <c r="CW88" s="23" t="str">
        <f t="shared" si="190"/>
        <v/>
      </c>
      <c r="CX88" s="23" t="str">
        <f t="shared" si="190"/>
        <v/>
      </c>
    </row>
    <row r="89" spans="1:102" s="140" customFormat="1" x14ac:dyDescent="0.25">
      <c r="A89"/>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row>
    <row r="90" spans="1:102" x14ac:dyDescent="0.25">
      <c r="A90" s="172" t="s">
        <v>35</v>
      </c>
      <c r="B90" s="173"/>
      <c r="C90" s="173"/>
      <c r="D90" s="173"/>
      <c r="E90" s="173"/>
      <c r="F90" s="173"/>
      <c r="G90" s="173"/>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3"/>
      <c r="BC90" s="173"/>
      <c r="BD90" s="173"/>
      <c r="BE90" s="173"/>
      <c r="BF90" s="173"/>
      <c r="BG90" s="173"/>
      <c r="BH90" s="173"/>
      <c r="BI90" s="173"/>
      <c r="BJ90" s="173"/>
      <c r="BK90" s="173"/>
      <c r="BL90" s="173"/>
      <c r="BM90" s="173"/>
      <c r="BN90" s="173"/>
      <c r="BO90" s="173"/>
      <c r="BP90" s="173"/>
      <c r="BQ90" s="173"/>
      <c r="BR90" s="173"/>
      <c r="BS90" s="173"/>
      <c r="BT90" s="173"/>
      <c r="BU90" s="173"/>
      <c r="BV90" s="173"/>
      <c r="BW90" s="173"/>
      <c r="BX90" s="173"/>
      <c r="BY90" s="173"/>
      <c r="BZ90" s="173"/>
      <c r="CA90" s="173"/>
      <c r="CB90" s="173"/>
      <c r="CC90" s="173"/>
      <c r="CD90" s="173"/>
      <c r="CE90" s="173"/>
      <c r="CF90" s="173"/>
      <c r="CG90" s="173"/>
      <c r="CH90" s="173"/>
      <c r="CI90" s="173"/>
      <c r="CJ90" s="173"/>
      <c r="CK90" s="173"/>
      <c r="CL90" s="173"/>
      <c r="CM90" s="173"/>
      <c r="CN90" s="173"/>
      <c r="CO90" s="173"/>
      <c r="CP90" s="173"/>
      <c r="CQ90" s="173"/>
      <c r="CR90" s="173"/>
      <c r="CS90" s="173"/>
      <c r="CT90" s="173"/>
      <c r="CU90" s="173"/>
      <c r="CV90" s="173"/>
      <c r="CW90" s="173"/>
      <c r="CX90" s="173"/>
    </row>
    <row r="91" spans="1:102" x14ac:dyDescent="0.25">
      <c r="A91" s="31" t="s">
        <v>12</v>
      </c>
      <c r="B91" s="23" t="e">
        <f>IF(B$84="","",-PV($B$82,B$84-$B$84,,B67))</f>
        <v>#VALUE!</v>
      </c>
      <c r="C91" s="23" t="str">
        <f t="shared" ref="C91:AG91" si="191">IF(C$84="","",-PV($B$82,C$84-$B$84,,C67))</f>
        <v/>
      </c>
      <c r="D91" s="23" t="str">
        <f t="shared" si="191"/>
        <v/>
      </c>
      <c r="E91" s="23" t="str">
        <f t="shared" si="191"/>
        <v/>
      </c>
      <c r="F91" s="23" t="str">
        <f t="shared" si="191"/>
        <v/>
      </c>
      <c r="G91" s="23" t="str">
        <f t="shared" si="191"/>
        <v/>
      </c>
      <c r="H91" s="23" t="str">
        <f t="shared" si="191"/>
        <v/>
      </c>
      <c r="I91" s="23" t="str">
        <f t="shared" si="191"/>
        <v/>
      </c>
      <c r="J91" s="23" t="str">
        <f t="shared" si="191"/>
        <v/>
      </c>
      <c r="K91" s="23" t="str">
        <f t="shared" si="191"/>
        <v/>
      </c>
      <c r="L91" s="23" t="str">
        <f t="shared" si="191"/>
        <v/>
      </c>
      <c r="M91" s="23" t="str">
        <f t="shared" si="191"/>
        <v/>
      </c>
      <c r="N91" s="23" t="str">
        <f t="shared" si="191"/>
        <v/>
      </c>
      <c r="O91" s="23" t="str">
        <f t="shared" si="191"/>
        <v/>
      </c>
      <c r="P91" s="23" t="str">
        <f t="shared" si="191"/>
        <v/>
      </c>
      <c r="Q91" s="23" t="str">
        <f t="shared" si="191"/>
        <v/>
      </c>
      <c r="R91" s="23" t="str">
        <f t="shared" si="191"/>
        <v/>
      </c>
      <c r="S91" s="23" t="str">
        <f t="shared" si="191"/>
        <v/>
      </c>
      <c r="T91" s="23" t="str">
        <f t="shared" si="191"/>
        <v/>
      </c>
      <c r="U91" s="23" t="str">
        <f t="shared" si="191"/>
        <v/>
      </c>
      <c r="V91" s="23" t="str">
        <f t="shared" si="191"/>
        <v/>
      </c>
      <c r="W91" s="23" t="str">
        <f t="shared" si="191"/>
        <v/>
      </c>
      <c r="X91" s="23" t="str">
        <f t="shared" si="191"/>
        <v/>
      </c>
      <c r="Y91" s="23" t="str">
        <f t="shared" si="191"/>
        <v/>
      </c>
      <c r="Z91" s="23" t="str">
        <f t="shared" si="191"/>
        <v/>
      </c>
      <c r="AA91" s="23" t="str">
        <f t="shared" si="191"/>
        <v/>
      </c>
      <c r="AB91" s="23" t="str">
        <f t="shared" si="191"/>
        <v/>
      </c>
      <c r="AC91" s="23" t="str">
        <f t="shared" si="191"/>
        <v/>
      </c>
      <c r="AD91" s="23" t="str">
        <f t="shared" si="191"/>
        <v/>
      </c>
      <c r="AE91" s="23" t="str">
        <f t="shared" si="191"/>
        <v/>
      </c>
      <c r="AF91" s="23" t="str">
        <f t="shared" si="191"/>
        <v/>
      </c>
      <c r="AG91" s="23" t="str">
        <f t="shared" si="191"/>
        <v/>
      </c>
      <c r="AH91" s="23" t="str">
        <f t="shared" ref="AH91:BM91" si="192">IF(AH$84="","",-PV($B$82,AH$84-$B$84,,AH67))</f>
        <v/>
      </c>
      <c r="AI91" s="23" t="str">
        <f t="shared" si="192"/>
        <v/>
      </c>
      <c r="AJ91" s="23" t="str">
        <f t="shared" si="192"/>
        <v/>
      </c>
      <c r="AK91" s="23" t="str">
        <f t="shared" si="192"/>
        <v/>
      </c>
      <c r="AL91" s="23" t="str">
        <f t="shared" si="192"/>
        <v/>
      </c>
      <c r="AM91" s="23" t="str">
        <f t="shared" si="192"/>
        <v/>
      </c>
      <c r="AN91" s="23" t="str">
        <f t="shared" si="192"/>
        <v/>
      </c>
      <c r="AO91" s="23" t="str">
        <f t="shared" si="192"/>
        <v/>
      </c>
      <c r="AP91" s="23" t="str">
        <f t="shared" si="192"/>
        <v/>
      </c>
      <c r="AQ91" s="23" t="str">
        <f t="shared" si="192"/>
        <v/>
      </c>
      <c r="AR91" s="23" t="str">
        <f t="shared" si="192"/>
        <v/>
      </c>
      <c r="AS91" s="23" t="str">
        <f t="shared" si="192"/>
        <v/>
      </c>
      <c r="AT91" s="23" t="str">
        <f t="shared" si="192"/>
        <v/>
      </c>
      <c r="AU91" s="23" t="str">
        <f t="shared" si="192"/>
        <v/>
      </c>
      <c r="AV91" s="23" t="str">
        <f t="shared" si="192"/>
        <v/>
      </c>
      <c r="AW91" s="23" t="str">
        <f t="shared" si="192"/>
        <v/>
      </c>
      <c r="AX91" s="23" t="str">
        <f t="shared" si="192"/>
        <v/>
      </c>
      <c r="AY91" s="23" t="str">
        <f t="shared" si="192"/>
        <v/>
      </c>
      <c r="AZ91" s="23" t="str">
        <f t="shared" si="192"/>
        <v/>
      </c>
      <c r="BA91" s="23" t="str">
        <f t="shared" si="192"/>
        <v/>
      </c>
      <c r="BB91" s="23" t="str">
        <f t="shared" si="192"/>
        <v/>
      </c>
      <c r="BC91" s="23" t="str">
        <f t="shared" si="192"/>
        <v/>
      </c>
      <c r="BD91" s="23" t="str">
        <f t="shared" si="192"/>
        <v/>
      </c>
      <c r="BE91" s="23" t="str">
        <f t="shared" si="192"/>
        <v/>
      </c>
      <c r="BF91" s="23" t="str">
        <f t="shared" si="192"/>
        <v/>
      </c>
      <c r="BG91" s="23" t="str">
        <f t="shared" si="192"/>
        <v/>
      </c>
      <c r="BH91" s="23" t="str">
        <f t="shared" si="192"/>
        <v/>
      </c>
      <c r="BI91" s="23" t="str">
        <f t="shared" si="192"/>
        <v/>
      </c>
      <c r="BJ91" s="23" t="str">
        <f t="shared" si="192"/>
        <v/>
      </c>
      <c r="BK91" s="23" t="str">
        <f t="shared" si="192"/>
        <v/>
      </c>
      <c r="BL91" s="23" t="str">
        <f t="shared" si="192"/>
        <v/>
      </c>
      <c r="BM91" s="23" t="str">
        <f t="shared" si="192"/>
        <v/>
      </c>
      <c r="BN91" s="23" t="str">
        <f t="shared" ref="BN91:CX91" si="193">IF(BN$84="","",-PV($B$82,BN$84-$B$84,,BN67))</f>
        <v/>
      </c>
      <c r="BO91" s="23" t="str">
        <f t="shared" si="193"/>
        <v/>
      </c>
      <c r="BP91" s="23" t="str">
        <f t="shared" si="193"/>
        <v/>
      </c>
      <c r="BQ91" s="23" t="str">
        <f t="shared" si="193"/>
        <v/>
      </c>
      <c r="BR91" s="23" t="str">
        <f t="shared" si="193"/>
        <v/>
      </c>
      <c r="BS91" s="23" t="str">
        <f t="shared" si="193"/>
        <v/>
      </c>
      <c r="BT91" s="23" t="str">
        <f t="shared" si="193"/>
        <v/>
      </c>
      <c r="BU91" s="23" t="str">
        <f t="shared" si="193"/>
        <v/>
      </c>
      <c r="BV91" s="23" t="str">
        <f t="shared" si="193"/>
        <v/>
      </c>
      <c r="BW91" s="23" t="str">
        <f t="shared" si="193"/>
        <v/>
      </c>
      <c r="BX91" s="23" t="str">
        <f t="shared" si="193"/>
        <v/>
      </c>
      <c r="BY91" s="23" t="str">
        <f t="shared" si="193"/>
        <v/>
      </c>
      <c r="BZ91" s="23" t="str">
        <f t="shared" si="193"/>
        <v/>
      </c>
      <c r="CA91" s="23" t="str">
        <f t="shared" si="193"/>
        <v/>
      </c>
      <c r="CB91" s="23" t="str">
        <f t="shared" si="193"/>
        <v/>
      </c>
      <c r="CC91" s="23" t="str">
        <f t="shared" si="193"/>
        <v/>
      </c>
      <c r="CD91" s="23" t="str">
        <f t="shared" si="193"/>
        <v/>
      </c>
      <c r="CE91" s="23" t="str">
        <f t="shared" si="193"/>
        <v/>
      </c>
      <c r="CF91" s="23" t="str">
        <f t="shared" si="193"/>
        <v/>
      </c>
      <c r="CG91" s="23" t="str">
        <f t="shared" si="193"/>
        <v/>
      </c>
      <c r="CH91" s="23" t="str">
        <f t="shared" si="193"/>
        <v/>
      </c>
      <c r="CI91" s="23" t="str">
        <f t="shared" si="193"/>
        <v/>
      </c>
      <c r="CJ91" s="23" t="str">
        <f t="shared" si="193"/>
        <v/>
      </c>
      <c r="CK91" s="23" t="str">
        <f t="shared" si="193"/>
        <v/>
      </c>
      <c r="CL91" s="23" t="str">
        <f t="shared" si="193"/>
        <v/>
      </c>
      <c r="CM91" s="23" t="str">
        <f t="shared" si="193"/>
        <v/>
      </c>
      <c r="CN91" s="23" t="str">
        <f t="shared" si="193"/>
        <v/>
      </c>
      <c r="CO91" s="23" t="str">
        <f t="shared" si="193"/>
        <v/>
      </c>
      <c r="CP91" s="23" t="str">
        <f t="shared" si="193"/>
        <v/>
      </c>
      <c r="CQ91" s="23" t="str">
        <f t="shared" si="193"/>
        <v/>
      </c>
      <c r="CR91" s="23" t="str">
        <f t="shared" si="193"/>
        <v/>
      </c>
      <c r="CS91" s="23" t="str">
        <f t="shared" si="193"/>
        <v/>
      </c>
      <c r="CT91" s="23" t="str">
        <f t="shared" si="193"/>
        <v/>
      </c>
      <c r="CU91" s="23" t="str">
        <f t="shared" si="193"/>
        <v/>
      </c>
      <c r="CV91" s="23" t="str">
        <f t="shared" si="193"/>
        <v/>
      </c>
      <c r="CW91" s="23" t="str">
        <f t="shared" si="193"/>
        <v/>
      </c>
      <c r="CX91" s="23" t="str">
        <f t="shared" si="193"/>
        <v/>
      </c>
    </row>
    <row r="92" spans="1:102" x14ac:dyDescent="0.25">
      <c r="A92" s="31" t="s">
        <v>13</v>
      </c>
      <c r="B92" s="23" t="e">
        <f>IF(B$84="","",-PV($B$82,B$84-$B$84,,B68))</f>
        <v>#VALUE!</v>
      </c>
      <c r="C92" s="23" t="str">
        <f t="shared" ref="C92:AG92" si="194">IF(C$84="","",-PV($B$82,C$84-$B$84,,C68))</f>
        <v/>
      </c>
      <c r="D92" s="23" t="str">
        <f t="shared" si="194"/>
        <v/>
      </c>
      <c r="E92" s="23" t="str">
        <f t="shared" si="194"/>
        <v/>
      </c>
      <c r="F92" s="23" t="str">
        <f t="shared" si="194"/>
        <v/>
      </c>
      <c r="G92" s="23" t="str">
        <f t="shared" si="194"/>
        <v/>
      </c>
      <c r="H92" s="23" t="str">
        <f t="shared" si="194"/>
        <v/>
      </c>
      <c r="I92" s="23" t="str">
        <f t="shared" si="194"/>
        <v/>
      </c>
      <c r="J92" s="23" t="str">
        <f t="shared" si="194"/>
        <v/>
      </c>
      <c r="K92" s="23" t="str">
        <f t="shared" si="194"/>
        <v/>
      </c>
      <c r="L92" s="23" t="str">
        <f t="shared" si="194"/>
        <v/>
      </c>
      <c r="M92" s="23" t="str">
        <f t="shared" si="194"/>
        <v/>
      </c>
      <c r="N92" s="23" t="str">
        <f t="shared" si="194"/>
        <v/>
      </c>
      <c r="O92" s="23" t="str">
        <f t="shared" si="194"/>
        <v/>
      </c>
      <c r="P92" s="23" t="str">
        <f t="shared" si="194"/>
        <v/>
      </c>
      <c r="Q92" s="23" t="str">
        <f t="shared" si="194"/>
        <v/>
      </c>
      <c r="R92" s="23" t="str">
        <f t="shared" si="194"/>
        <v/>
      </c>
      <c r="S92" s="23" t="str">
        <f t="shared" si="194"/>
        <v/>
      </c>
      <c r="T92" s="23" t="str">
        <f t="shared" si="194"/>
        <v/>
      </c>
      <c r="U92" s="23" t="str">
        <f t="shared" si="194"/>
        <v/>
      </c>
      <c r="V92" s="23" t="str">
        <f t="shared" si="194"/>
        <v/>
      </c>
      <c r="W92" s="23" t="str">
        <f t="shared" si="194"/>
        <v/>
      </c>
      <c r="X92" s="23" t="str">
        <f t="shared" si="194"/>
        <v/>
      </c>
      <c r="Y92" s="23" t="str">
        <f t="shared" si="194"/>
        <v/>
      </c>
      <c r="Z92" s="23" t="str">
        <f t="shared" si="194"/>
        <v/>
      </c>
      <c r="AA92" s="23" t="str">
        <f t="shared" si="194"/>
        <v/>
      </c>
      <c r="AB92" s="23" t="str">
        <f t="shared" si="194"/>
        <v/>
      </c>
      <c r="AC92" s="23" t="str">
        <f t="shared" si="194"/>
        <v/>
      </c>
      <c r="AD92" s="23" t="str">
        <f t="shared" si="194"/>
        <v/>
      </c>
      <c r="AE92" s="23" t="str">
        <f t="shared" si="194"/>
        <v/>
      </c>
      <c r="AF92" s="23" t="str">
        <f t="shared" si="194"/>
        <v/>
      </c>
      <c r="AG92" s="23" t="str">
        <f t="shared" si="194"/>
        <v/>
      </c>
      <c r="AH92" s="23" t="str">
        <f t="shared" ref="AH92:BM92" si="195">IF(AH$84="","",-PV($B$82,AH$84-$B$84,,AH68))</f>
        <v/>
      </c>
      <c r="AI92" s="23" t="str">
        <f t="shared" si="195"/>
        <v/>
      </c>
      <c r="AJ92" s="23" t="str">
        <f t="shared" si="195"/>
        <v/>
      </c>
      <c r="AK92" s="23" t="str">
        <f t="shared" si="195"/>
        <v/>
      </c>
      <c r="AL92" s="23" t="str">
        <f t="shared" si="195"/>
        <v/>
      </c>
      <c r="AM92" s="23" t="str">
        <f t="shared" si="195"/>
        <v/>
      </c>
      <c r="AN92" s="23" t="str">
        <f t="shared" si="195"/>
        <v/>
      </c>
      <c r="AO92" s="23" t="str">
        <f t="shared" si="195"/>
        <v/>
      </c>
      <c r="AP92" s="23" t="str">
        <f t="shared" si="195"/>
        <v/>
      </c>
      <c r="AQ92" s="23" t="str">
        <f t="shared" si="195"/>
        <v/>
      </c>
      <c r="AR92" s="23" t="str">
        <f t="shared" si="195"/>
        <v/>
      </c>
      <c r="AS92" s="23" t="str">
        <f t="shared" si="195"/>
        <v/>
      </c>
      <c r="AT92" s="23" t="str">
        <f t="shared" si="195"/>
        <v/>
      </c>
      <c r="AU92" s="23" t="str">
        <f t="shared" si="195"/>
        <v/>
      </c>
      <c r="AV92" s="23" t="str">
        <f t="shared" si="195"/>
        <v/>
      </c>
      <c r="AW92" s="23" t="str">
        <f t="shared" si="195"/>
        <v/>
      </c>
      <c r="AX92" s="23" t="str">
        <f t="shared" si="195"/>
        <v/>
      </c>
      <c r="AY92" s="23" t="str">
        <f t="shared" si="195"/>
        <v/>
      </c>
      <c r="AZ92" s="23" t="str">
        <f t="shared" si="195"/>
        <v/>
      </c>
      <c r="BA92" s="23" t="str">
        <f t="shared" si="195"/>
        <v/>
      </c>
      <c r="BB92" s="23" t="str">
        <f t="shared" si="195"/>
        <v/>
      </c>
      <c r="BC92" s="23" t="str">
        <f t="shared" si="195"/>
        <v/>
      </c>
      <c r="BD92" s="23" t="str">
        <f t="shared" si="195"/>
        <v/>
      </c>
      <c r="BE92" s="23" t="str">
        <f t="shared" si="195"/>
        <v/>
      </c>
      <c r="BF92" s="23" t="str">
        <f t="shared" si="195"/>
        <v/>
      </c>
      <c r="BG92" s="23" t="str">
        <f t="shared" si="195"/>
        <v/>
      </c>
      <c r="BH92" s="23" t="str">
        <f t="shared" si="195"/>
        <v/>
      </c>
      <c r="BI92" s="23" t="str">
        <f t="shared" si="195"/>
        <v/>
      </c>
      <c r="BJ92" s="23" t="str">
        <f t="shared" si="195"/>
        <v/>
      </c>
      <c r="BK92" s="23" t="str">
        <f t="shared" si="195"/>
        <v/>
      </c>
      <c r="BL92" s="23" t="str">
        <f t="shared" si="195"/>
        <v/>
      </c>
      <c r="BM92" s="23" t="str">
        <f t="shared" si="195"/>
        <v/>
      </c>
      <c r="BN92" s="23" t="str">
        <f t="shared" ref="BN92:CX92" si="196">IF(BN$84="","",-PV($B$82,BN$84-$B$84,,BN68))</f>
        <v/>
      </c>
      <c r="BO92" s="23" t="str">
        <f t="shared" si="196"/>
        <v/>
      </c>
      <c r="BP92" s="23" t="str">
        <f t="shared" si="196"/>
        <v/>
      </c>
      <c r="BQ92" s="23" t="str">
        <f t="shared" si="196"/>
        <v/>
      </c>
      <c r="BR92" s="23" t="str">
        <f t="shared" si="196"/>
        <v/>
      </c>
      <c r="BS92" s="23" t="str">
        <f t="shared" si="196"/>
        <v/>
      </c>
      <c r="BT92" s="23" t="str">
        <f t="shared" si="196"/>
        <v/>
      </c>
      <c r="BU92" s="23" t="str">
        <f t="shared" si="196"/>
        <v/>
      </c>
      <c r="BV92" s="23" t="str">
        <f t="shared" si="196"/>
        <v/>
      </c>
      <c r="BW92" s="23" t="str">
        <f t="shared" si="196"/>
        <v/>
      </c>
      <c r="BX92" s="23" t="str">
        <f t="shared" si="196"/>
        <v/>
      </c>
      <c r="BY92" s="23" t="str">
        <f t="shared" si="196"/>
        <v/>
      </c>
      <c r="BZ92" s="23" t="str">
        <f t="shared" si="196"/>
        <v/>
      </c>
      <c r="CA92" s="23" t="str">
        <f t="shared" si="196"/>
        <v/>
      </c>
      <c r="CB92" s="23" t="str">
        <f t="shared" si="196"/>
        <v/>
      </c>
      <c r="CC92" s="23" t="str">
        <f t="shared" si="196"/>
        <v/>
      </c>
      <c r="CD92" s="23" t="str">
        <f t="shared" si="196"/>
        <v/>
      </c>
      <c r="CE92" s="23" t="str">
        <f t="shared" si="196"/>
        <v/>
      </c>
      <c r="CF92" s="23" t="str">
        <f t="shared" si="196"/>
        <v/>
      </c>
      <c r="CG92" s="23" t="str">
        <f t="shared" si="196"/>
        <v/>
      </c>
      <c r="CH92" s="23" t="str">
        <f t="shared" si="196"/>
        <v/>
      </c>
      <c r="CI92" s="23" t="str">
        <f t="shared" si="196"/>
        <v/>
      </c>
      <c r="CJ92" s="23" t="str">
        <f t="shared" si="196"/>
        <v/>
      </c>
      <c r="CK92" s="23" t="str">
        <f t="shared" si="196"/>
        <v/>
      </c>
      <c r="CL92" s="23" t="str">
        <f t="shared" si="196"/>
        <v/>
      </c>
      <c r="CM92" s="23" t="str">
        <f t="shared" si="196"/>
        <v/>
      </c>
      <c r="CN92" s="23" t="str">
        <f t="shared" si="196"/>
        <v/>
      </c>
      <c r="CO92" s="23" t="str">
        <f t="shared" si="196"/>
        <v/>
      </c>
      <c r="CP92" s="23" t="str">
        <f t="shared" si="196"/>
        <v/>
      </c>
      <c r="CQ92" s="23" t="str">
        <f t="shared" si="196"/>
        <v/>
      </c>
      <c r="CR92" s="23" t="str">
        <f t="shared" si="196"/>
        <v/>
      </c>
      <c r="CS92" s="23" t="str">
        <f t="shared" si="196"/>
        <v/>
      </c>
      <c r="CT92" s="23" t="str">
        <f t="shared" si="196"/>
        <v/>
      </c>
      <c r="CU92" s="23" t="str">
        <f t="shared" si="196"/>
        <v/>
      </c>
      <c r="CV92" s="23" t="str">
        <f t="shared" si="196"/>
        <v/>
      </c>
      <c r="CW92" s="23" t="str">
        <f t="shared" si="196"/>
        <v/>
      </c>
      <c r="CX92" s="23" t="str">
        <f t="shared" si="196"/>
        <v/>
      </c>
    </row>
    <row r="93" spans="1:102" x14ac:dyDescent="0.25">
      <c r="A93" t="s">
        <v>14</v>
      </c>
      <c r="B93" s="23" t="e">
        <f>IF(B$84="","",-PV($B$82,B$84-$B$84,,B69))</f>
        <v>#VALUE!</v>
      </c>
      <c r="C93" s="23" t="str">
        <f t="shared" ref="C93:AH93" si="197">IF(C$84="","",-PV($B$82,C$84-$B$84,,C69))</f>
        <v/>
      </c>
      <c r="D93" s="23" t="str">
        <f t="shared" si="197"/>
        <v/>
      </c>
      <c r="E93" s="23" t="str">
        <f t="shared" si="197"/>
        <v/>
      </c>
      <c r="F93" s="23" t="str">
        <f t="shared" si="197"/>
        <v/>
      </c>
      <c r="G93" s="23" t="str">
        <f t="shared" si="197"/>
        <v/>
      </c>
      <c r="H93" s="23" t="str">
        <f t="shared" si="197"/>
        <v/>
      </c>
      <c r="I93" s="23" t="str">
        <f t="shared" si="197"/>
        <v/>
      </c>
      <c r="J93" s="23" t="str">
        <f t="shared" si="197"/>
        <v/>
      </c>
      <c r="K93" s="23" t="str">
        <f t="shared" si="197"/>
        <v/>
      </c>
      <c r="L93" s="23" t="str">
        <f t="shared" si="197"/>
        <v/>
      </c>
      <c r="M93" s="23" t="str">
        <f t="shared" si="197"/>
        <v/>
      </c>
      <c r="N93" s="23" t="str">
        <f t="shared" si="197"/>
        <v/>
      </c>
      <c r="O93" s="23" t="str">
        <f t="shared" si="197"/>
        <v/>
      </c>
      <c r="P93" s="23" t="str">
        <f t="shared" si="197"/>
        <v/>
      </c>
      <c r="Q93" s="23" t="str">
        <f t="shared" si="197"/>
        <v/>
      </c>
      <c r="R93" s="23" t="str">
        <f t="shared" si="197"/>
        <v/>
      </c>
      <c r="S93" s="23" t="str">
        <f t="shared" si="197"/>
        <v/>
      </c>
      <c r="T93" s="23" t="str">
        <f t="shared" si="197"/>
        <v/>
      </c>
      <c r="U93" s="23" t="str">
        <f t="shared" si="197"/>
        <v/>
      </c>
      <c r="V93" s="23" t="str">
        <f t="shared" si="197"/>
        <v/>
      </c>
      <c r="W93" s="23" t="str">
        <f t="shared" si="197"/>
        <v/>
      </c>
      <c r="X93" s="23" t="str">
        <f t="shared" si="197"/>
        <v/>
      </c>
      <c r="Y93" s="23" t="str">
        <f t="shared" si="197"/>
        <v/>
      </c>
      <c r="Z93" s="23" t="str">
        <f t="shared" si="197"/>
        <v/>
      </c>
      <c r="AA93" s="23" t="str">
        <f t="shared" si="197"/>
        <v/>
      </c>
      <c r="AB93" s="23" t="str">
        <f t="shared" si="197"/>
        <v/>
      </c>
      <c r="AC93" s="23" t="str">
        <f t="shared" si="197"/>
        <v/>
      </c>
      <c r="AD93" s="23" t="str">
        <f t="shared" si="197"/>
        <v/>
      </c>
      <c r="AE93" s="23" t="str">
        <f t="shared" si="197"/>
        <v/>
      </c>
      <c r="AF93" s="23" t="str">
        <f t="shared" si="197"/>
        <v/>
      </c>
      <c r="AG93" s="23" t="str">
        <f t="shared" si="197"/>
        <v/>
      </c>
      <c r="AH93" s="23" t="str">
        <f t="shared" si="197"/>
        <v/>
      </c>
      <c r="AI93" s="23" t="str">
        <f t="shared" ref="AI93:BN93" si="198">IF(AI$84="","",-PV($B$82,AI$84-$B$84,,AI69))</f>
        <v/>
      </c>
      <c r="AJ93" s="23" t="str">
        <f t="shared" si="198"/>
        <v/>
      </c>
      <c r="AK93" s="23" t="str">
        <f t="shared" si="198"/>
        <v/>
      </c>
      <c r="AL93" s="23" t="str">
        <f t="shared" si="198"/>
        <v/>
      </c>
      <c r="AM93" s="23" t="str">
        <f t="shared" si="198"/>
        <v/>
      </c>
      <c r="AN93" s="23" t="str">
        <f t="shared" si="198"/>
        <v/>
      </c>
      <c r="AO93" s="23" t="str">
        <f t="shared" si="198"/>
        <v/>
      </c>
      <c r="AP93" s="23" t="str">
        <f t="shared" si="198"/>
        <v/>
      </c>
      <c r="AQ93" s="23" t="str">
        <f t="shared" si="198"/>
        <v/>
      </c>
      <c r="AR93" s="23" t="str">
        <f t="shared" si="198"/>
        <v/>
      </c>
      <c r="AS93" s="23" t="str">
        <f t="shared" si="198"/>
        <v/>
      </c>
      <c r="AT93" s="23" t="str">
        <f t="shared" si="198"/>
        <v/>
      </c>
      <c r="AU93" s="23" t="str">
        <f t="shared" si="198"/>
        <v/>
      </c>
      <c r="AV93" s="23" t="str">
        <f t="shared" si="198"/>
        <v/>
      </c>
      <c r="AW93" s="23" t="str">
        <f t="shared" si="198"/>
        <v/>
      </c>
      <c r="AX93" s="23" t="str">
        <f t="shared" si="198"/>
        <v/>
      </c>
      <c r="AY93" s="23" t="str">
        <f t="shared" si="198"/>
        <v/>
      </c>
      <c r="AZ93" s="23" t="str">
        <f t="shared" si="198"/>
        <v/>
      </c>
      <c r="BA93" s="23" t="str">
        <f t="shared" si="198"/>
        <v/>
      </c>
      <c r="BB93" s="23" t="str">
        <f t="shared" si="198"/>
        <v/>
      </c>
      <c r="BC93" s="23" t="str">
        <f t="shared" si="198"/>
        <v/>
      </c>
      <c r="BD93" s="23" t="str">
        <f t="shared" si="198"/>
        <v/>
      </c>
      <c r="BE93" s="23" t="str">
        <f t="shared" si="198"/>
        <v/>
      </c>
      <c r="BF93" s="23" t="str">
        <f t="shared" si="198"/>
        <v/>
      </c>
      <c r="BG93" s="23" t="str">
        <f t="shared" si="198"/>
        <v/>
      </c>
      <c r="BH93" s="23" t="str">
        <f t="shared" si="198"/>
        <v/>
      </c>
      <c r="BI93" s="23" t="str">
        <f t="shared" si="198"/>
        <v/>
      </c>
      <c r="BJ93" s="23" t="str">
        <f t="shared" si="198"/>
        <v/>
      </c>
      <c r="BK93" s="23" t="str">
        <f t="shared" si="198"/>
        <v/>
      </c>
      <c r="BL93" s="23" t="str">
        <f t="shared" si="198"/>
        <v/>
      </c>
      <c r="BM93" s="23" t="str">
        <f t="shared" si="198"/>
        <v/>
      </c>
      <c r="BN93" s="23" t="str">
        <f t="shared" si="198"/>
        <v/>
      </c>
      <c r="BO93" s="23" t="str">
        <f t="shared" ref="BO93:CX93" si="199">IF(BO$84="","",-PV($B$82,BO$84-$B$84,,BO69))</f>
        <v/>
      </c>
      <c r="BP93" s="23" t="str">
        <f t="shared" si="199"/>
        <v/>
      </c>
      <c r="BQ93" s="23" t="str">
        <f t="shared" si="199"/>
        <v/>
      </c>
      <c r="BR93" s="23" t="str">
        <f t="shared" si="199"/>
        <v/>
      </c>
      <c r="BS93" s="23" t="str">
        <f t="shared" si="199"/>
        <v/>
      </c>
      <c r="BT93" s="23" t="str">
        <f t="shared" si="199"/>
        <v/>
      </c>
      <c r="BU93" s="23" t="str">
        <f t="shared" si="199"/>
        <v/>
      </c>
      <c r="BV93" s="23" t="str">
        <f t="shared" si="199"/>
        <v/>
      </c>
      <c r="BW93" s="23" t="str">
        <f t="shared" si="199"/>
        <v/>
      </c>
      <c r="BX93" s="23" t="str">
        <f t="shared" si="199"/>
        <v/>
      </c>
      <c r="BY93" s="23" t="str">
        <f t="shared" si="199"/>
        <v/>
      </c>
      <c r="BZ93" s="23" t="str">
        <f t="shared" si="199"/>
        <v/>
      </c>
      <c r="CA93" s="23" t="str">
        <f t="shared" si="199"/>
        <v/>
      </c>
      <c r="CB93" s="23" t="str">
        <f t="shared" si="199"/>
        <v/>
      </c>
      <c r="CC93" s="23" t="str">
        <f t="shared" si="199"/>
        <v/>
      </c>
      <c r="CD93" s="23" t="str">
        <f t="shared" si="199"/>
        <v/>
      </c>
      <c r="CE93" s="23" t="str">
        <f t="shared" si="199"/>
        <v/>
      </c>
      <c r="CF93" s="23" t="str">
        <f t="shared" si="199"/>
        <v/>
      </c>
      <c r="CG93" s="23" t="str">
        <f t="shared" si="199"/>
        <v/>
      </c>
      <c r="CH93" s="23" t="str">
        <f t="shared" si="199"/>
        <v/>
      </c>
      <c r="CI93" s="23" t="str">
        <f t="shared" si="199"/>
        <v/>
      </c>
      <c r="CJ93" s="23" t="str">
        <f t="shared" si="199"/>
        <v/>
      </c>
      <c r="CK93" s="23" t="str">
        <f t="shared" si="199"/>
        <v/>
      </c>
      <c r="CL93" s="23" t="str">
        <f t="shared" si="199"/>
        <v/>
      </c>
      <c r="CM93" s="23" t="str">
        <f t="shared" si="199"/>
        <v/>
      </c>
      <c r="CN93" s="23" t="str">
        <f t="shared" si="199"/>
        <v/>
      </c>
      <c r="CO93" s="23" t="str">
        <f t="shared" si="199"/>
        <v/>
      </c>
      <c r="CP93" s="23" t="str">
        <f t="shared" si="199"/>
        <v/>
      </c>
      <c r="CQ93" s="23" t="str">
        <f t="shared" si="199"/>
        <v/>
      </c>
      <c r="CR93" s="23" t="str">
        <f t="shared" si="199"/>
        <v/>
      </c>
      <c r="CS93" s="23" t="str">
        <f t="shared" si="199"/>
        <v/>
      </c>
      <c r="CT93" s="23" t="str">
        <f t="shared" si="199"/>
        <v/>
      </c>
      <c r="CU93" s="23" t="str">
        <f t="shared" si="199"/>
        <v/>
      </c>
      <c r="CV93" s="23" t="str">
        <f t="shared" si="199"/>
        <v/>
      </c>
      <c r="CW93" s="23" t="str">
        <f t="shared" si="199"/>
        <v/>
      </c>
      <c r="CX93" s="23" t="str">
        <f t="shared" si="199"/>
        <v/>
      </c>
    </row>
    <row r="94" spans="1:102" x14ac:dyDescent="0.25">
      <c r="A94" t="s">
        <v>15</v>
      </c>
      <c r="B94" s="23" t="e">
        <f t="shared" ref="B94:AG94" si="200">IF(B$84="","",-PV($B$82,B$84-$B$84,,B70))</f>
        <v>#VALUE!</v>
      </c>
      <c r="C94" s="23" t="str">
        <f t="shared" si="200"/>
        <v/>
      </c>
      <c r="D94" s="23" t="str">
        <f t="shared" si="200"/>
        <v/>
      </c>
      <c r="E94" s="23" t="str">
        <f t="shared" si="200"/>
        <v/>
      </c>
      <c r="F94" s="23" t="str">
        <f t="shared" si="200"/>
        <v/>
      </c>
      <c r="G94" s="23" t="str">
        <f t="shared" si="200"/>
        <v/>
      </c>
      <c r="H94" s="23" t="str">
        <f t="shared" si="200"/>
        <v/>
      </c>
      <c r="I94" s="23" t="str">
        <f t="shared" si="200"/>
        <v/>
      </c>
      <c r="J94" s="23" t="str">
        <f t="shared" si="200"/>
        <v/>
      </c>
      <c r="K94" s="23" t="str">
        <f t="shared" si="200"/>
        <v/>
      </c>
      <c r="L94" s="23" t="str">
        <f t="shared" si="200"/>
        <v/>
      </c>
      <c r="M94" s="23" t="str">
        <f t="shared" si="200"/>
        <v/>
      </c>
      <c r="N94" s="23" t="str">
        <f t="shared" si="200"/>
        <v/>
      </c>
      <c r="O94" s="23" t="str">
        <f t="shared" si="200"/>
        <v/>
      </c>
      <c r="P94" s="23" t="str">
        <f t="shared" si="200"/>
        <v/>
      </c>
      <c r="Q94" s="23" t="str">
        <f t="shared" si="200"/>
        <v/>
      </c>
      <c r="R94" s="23" t="str">
        <f t="shared" si="200"/>
        <v/>
      </c>
      <c r="S94" s="23" t="str">
        <f t="shared" si="200"/>
        <v/>
      </c>
      <c r="T94" s="23" t="str">
        <f t="shared" si="200"/>
        <v/>
      </c>
      <c r="U94" s="23" t="str">
        <f t="shared" si="200"/>
        <v/>
      </c>
      <c r="V94" s="23" t="str">
        <f t="shared" si="200"/>
        <v/>
      </c>
      <c r="W94" s="23" t="str">
        <f t="shared" si="200"/>
        <v/>
      </c>
      <c r="X94" s="23" t="str">
        <f t="shared" si="200"/>
        <v/>
      </c>
      <c r="Y94" s="23" t="str">
        <f t="shared" si="200"/>
        <v/>
      </c>
      <c r="Z94" s="23" t="str">
        <f t="shared" si="200"/>
        <v/>
      </c>
      <c r="AA94" s="23" t="str">
        <f t="shared" si="200"/>
        <v/>
      </c>
      <c r="AB94" s="23" t="str">
        <f t="shared" si="200"/>
        <v/>
      </c>
      <c r="AC94" s="23" t="str">
        <f t="shared" si="200"/>
        <v/>
      </c>
      <c r="AD94" s="23" t="str">
        <f t="shared" si="200"/>
        <v/>
      </c>
      <c r="AE94" s="23" t="str">
        <f t="shared" si="200"/>
        <v/>
      </c>
      <c r="AF94" s="23" t="str">
        <f t="shared" si="200"/>
        <v/>
      </c>
      <c r="AG94" s="23" t="str">
        <f t="shared" si="200"/>
        <v/>
      </c>
      <c r="AH94" s="23" t="str">
        <f t="shared" ref="AH94:BM94" si="201">IF(AH$84="","",-PV($B$82,AH$84-$B$84,,AH70))</f>
        <v/>
      </c>
      <c r="AI94" s="23" t="str">
        <f t="shared" si="201"/>
        <v/>
      </c>
      <c r="AJ94" s="23" t="str">
        <f t="shared" si="201"/>
        <v/>
      </c>
      <c r="AK94" s="23" t="str">
        <f t="shared" si="201"/>
        <v/>
      </c>
      <c r="AL94" s="23" t="str">
        <f t="shared" si="201"/>
        <v/>
      </c>
      <c r="AM94" s="23" t="str">
        <f t="shared" si="201"/>
        <v/>
      </c>
      <c r="AN94" s="23" t="str">
        <f t="shared" si="201"/>
        <v/>
      </c>
      <c r="AO94" s="23" t="str">
        <f t="shared" si="201"/>
        <v/>
      </c>
      <c r="AP94" s="23" t="str">
        <f t="shared" si="201"/>
        <v/>
      </c>
      <c r="AQ94" s="23" t="str">
        <f t="shared" si="201"/>
        <v/>
      </c>
      <c r="AR94" s="23" t="str">
        <f t="shared" si="201"/>
        <v/>
      </c>
      <c r="AS94" s="23" t="str">
        <f t="shared" si="201"/>
        <v/>
      </c>
      <c r="AT94" s="23" t="str">
        <f t="shared" si="201"/>
        <v/>
      </c>
      <c r="AU94" s="23" t="str">
        <f t="shared" si="201"/>
        <v/>
      </c>
      <c r="AV94" s="23" t="str">
        <f t="shared" si="201"/>
        <v/>
      </c>
      <c r="AW94" s="23" t="str">
        <f t="shared" si="201"/>
        <v/>
      </c>
      <c r="AX94" s="23" t="str">
        <f t="shared" si="201"/>
        <v/>
      </c>
      <c r="AY94" s="23" t="str">
        <f t="shared" si="201"/>
        <v/>
      </c>
      <c r="AZ94" s="23" t="str">
        <f t="shared" si="201"/>
        <v/>
      </c>
      <c r="BA94" s="23" t="str">
        <f t="shared" si="201"/>
        <v/>
      </c>
      <c r="BB94" s="23" t="str">
        <f t="shared" si="201"/>
        <v/>
      </c>
      <c r="BC94" s="23" t="str">
        <f t="shared" si="201"/>
        <v/>
      </c>
      <c r="BD94" s="23" t="str">
        <f t="shared" si="201"/>
        <v/>
      </c>
      <c r="BE94" s="23" t="str">
        <f t="shared" si="201"/>
        <v/>
      </c>
      <c r="BF94" s="23" t="str">
        <f t="shared" si="201"/>
        <v/>
      </c>
      <c r="BG94" s="23" t="str">
        <f t="shared" si="201"/>
        <v/>
      </c>
      <c r="BH94" s="23" t="str">
        <f t="shared" si="201"/>
        <v/>
      </c>
      <c r="BI94" s="23" t="str">
        <f t="shared" si="201"/>
        <v/>
      </c>
      <c r="BJ94" s="23" t="str">
        <f t="shared" si="201"/>
        <v/>
      </c>
      <c r="BK94" s="23" t="str">
        <f t="shared" si="201"/>
        <v/>
      </c>
      <c r="BL94" s="23" t="str">
        <f t="shared" si="201"/>
        <v/>
      </c>
      <c r="BM94" s="23" t="str">
        <f t="shared" si="201"/>
        <v/>
      </c>
      <c r="BN94" s="23" t="str">
        <f t="shared" ref="BN94:CX94" si="202">IF(BN$84="","",-PV($B$82,BN$84-$B$84,,BN70))</f>
        <v/>
      </c>
      <c r="BO94" s="23" t="str">
        <f t="shared" si="202"/>
        <v/>
      </c>
      <c r="BP94" s="23" t="str">
        <f t="shared" si="202"/>
        <v/>
      </c>
      <c r="BQ94" s="23" t="str">
        <f t="shared" si="202"/>
        <v/>
      </c>
      <c r="BR94" s="23" t="str">
        <f t="shared" si="202"/>
        <v/>
      </c>
      <c r="BS94" s="23" t="str">
        <f t="shared" si="202"/>
        <v/>
      </c>
      <c r="BT94" s="23" t="str">
        <f t="shared" si="202"/>
        <v/>
      </c>
      <c r="BU94" s="23" t="str">
        <f t="shared" si="202"/>
        <v/>
      </c>
      <c r="BV94" s="23" t="str">
        <f t="shared" si="202"/>
        <v/>
      </c>
      <c r="BW94" s="23" t="str">
        <f t="shared" si="202"/>
        <v/>
      </c>
      <c r="BX94" s="23" t="str">
        <f t="shared" si="202"/>
        <v/>
      </c>
      <c r="BY94" s="23" t="str">
        <f t="shared" si="202"/>
        <v/>
      </c>
      <c r="BZ94" s="23" t="str">
        <f t="shared" si="202"/>
        <v/>
      </c>
      <c r="CA94" s="23" t="str">
        <f t="shared" si="202"/>
        <v/>
      </c>
      <c r="CB94" s="23" t="str">
        <f t="shared" si="202"/>
        <v/>
      </c>
      <c r="CC94" s="23" t="str">
        <f t="shared" si="202"/>
        <v/>
      </c>
      <c r="CD94" s="23" t="str">
        <f t="shared" si="202"/>
        <v/>
      </c>
      <c r="CE94" s="23" t="str">
        <f t="shared" si="202"/>
        <v/>
      </c>
      <c r="CF94" s="23" t="str">
        <f t="shared" si="202"/>
        <v/>
      </c>
      <c r="CG94" s="23" t="str">
        <f t="shared" si="202"/>
        <v/>
      </c>
      <c r="CH94" s="23" t="str">
        <f t="shared" si="202"/>
        <v/>
      </c>
      <c r="CI94" s="23" t="str">
        <f t="shared" si="202"/>
        <v/>
      </c>
      <c r="CJ94" s="23" t="str">
        <f t="shared" si="202"/>
        <v/>
      </c>
      <c r="CK94" s="23" t="str">
        <f t="shared" si="202"/>
        <v/>
      </c>
      <c r="CL94" s="23" t="str">
        <f t="shared" si="202"/>
        <v/>
      </c>
      <c r="CM94" s="23" t="str">
        <f t="shared" si="202"/>
        <v/>
      </c>
      <c r="CN94" s="23" t="str">
        <f t="shared" si="202"/>
        <v/>
      </c>
      <c r="CO94" s="23" t="str">
        <f t="shared" si="202"/>
        <v/>
      </c>
      <c r="CP94" s="23" t="str">
        <f t="shared" si="202"/>
        <v/>
      </c>
      <c r="CQ94" s="23" t="str">
        <f t="shared" si="202"/>
        <v/>
      </c>
      <c r="CR94" s="23" t="str">
        <f t="shared" si="202"/>
        <v/>
      </c>
      <c r="CS94" s="23" t="str">
        <f t="shared" si="202"/>
        <v/>
      </c>
      <c r="CT94" s="23" t="str">
        <f t="shared" si="202"/>
        <v/>
      </c>
      <c r="CU94" s="23" t="str">
        <f t="shared" si="202"/>
        <v/>
      </c>
      <c r="CV94" s="23" t="str">
        <f t="shared" si="202"/>
        <v/>
      </c>
      <c r="CW94" s="23" t="str">
        <f t="shared" si="202"/>
        <v/>
      </c>
      <c r="CX94" s="23" t="str">
        <f t="shared" si="202"/>
        <v/>
      </c>
    </row>
    <row r="95" spans="1:102" x14ac:dyDescent="0.25">
      <c r="A95" s="31" t="s">
        <v>16</v>
      </c>
      <c r="B95" s="23" t="e">
        <f t="shared" ref="B95:AG95" si="203">IF(B$84="","",-PV($B$82,B$84-$B$84,,B71))</f>
        <v>#VALUE!</v>
      </c>
      <c r="C95" s="23" t="str">
        <f t="shared" si="203"/>
        <v/>
      </c>
      <c r="D95" s="23" t="str">
        <f t="shared" si="203"/>
        <v/>
      </c>
      <c r="E95" s="23" t="str">
        <f t="shared" si="203"/>
        <v/>
      </c>
      <c r="F95" s="23" t="str">
        <f t="shared" si="203"/>
        <v/>
      </c>
      <c r="G95" s="23" t="str">
        <f t="shared" si="203"/>
        <v/>
      </c>
      <c r="H95" s="23" t="str">
        <f t="shared" si="203"/>
        <v/>
      </c>
      <c r="I95" s="23" t="str">
        <f t="shared" si="203"/>
        <v/>
      </c>
      <c r="J95" s="23" t="str">
        <f t="shared" si="203"/>
        <v/>
      </c>
      <c r="K95" s="23" t="str">
        <f t="shared" si="203"/>
        <v/>
      </c>
      <c r="L95" s="23" t="str">
        <f t="shared" si="203"/>
        <v/>
      </c>
      <c r="M95" s="23" t="str">
        <f t="shared" si="203"/>
        <v/>
      </c>
      <c r="N95" s="23" t="str">
        <f t="shared" si="203"/>
        <v/>
      </c>
      <c r="O95" s="23" t="str">
        <f t="shared" si="203"/>
        <v/>
      </c>
      <c r="P95" s="23" t="str">
        <f t="shared" si="203"/>
        <v/>
      </c>
      <c r="Q95" s="23" t="str">
        <f t="shared" si="203"/>
        <v/>
      </c>
      <c r="R95" s="23" t="str">
        <f t="shared" si="203"/>
        <v/>
      </c>
      <c r="S95" s="23" t="str">
        <f t="shared" si="203"/>
        <v/>
      </c>
      <c r="T95" s="23" t="str">
        <f t="shared" si="203"/>
        <v/>
      </c>
      <c r="U95" s="23" t="str">
        <f t="shared" si="203"/>
        <v/>
      </c>
      <c r="V95" s="23" t="str">
        <f t="shared" si="203"/>
        <v/>
      </c>
      <c r="W95" s="23" t="str">
        <f t="shared" si="203"/>
        <v/>
      </c>
      <c r="X95" s="23" t="str">
        <f t="shared" si="203"/>
        <v/>
      </c>
      <c r="Y95" s="23" t="str">
        <f t="shared" si="203"/>
        <v/>
      </c>
      <c r="Z95" s="23" t="str">
        <f t="shared" si="203"/>
        <v/>
      </c>
      <c r="AA95" s="23" t="str">
        <f t="shared" si="203"/>
        <v/>
      </c>
      <c r="AB95" s="23" t="str">
        <f t="shared" si="203"/>
        <v/>
      </c>
      <c r="AC95" s="23" t="str">
        <f t="shared" si="203"/>
        <v/>
      </c>
      <c r="AD95" s="23" t="str">
        <f t="shared" si="203"/>
        <v/>
      </c>
      <c r="AE95" s="23" t="str">
        <f t="shared" si="203"/>
        <v/>
      </c>
      <c r="AF95" s="23" t="str">
        <f t="shared" si="203"/>
        <v/>
      </c>
      <c r="AG95" s="23" t="str">
        <f t="shared" si="203"/>
        <v/>
      </c>
      <c r="AH95" s="23" t="str">
        <f t="shared" ref="AH95:BM95" si="204">IF(AH$84="","",-PV($B$82,AH$84-$B$84,,AH71))</f>
        <v/>
      </c>
      <c r="AI95" s="23" t="str">
        <f t="shared" si="204"/>
        <v/>
      </c>
      <c r="AJ95" s="23" t="str">
        <f t="shared" si="204"/>
        <v/>
      </c>
      <c r="AK95" s="23" t="str">
        <f t="shared" si="204"/>
        <v/>
      </c>
      <c r="AL95" s="23" t="str">
        <f t="shared" si="204"/>
        <v/>
      </c>
      <c r="AM95" s="23" t="str">
        <f t="shared" si="204"/>
        <v/>
      </c>
      <c r="AN95" s="23" t="str">
        <f t="shared" si="204"/>
        <v/>
      </c>
      <c r="AO95" s="23" t="str">
        <f t="shared" si="204"/>
        <v/>
      </c>
      <c r="AP95" s="23" t="str">
        <f t="shared" si="204"/>
        <v/>
      </c>
      <c r="AQ95" s="23" t="str">
        <f t="shared" si="204"/>
        <v/>
      </c>
      <c r="AR95" s="23" t="str">
        <f t="shared" si="204"/>
        <v/>
      </c>
      <c r="AS95" s="23" t="str">
        <f t="shared" si="204"/>
        <v/>
      </c>
      <c r="AT95" s="23" t="str">
        <f t="shared" si="204"/>
        <v/>
      </c>
      <c r="AU95" s="23" t="str">
        <f t="shared" si="204"/>
        <v/>
      </c>
      <c r="AV95" s="23" t="str">
        <f t="shared" si="204"/>
        <v/>
      </c>
      <c r="AW95" s="23" t="str">
        <f t="shared" si="204"/>
        <v/>
      </c>
      <c r="AX95" s="23" t="str">
        <f t="shared" si="204"/>
        <v/>
      </c>
      <c r="AY95" s="23" t="str">
        <f t="shared" si="204"/>
        <v/>
      </c>
      <c r="AZ95" s="23" t="str">
        <f t="shared" si="204"/>
        <v/>
      </c>
      <c r="BA95" s="23" t="str">
        <f t="shared" si="204"/>
        <v/>
      </c>
      <c r="BB95" s="23" t="str">
        <f t="shared" si="204"/>
        <v/>
      </c>
      <c r="BC95" s="23" t="str">
        <f t="shared" si="204"/>
        <v/>
      </c>
      <c r="BD95" s="23" t="str">
        <f t="shared" si="204"/>
        <v/>
      </c>
      <c r="BE95" s="23" t="str">
        <f t="shared" si="204"/>
        <v/>
      </c>
      <c r="BF95" s="23" t="str">
        <f t="shared" si="204"/>
        <v/>
      </c>
      <c r="BG95" s="23" t="str">
        <f t="shared" si="204"/>
        <v/>
      </c>
      <c r="BH95" s="23" t="str">
        <f t="shared" si="204"/>
        <v/>
      </c>
      <c r="BI95" s="23" t="str">
        <f t="shared" si="204"/>
        <v/>
      </c>
      <c r="BJ95" s="23" t="str">
        <f t="shared" si="204"/>
        <v/>
      </c>
      <c r="BK95" s="23" t="str">
        <f t="shared" si="204"/>
        <v/>
      </c>
      <c r="BL95" s="23" t="str">
        <f t="shared" si="204"/>
        <v/>
      </c>
      <c r="BM95" s="23" t="str">
        <f t="shared" si="204"/>
        <v/>
      </c>
      <c r="BN95" s="23" t="str">
        <f t="shared" ref="BN95:CX95" si="205">IF(BN$84="","",-PV($B$82,BN$84-$B$84,,BN71))</f>
        <v/>
      </c>
      <c r="BO95" s="23" t="str">
        <f t="shared" si="205"/>
        <v/>
      </c>
      <c r="BP95" s="23" t="str">
        <f t="shared" si="205"/>
        <v/>
      </c>
      <c r="BQ95" s="23" t="str">
        <f t="shared" si="205"/>
        <v/>
      </c>
      <c r="BR95" s="23" t="str">
        <f t="shared" si="205"/>
        <v/>
      </c>
      <c r="BS95" s="23" t="str">
        <f t="shared" si="205"/>
        <v/>
      </c>
      <c r="BT95" s="23" t="str">
        <f t="shared" si="205"/>
        <v/>
      </c>
      <c r="BU95" s="23" t="str">
        <f t="shared" si="205"/>
        <v/>
      </c>
      <c r="BV95" s="23" t="str">
        <f t="shared" si="205"/>
        <v/>
      </c>
      <c r="BW95" s="23" t="str">
        <f t="shared" si="205"/>
        <v/>
      </c>
      <c r="BX95" s="23" t="str">
        <f t="shared" si="205"/>
        <v/>
      </c>
      <c r="BY95" s="23" t="str">
        <f t="shared" si="205"/>
        <v/>
      </c>
      <c r="BZ95" s="23" t="str">
        <f t="shared" si="205"/>
        <v/>
      </c>
      <c r="CA95" s="23" t="str">
        <f t="shared" si="205"/>
        <v/>
      </c>
      <c r="CB95" s="23" t="str">
        <f t="shared" si="205"/>
        <v/>
      </c>
      <c r="CC95" s="23" t="str">
        <f t="shared" si="205"/>
        <v/>
      </c>
      <c r="CD95" s="23" t="str">
        <f t="shared" si="205"/>
        <v/>
      </c>
      <c r="CE95" s="23" t="str">
        <f t="shared" si="205"/>
        <v/>
      </c>
      <c r="CF95" s="23" t="str">
        <f t="shared" si="205"/>
        <v/>
      </c>
      <c r="CG95" s="23" t="str">
        <f t="shared" si="205"/>
        <v/>
      </c>
      <c r="CH95" s="23" t="str">
        <f t="shared" si="205"/>
        <v/>
      </c>
      <c r="CI95" s="23" t="str">
        <f t="shared" si="205"/>
        <v/>
      </c>
      <c r="CJ95" s="23" t="str">
        <f t="shared" si="205"/>
        <v/>
      </c>
      <c r="CK95" s="23" t="str">
        <f t="shared" si="205"/>
        <v/>
      </c>
      <c r="CL95" s="23" t="str">
        <f t="shared" si="205"/>
        <v/>
      </c>
      <c r="CM95" s="23" t="str">
        <f t="shared" si="205"/>
        <v/>
      </c>
      <c r="CN95" s="23" t="str">
        <f t="shared" si="205"/>
        <v/>
      </c>
      <c r="CO95" s="23" t="str">
        <f t="shared" si="205"/>
        <v/>
      </c>
      <c r="CP95" s="23" t="str">
        <f t="shared" si="205"/>
        <v/>
      </c>
      <c r="CQ95" s="23" t="str">
        <f t="shared" si="205"/>
        <v/>
      </c>
      <c r="CR95" s="23" t="str">
        <f t="shared" si="205"/>
        <v/>
      </c>
      <c r="CS95" s="23" t="str">
        <f t="shared" si="205"/>
        <v/>
      </c>
      <c r="CT95" s="23" t="str">
        <f t="shared" si="205"/>
        <v/>
      </c>
      <c r="CU95" s="23" t="str">
        <f t="shared" si="205"/>
        <v/>
      </c>
      <c r="CV95" s="23" t="str">
        <f t="shared" si="205"/>
        <v/>
      </c>
      <c r="CW95" s="23" t="str">
        <f t="shared" si="205"/>
        <v/>
      </c>
      <c r="CX95" s="23" t="str">
        <f t="shared" si="205"/>
        <v/>
      </c>
    </row>
    <row r="96" spans="1:102" x14ac:dyDescent="0.25">
      <c r="A96" s="31" t="s">
        <v>36</v>
      </c>
      <c r="B96" s="23" t="e">
        <f t="shared" ref="B96:AG96" si="206">IF(B$84="","",-PV($B$82,B$84-$B$84,,B72))</f>
        <v>#VALUE!</v>
      </c>
      <c r="C96" s="23" t="str">
        <f t="shared" si="206"/>
        <v/>
      </c>
      <c r="D96" s="23" t="str">
        <f t="shared" si="206"/>
        <v/>
      </c>
      <c r="E96" s="23" t="str">
        <f t="shared" si="206"/>
        <v/>
      </c>
      <c r="F96" s="23" t="str">
        <f t="shared" si="206"/>
        <v/>
      </c>
      <c r="G96" s="23" t="str">
        <f t="shared" si="206"/>
        <v/>
      </c>
      <c r="H96" s="23" t="str">
        <f t="shared" si="206"/>
        <v/>
      </c>
      <c r="I96" s="23" t="str">
        <f t="shared" si="206"/>
        <v/>
      </c>
      <c r="J96" s="23" t="str">
        <f t="shared" si="206"/>
        <v/>
      </c>
      <c r="K96" s="23" t="str">
        <f t="shared" si="206"/>
        <v/>
      </c>
      <c r="L96" s="23" t="str">
        <f t="shared" si="206"/>
        <v/>
      </c>
      <c r="M96" s="23" t="str">
        <f t="shared" si="206"/>
        <v/>
      </c>
      <c r="N96" s="23" t="str">
        <f t="shared" si="206"/>
        <v/>
      </c>
      <c r="O96" s="23" t="str">
        <f t="shared" si="206"/>
        <v/>
      </c>
      <c r="P96" s="23" t="str">
        <f t="shared" si="206"/>
        <v/>
      </c>
      <c r="Q96" s="23" t="str">
        <f t="shared" si="206"/>
        <v/>
      </c>
      <c r="R96" s="23" t="str">
        <f t="shared" si="206"/>
        <v/>
      </c>
      <c r="S96" s="23" t="str">
        <f t="shared" si="206"/>
        <v/>
      </c>
      <c r="T96" s="23" t="str">
        <f t="shared" si="206"/>
        <v/>
      </c>
      <c r="U96" s="23" t="str">
        <f t="shared" si="206"/>
        <v/>
      </c>
      <c r="V96" s="23" t="str">
        <f t="shared" si="206"/>
        <v/>
      </c>
      <c r="W96" s="23" t="str">
        <f t="shared" si="206"/>
        <v/>
      </c>
      <c r="X96" s="23" t="str">
        <f t="shared" si="206"/>
        <v/>
      </c>
      <c r="Y96" s="23" t="str">
        <f t="shared" si="206"/>
        <v/>
      </c>
      <c r="Z96" s="23" t="str">
        <f t="shared" si="206"/>
        <v/>
      </c>
      <c r="AA96" s="23" t="str">
        <f t="shared" si="206"/>
        <v/>
      </c>
      <c r="AB96" s="23" t="str">
        <f t="shared" si="206"/>
        <v/>
      </c>
      <c r="AC96" s="23" t="str">
        <f t="shared" si="206"/>
        <v/>
      </c>
      <c r="AD96" s="23" t="str">
        <f t="shared" si="206"/>
        <v/>
      </c>
      <c r="AE96" s="23" t="str">
        <f t="shared" si="206"/>
        <v/>
      </c>
      <c r="AF96" s="23" t="str">
        <f t="shared" si="206"/>
        <v/>
      </c>
      <c r="AG96" s="23" t="str">
        <f t="shared" si="206"/>
        <v/>
      </c>
      <c r="AH96" s="23" t="str">
        <f t="shared" ref="AH96:BM96" si="207">IF(AH$84="","",-PV($B$82,AH$84-$B$84,,AH72))</f>
        <v/>
      </c>
      <c r="AI96" s="23" t="str">
        <f t="shared" si="207"/>
        <v/>
      </c>
      <c r="AJ96" s="23" t="str">
        <f t="shared" si="207"/>
        <v/>
      </c>
      <c r="AK96" s="23" t="str">
        <f t="shared" si="207"/>
        <v/>
      </c>
      <c r="AL96" s="23" t="str">
        <f t="shared" si="207"/>
        <v/>
      </c>
      <c r="AM96" s="23" t="str">
        <f t="shared" si="207"/>
        <v/>
      </c>
      <c r="AN96" s="23" t="str">
        <f t="shared" si="207"/>
        <v/>
      </c>
      <c r="AO96" s="23" t="str">
        <f t="shared" si="207"/>
        <v/>
      </c>
      <c r="AP96" s="23" t="str">
        <f t="shared" si="207"/>
        <v/>
      </c>
      <c r="AQ96" s="23" t="str">
        <f t="shared" si="207"/>
        <v/>
      </c>
      <c r="AR96" s="23" t="str">
        <f t="shared" si="207"/>
        <v/>
      </c>
      <c r="AS96" s="23" t="str">
        <f t="shared" si="207"/>
        <v/>
      </c>
      <c r="AT96" s="23" t="str">
        <f t="shared" si="207"/>
        <v/>
      </c>
      <c r="AU96" s="23" t="str">
        <f t="shared" si="207"/>
        <v/>
      </c>
      <c r="AV96" s="23" t="str">
        <f t="shared" si="207"/>
        <v/>
      </c>
      <c r="AW96" s="23" t="str">
        <f t="shared" si="207"/>
        <v/>
      </c>
      <c r="AX96" s="23" t="str">
        <f t="shared" si="207"/>
        <v/>
      </c>
      <c r="AY96" s="23" t="str">
        <f t="shared" si="207"/>
        <v/>
      </c>
      <c r="AZ96" s="23" t="str">
        <f t="shared" si="207"/>
        <v/>
      </c>
      <c r="BA96" s="23" t="str">
        <f t="shared" si="207"/>
        <v/>
      </c>
      <c r="BB96" s="23" t="str">
        <f t="shared" si="207"/>
        <v/>
      </c>
      <c r="BC96" s="23" t="str">
        <f t="shared" si="207"/>
        <v/>
      </c>
      <c r="BD96" s="23" t="str">
        <f t="shared" si="207"/>
        <v/>
      </c>
      <c r="BE96" s="23" t="str">
        <f t="shared" si="207"/>
        <v/>
      </c>
      <c r="BF96" s="23" t="str">
        <f t="shared" si="207"/>
        <v/>
      </c>
      <c r="BG96" s="23" t="str">
        <f t="shared" si="207"/>
        <v/>
      </c>
      <c r="BH96" s="23" t="str">
        <f t="shared" si="207"/>
        <v/>
      </c>
      <c r="BI96" s="23" t="str">
        <f t="shared" si="207"/>
        <v/>
      </c>
      <c r="BJ96" s="23" t="str">
        <f t="shared" si="207"/>
        <v/>
      </c>
      <c r="BK96" s="23" t="str">
        <f t="shared" si="207"/>
        <v/>
      </c>
      <c r="BL96" s="23" t="str">
        <f t="shared" si="207"/>
        <v/>
      </c>
      <c r="BM96" s="23" t="str">
        <f t="shared" si="207"/>
        <v/>
      </c>
      <c r="BN96" s="23" t="str">
        <f t="shared" ref="BN96:CX96" si="208">IF(BN$84="","",-PV($B$82,BN$84-$B$84,,BN72))</f>
        <v/>
      </c>
      <c r="BO96" s="23" t="str">
        <f t="shared" si="208"/>
        <v/>
      </c>
      <c r="BP96" s="23" t="str">
        <f t="shared" si="208"/>
        <v/>
      </c>
      <c r="BQ96" s="23" t="str">
        <f t="shared" si="208"/>
        <v/>
      </c>
      <c r="BR96" s="23" t="str">
        <f t="shared" si="208"/>
        <v/>
      </c>
      <c r="BS96" s="23" t="str">
        <f t="shared" si="208"/>
        <v/>
      </c>
      <c r="BT96" s="23" t="str">
        <f t="shared" si="208"/>
        <v/>
      </c>
      <c r="BU96" s="23" t="str">
        <f t="shared" si="208"/>
        <v/>
      </c>
      <c r="BV96" s="23" t="str">
        <f t="shared" si="208"/>
        <v/>
      </c>
      <c r="BW96" s="23" t="str">
        <f t="shared" si="208"/>
        <v/>
      </c>
      <c r="BX96" s="23" t="str">
        <f t="shared" si="208"/>
        <v/>
      </c>
      <c r="BY96" s="23" t="str">
        <f t="shared" si="208"/>
        <v/>
      </c>
      <c r="BZ96" s="23" t="str">
        <f t="shared" si="208"/>
        <v/>
      </c>
      <c r="CA96" s="23" t="str">
        <f t="shared" si="208"/>
        <v/>
      </c>
      <c r="CB96" s="23" t="str">
        <f t="shared" si="208"/>
        <v/>
      </c>
      <c r="CC96" s="23" t="str">
        <f t="shared" si="208"/>
        <v/>
      </c>
      <c r="CD96" s="23" t="str">
        <f t="shared" si="208"/>
        <v/>
      </c>
      <c r="CE96" s="23" t="str">
        <f t="shared" si="208"/>
        <v/>
      </c>
      <c r="CF96" s="23" t="str">
        <f t="shared" si="208"/>
        <v/>
      </c>
      <c r="CG96" s="23" t="str">
        <f t="shared" si="208"/>
        <v/>
      </c>
      <c r="CH96" s="23" t="str">
        <f t="shared" si="208"/>
        <v/>
      </c>
      <c r="CI96" s="23" t="str">
        <f t="shared" si="208"/>
        <v/>
      </c>
      <c r="CJ96" s="23" t="str">
        <f t="shared" si="208"/>
        <v/>
      </c>
      <c r="CK96" s="23" t="str">
        <f t="shared" si="208"/>
        <v/>
      </c>
      <c r="CL96" s="23" t="str">
        <f t="shared" si="208"/>
        <v/>
      </c>
      <c r="CM96" s="23" t="str">
        <f t="shared" si="208"/>
        <v/>
      </c>
      <c r="CN96" s="23" t="str">
        <f t="shared" si="208"/>
        <v/>
      </c>
      <c r="CO96" s="23" t="str">
        <f t="shared" si="208"/>
        <v/>
      </c>
      <c r="CP96" s="23" t="str">
        <f t="shared" si="208"/>
        <v/>
      </c>
      <c r="CQ96" s="23" t="str">
        <f t="shared" si="208"/>
        <v/>
      </c>
      <c r="CR96" s="23" t="str">
        <f t="shared" si="208"/>
        <v/>
      </c>
      <c r="CS96" s="23" t="str">
        <f t="shared" si="208"/>
        <v/>
      </c>
      <c r="CT96" s="23" t="str">
        <f t="shared" si="208"/>
        <v/>
      </c>
      <c r="CU96" s="23" t="str">
        <f t="shared" si="208"/>
        <v/>
      </c>
      <c r="CV96" s="23" t="str">
        <f t="shared" si="208"/>
        <v/>
      </c>
      <c r="CW96" s="23" t="str">
        <f t="shared" si="208"/>
        <v/>
      </c>
      <c r="CX96" s="23" t="str">
        <f t="shared" si="208"/>
        <v/>
      </c>
    </row>
    <row r="97" spans="1:102" x14ac:dyDescent="0.25">
      <c r="A97" t="s">
        <v>18</v>
      </c>
      <c r="B97" s="23" t="e">
        <f t="shared" ref="B97:AG97" si="209">IF(B$84="","",-PV($B$82,B$84-$B$84,,B73))</f>
        <v>#VALUE!</v>
      </c>
      <c r="C97" s="23" t="str">
        <f t="shared" si="209"/>
        <v/>
      </c>
      <c r="D97" s="23" t="str">
        <f t="shared" si="209"/>
        <v/>
      </c>
      <c r="E97" s="23" t="str">
        <f t="shared" si="209"/>
        <v/>
      </c>
      <c r="F97" s="23" t="str">
        <f t="shared" si="209"/>
        <v/>
      </c>
      <c r="G97" s="23" t="str">
        <f t="shared" si="209"/>
        <v/>
      </c>
      <c r="H97" s="23" t="str">
        <f t="shared" si="209"/>
        <v/>
      </c>
      <c r="I97" s="23" t="str">
        <f t="shared" si="209"/>
        <v/>
      </c>
      <c r="J97" s="23" t="str">
        <f t="shared" si="209"/>
        <v/>
      </c>
      <c r="K97" s="23" t="str">
        <f t="shared" si="209"/>
        <v/>
      </c>
      <c r="L97" s="23" t="str">
        <f t="shared" si="209"/>
        <v/>
      </c>
      <c r="M97" s="23" t="str">
        <f t="shared" si="209"/>
        <v/>
      </c>
      <c r="N97" s="23" t="str">
        <f t="shared" si="209"/>
        <v/>
      </c>
      <c r="O97" s="23" t="str">
        <f t="shared" si="209"/>
        <v/>
      </c>
      <c r="P97" s="23" t="str">
        <f t="shared" si="209"/>
        <v/>
      </c>
      <c r="Q97" s="23" t="str">
        <f t="shared" si="209"/>
        <v/>
      </c>
      <c r="R97" s="23" t="str">
        <f t="shared" si="209"/>
        <v/>
      </c>
      <c r="S97" s="23" t="str">
        <f t="shared" si="209"/>
        <v/>
      </c>
      <c r="T97" s="23" t="str">
        <f t="shared" si="209"/>
        <v/>
      </c>
      <c r="U97" s="23" t="str">
        <f t="shared" si="209"/>
        <v/>
      </c>
      <c r="V97" s="23" t="str">
        <f t="shared" si="209"/>
        <v/>
      </c>
      <c r="W97" s="23" t="str">
        <f t="shared" si="209"/>
        <v/>
      </c>
      <c r="X97" s="23" t="str">
        <f t="shared" si="209"/>
        <v/>
      </c>
      <c r="Y97" s="23" t="str">
        <f t="shared" si="209"/>
        <v/>
      </c>
      <c r="Z97" s="23" t="str">
        <f t="shared" si="209"/>
        <v/>
      </c>
      <c r="AA97" s="23" t="str">
        <f t="shared" si="209"/>
        <v/>
      </c>
      <c r="AB97" s="23" t="str">
        <f t="shared" si="209"/>
        <v/>
      </c>
      <c r="AC97" s="23" t="str">
        <f t="shared" si="209"/>
        <v/>
      </c>
      <c r="AD97" s="23" t="str">
        <f t="shared" si="209"/>
        <v/>
      </c>
      <c r="AE97" s="23" t="str">
        <f t="shared" si="209"/>
        <v/>
      </c>
      <c r="AF97" s="23" t="str">
        <f t="shared" si="209"/>
        <v/>
      </c>
      <c r="AG97" s="23" t="str">
        <f t="shared" si="209"/>
        <v/>
      </c>
      <c r="AH97" s="23" t="str">
        <f t="shared" ref="AH97:BM97" si="210">IF(AH$84="","",-PV($B$82,AH$84-$B$84,,AH73))</f>
        <v/>
      </c>
      <c r="AI97" s="23" t="str">
        <f t="shared" si="210"/>
        <v/>
      </c>
      <c r="AJ97" s="23" t="str">
        <f t="shared" si="210"/>
        <v/>
      </c>
      <c r="AK97" s="23" t="str">
        <f t="shared" si="210"/>
        <v/>
      </c>
      <c r="AL97" s="23" t="str">
        <f t="shared" si="210"/>
        <v/>
      </c>
      <c r="AM97" s="23" t="str">
        <f t="shared" si="210"/>
        <v/>
      </c>
      <c r="AN97" s="23" t="str">
        <f t="shared" si="210"/>
        <v/>
      </c>
      <c r="AO97" s="23" t="str">
        <f t="shared" si="210"/>
        <v/>
      </c>
      <c r="AP97" s="23" t="str">
        <f t="shared" si="210"/>
        <v/>
      </c>
      <c r="AQ97" s="23" t="str">
        <f t="shared" si="210"/>
        <v/>
      </c>
      <c r="AR97" s="23" t="str">
        <f t="shared" si="210"/>
        <v/>
      </c>
      <c r="AS97" s="23" t="str">
        <f t="shared" si="210"/>
        <v/>
      </c>
      <c r="AT97" s="23" t="str">
        <f t="shared" si="210"/>
        <v/>
      </c>
      <c r="AU97" s="23" t="str">
        <f t="shared" si="210"/>
        <v/>
      </c>
      <c r="AV97" s="23" t="str">
        <f t="shared" si="210"/>
        <v/>
      </c>
      <c r="AW97" s="23" t="str">
        <f t="shared" si="210"/>
        <v/>
      </c>
      <c r="AX97" s="23" t="str">
        <f t="shared" si="210"/>
        <v/>
      </c>
      <c r="AY97" s="23" t="str">
        <f t="shared" si="210"/>
        <v/>
      </c>
      <c r="AZ97" s="23" t="str">
        <f t="shared" si="210"/>
        <v/>
      </c>
      <c r="BA97" s="23" t="str">
        <f t="shared" si="210"/>
        <v/>
      </c>
      <c r="BB97" s="23" t="str">
        <f t="shared" si="210"/>
        <v/>
      </c>
      <c r="BC97" s="23" t="str">
        <f t="shared" si="210"/>
        <v/>
      </c>
      <c r="BD97" s="23" t="str">
        <f t="shared" si="210"/>
        <v/>
      </c>
      <c r="BE97" s="23" t="str">
        <f t="shared" si="210"/>
        <v/>
      </c>
      <c r="BF97" s="23" t="str">
        <f t="shared" si="210"/>
        <v/>
      </c>
      <c r="BG97" s="23" t="str">
        <f t="shared" si="210"/>
        <v/>
      </c>
      <c r="BH97" s="23" t="str">
        <f t="shared" si="210"/>
        <v/>
      </c>
      <c r="BI97" s="23" t="str">
        <f t="shared" si="210"/>
        <v/>
      </c>
      <c r="BJ97" s="23" t="str">
        <f t="shared" si="210"/>
        <v/>
      </c>
      <c r="BK97" s="23" t="str">
        <f t="shared" si="210"/>
        <v/>
      </c>
      <c r="BL97" s="23" t="str">
        <f t="shared" si="210"/>
        <v/>
      </c>
      <c r="BM97" s="23" t="str">
        <f t="shared" si="210"/>
        <v/>
      </c>
      <c r="BN97" s="23" t="str">
        <f t="shared" ref="BN97:CX97" si="211">IF(BN$84="","",-PV($B$82,BN$84-$B$84,,BN73))</f>
        <v/>
      </c>
      <c r="BO97" s="23" t="str">
        <f t="shared" si="211"/>
        <v/>
      </c>
      <c r="BP97" s="23" t="str">
        <f t="shared" si="211"/>
        <v/>
      </c>
      <c r="BQ97" s="23" t="str">
        <f t="shared" si="211"/>
        <v/>
      </c>
      <c r="BR97" s="23" t="str">
        <f t="shared" si="211"/>
        <v/>
      </c>
      <c r="BS97" s="23" t="str">
        <f t="shared" si="211"/>
        <v/>
      </c>
      <c r="BT97" s="23" t="str">
        <f t="shared" si="211"/>
        <v/>
      </c>
      <c r="BU97" s="23" t="str">
        <f t="shared" si="211"/>
        <v/>
      </c>
      <c r="BV97" s="23" t="str">
        <f t="shared" si="211"/>
        <v/>
      </c>
      <c r="BW97" s="23" t="str">
        <f t="shared" si="211"/>
        <v/>
      </c>
      <c r="BX97" s="23" t="str">
        <f t="shared" si="211"/>
        <v/>
      </c>
      <c r="BY97" s="23" t="str">
        <f t="shared" si="211"/>
        <v/>
      </c>
      <c r="BZ97" s="23" t="str">
        <f t="shared" si="211"/>
        <v/>
      </c>
      <c r="CA97" s="23" t="str">
        <f t="shared" si="211"/>
        <v/>
      </c>
      <c r="CB97" s="23" t="str">
        <f t="shared" si="211"/>
        <v/>
      </c>
      <c r="CC97" s="23" t="str">
        <f t="shared" si="211"/>
        <v/>
      </c>
      <c r="CD97" s="23" t="str">
        <f t="shared" si="211"/>
        <v/>
      </c>
      <c r="CE97" s="23" t="str">
        <f t="shared" si="211"/>
        <v/>
      </c>
      <c r="CF97" s="23" t="str">
        <f t="shared" si="211"/>
        <v/>
      </c>
      <c r="CG97" s="23" t="str">
        <f t="shared" si="211"/>
        <v/>
      </c>
      <c r="CH97" s="23" t="str">
        <f t="shared" si="211"/>
        <v/>
      </c>
      <c r="CI97" s="23" t="str">
        <f t="shared" si="211"/>
        <v/>
      </c>
      <c r="CJ97" s="23" t="str">
        <f t="shared" si="211"/>
        <v/>
      </c>
      <c r="CK97" s="23" t="str">
        <f t="shared" si="211"/>
        <v/>
      </c>
      <c r="CL97" s="23" t="str">
        <f t="shared" si="211"/>
        <v/>
      </c>
      <c r="CM97" s="23" t="str">
        <f t="shared" si="211"/>
        <v/>
      </c>
      <c r="CN97" s="23" t="str">
        <f t="shared" si="211"/>
        <v/>
      </c>
      <c r="CO97" s="23" t="str">
        <f t="shared" si="211"/>
        <v/>
      </c>
      <c r="CP97" s="23" t="str">
        <f t="shared" si="211"/>
        <v/>
      </c>
      <c r="CQ97" s="23" t="str">
        <f t="shared" si="211"/>
        <v/>
      </c>
      <c r="CR97" s="23" t="str">
        <f t="shared" si="211"/>
        <v/>
      </c>
      <c r="CS97" s="23" t="str">
        <f t="shared" si="211"/>
        <v/>
      </c>
      <c r="CT97" s="23" t="str">
        <f t="shared" si="211"/>
        <v/>
      </c>
      <c r="CU97" s="23" t="str">
        <f t="shared" si="211"/>
        <v/>
      </c>
      <c r="CV97" s="23" t="str">
        <f t="shared" si="211"/>
        <v/>
      </c>
      <c r="CW97" s="23" t="str">
        <f t="shared" si="211"/>
        <v/>
      </c>
      <c r="CX97" s="23" t="str">
        <f t="shared" si="211"/>
        <v/>
      </c>
    </row>
    <row r="98" spans="1:102" x14ac:dyDescent="0.25">
      <c r="A98" s="31" t="s">
        <v>19</v>
      </c>
      <c r="B98" s="23" t="e">
        <f t="shared" ref="B98:AG98" si="212">IF(B$84="","",-PV($B$82,B$84-$B$84,,B74))</f>
        <v>#VALUE!</v>
      </c>
      <c r="C98" s="23" t="str">
        <f t="shared" si="212"/>
        <v/>
      </c>
      <c r="D98" s="23" t="str">
        <f t="shared" si="212"/>
        <v/>
      </c>
      <c r="E98" s="23" t="str">
        <f t="shared" si="212"/>
        <v/>
      </c>
      <c r="F98" s="23" t="str">
        <f t="shared" si="212"/>
        <v/>
      </c>
      <c r="G98" s="23" t="str">
        <f t="shared" si="212"/>
        <v/>
      </c>
      <c r="H98" s="23" t="str">
        <f t="shared" si="212"/>
        <v/>
      </c>
      <c r="I98" s="23" t="str">
        <f t="shared" si="212"/>
        <v/>
      </c>
      <c r="J98" s="23" t="str">
        <f t="shared" si="212"/>
        <v/>
      </c>
      <c r="K98" s="23" t="str">
        <f t="shared" si="212"/>
        <v/>
      </c>
      <c r="L98" s="23" t="str">
        <f t="shared" si="212"/>
        <v/>
      </c>
      <c r="M98" s="23" t="str">
        <f t="shared" si="212"/>
        <v/>
      </c>
      <c r="N98" s="23" t="str">
        <f t="shared" si="212"/>
        <v/>
      </c>
      <c r="O98" s="23" t="str">
        <f t="shared" si="212"/>
        <v/>
      </c>
      <c r="P98" s="23" t="str">
        <f t="shared" si="212"/>
        <v/>
      </c>
      <c r="Q98" s="23" t="str">
        <f t="shared" si="212"/>
        <v/>
      </c>
      <c r="R98" s="23" t="str">
        <f t="shared" si="212"/>
        <v/>
      </c>
      <c r="S98" s="23" t="str">
        <f t="shared" si="212"/>
        <v/>
      </c>
      <c r="T98" s="23" t="str">
        <f t="shared" si="212"/>
        <v/>
      </c>
      <c r="U98" s="23" t="str">
        <f t="shared" si="212"/>
        <v/>
      </c>
      <c r="V98" s="23" t="str">
        <f t="shared" si="212"/>
        <v/>
      </c>
      <c r="W98" s="23" t="str">
        <f t="shared" si="212"/>
        <v/>
      </c>
      <c r="X98" s="23" t="str">
        <f t="shared" si="212"/>
        <v/>
      </c>
      <c r="Y98" s="23" t="str">
        <f t="shared" si="212"/>
        <v/>
      </c>
      <c r="Z98" s="23" t="str">
        <f t="shared" si="212"/>
        <v/>
      </c>
      <c r="AA98" s="23" t="str">
        <f t="shared" si="212"/>
        <v/>
      </c>
      <c r="AB98" s="23" t="str">
        <f t="shared" si="212"/>
        <v/>
      </c>
      <c r="AC98" s="23" t="str">
        <f t="shared" si="212"/>
        <v/>
      </c>
      <c r="AD98" s="23" t="str">
        <f t="shared" si="212"/>
        <v/>
      </c>
      <c r="AE98" s="23" t="str">
        <f t="shared" si="212"/>
        <v/>
      </c>
      <c r="AF98" s="23" t="str">
        <f t="shared" si="212"/>
        <v/>
      </c>
      <c r="AG98" s="23" t="str">
        <f t="shared" si="212"/>
        <v/>
      </c>
      <c r="AH98" s="23" t="str">
        <f t="shared" ref="AH98:BM98" si="213">IF(AH$84="","",-PV($B$82,AH$84-$B$84,,AH74))</f>
        <v/>
      </c>
      <c r="AI98" s="23" t="str">
        <f t="shared" si="213"/>
        <v/>
      </c>
      <c r="AJ98" s="23" t="str">
        <f t="shared" si="213"/>
        <v/>
      </c>
      <c r="AK98" s="23" t="str">
        <f t="shared" si="213"/>
        <v/>
      </c>
      <c r="AL98" s="23" t="str">
        <f t="shared" si="213"/>
        <v/>
      </c>
      <c r="AM98" s="23" t="str">
        <f t="shared" si="213"/>
        <v/>
      </c>
      <c r="AN98" s="23" t="str">
        <f t="shared" si="213"/>
        <v/>
      </c>
      <c r="AO98" s="23" t="str">
        <f t="shared" si="213"/>
        <v/>
      </c>
      <c r="AP98" s="23" t="str">
        <f t="shared" si="213"/>
        <v/>
      </c>
      <c r="AQ98" s="23" t="str">
        <f t="shared" si="213"/>
        <v/>
      </c>
      <c r="AR98" s="23" t="str">
        <f t="shared" si="213"/>
        <v/>
      </c>
      <c r="AS98" s="23" t="str">
        <f t="shared" si="213"/>
        <v/>
      </c>
      <c r="AT98" s="23" t="str">
        <f t="shared" si="213"/>
        <v/>
      </c>
      <c r="AU98" s="23" t="str">
        <f t="shared" si="213"/>
        <v/>
      </c>
      <c r="AV98" s="23" t="str">
        <f t="shared" si="213"/>
        <v/>
      </c>
      <c r="AW98" s="23" t="str">
        <f t="shared" si="213"/>
        <v/>
      </c>
      <c r="AX98" s="23" t="str">
        <f t="shared" si="213"/>
        <v/>
      </c>
      <c r="AY98" s="23" t="str">
        <f t="shared" si="213"/>
        <v/>
      </c>
      <c r="AZ98" s="23" t="str">
        <f t="shared" si="213"/>
        <v/>
      </c>
      <c r="BA98" s="23" t="str">
        <f t="shared" si="213"/>
        <v/>
      </c>
      <c r="BB98" s="23" t="str">
        <f t="shared" si="213"/>
        <v/>
      </c>
      <c r="BC98" s="23" t="str">
        <f t="shared" si="213"/>
        <v/>
      </c>
      <c r="BD98" s="23" t="str">
        <f t="shared" si="213"/>
        <v/>
      </c>
      <c r="BE98" s="23" t="str">
        <f t="shared" si="213"/>
        <v/>
      </c>
      <c r="BF98" s="23" t="str">
        <f t="shared" si="213"/>
        <v/>
      </c>
      <c r="BG98" s="23" t="str">
        <f t="shared" si="213"/>
        <v/>
      </c>
      <c r="BH98" s="23" t="str">
        <f t="shared" si="213"/>
        <v/>
      </c>
      <c r="BI98" s="23" t="str">
        <f t="shared" si="213"/>
        <v/>
      </c>
      <c r="BJ98" s="23" t="str">
        <f t="shared" si="213"/>
        <v/>
      </c>
      <c r="BK98" s="23" t="str">
        <f t="shared" si="213"/>
        <v/>
      </c>
      <c r="BL98" s="23" t="str">
        <f t="shared" si="213"/>
        <v/>
      </c>
      <c r="BM98" s="23" t="str">
        <f t="shared" si="213"/>
        <v/>
      </c>
      <c r="BN98" s="23" t="str">
        <f t="shared" ref="BN98:CX98" si="214">IF(BN$84="","",-PV($B$82,BN$84-$B$84,,BN74))</f>
        <v/>
      </c>
      <c r="BO98" s="23" t="str">
        <f t="shared" si="214"/>
        <v/>
      </c>
      <c r="BP98" s="23" t="str">
        <f t="shared" si="214"/>
        <v/>
      </c>
      <c r="BQ98" s="23" t="str">
        <f t="shared" si="214"/>
        <v/>
      </c>
      <c r="BR98" s="23" t="str">
        <f t="shared" si="214"/>
        <v/>
      </c>
      <c r="BS98" s="23" t="str">
        <f t="shared" si="214"/>
        <v/>
      </c>
      <c r="BT98" s="23" t="str">
        <f t="shared" si="214"/>
        <v/>
      </c>
      <c r="BU98" s="23" t="str">
        <f t="shared" si="214"/>
        <v/>
      </c>
      <c r="BV98" s="23" t="str">
        <f t="shared" si="214"/>
        <v/>
      </c>
      <c r="BW98" s="23" t="str">
        <f t="shared" si="214"/>
        <v/>
      </c>
      <c r="BX98" s="23" t="str">
        <f t="shared" si="214"/>
        <v/>
      </c>
      <c r="BY98" s="23" t="str">
        <f t="shared" si="214"/>
        <v/>
      </c>
      <c r="BZ98" s="23" t="str">
        <f t="shared" si="214"/>
        <v/>
      </c>
      <c r="CA98" s="23" t="str">
        <f t="shared" si="214"/>
        <v/>
      </c>
      <c r="CB98" s="23" t="str">
        <f t="shared" si="214"/>
        <v/>
      </c>
      <c r="CC98" s="23" t="str">
        <f t="shared" si="214"/>
        <v/>
      </c>
      <c r="CD98" s="23" t="str">
        <f t="shared" si="214"/>
        <v/>
      </c>
      <c r="CE98" s="23" t="str">
        <f t="shared" si="214"/>
        <v/>
      </c>
      <c r="CF98" s="23" t="str">
        <f t="shared" si="214"/>
        <v/>
      </c>
      <c r="CG98" s="23" t="str">
        <f t="shared" si="214"/>
        <v/>
      </c>
      <c r="CH98" s="23" t="str">
        <f t="shared" si="214"/>
        <v/>
      </c>
      <c r="CI98" s="23" t="str">
        <f t="shared" si="214"/>
        <v/>
      </c>
      <c r="CJ98" s="23" t="str">
        <f t="shared" si="214"/>
        <v/>
      </c>
      <c r="CK98" s="23" t="str">
        <f t="shared" si="214"/>
        <v/>
      </c>
      <c r="CL98" s="23" t="str">
        <f t="shared" si="214"/>
        <v/>
      </c>
      <c r="CM98" s="23" t="str">
        <f t="shared" si="214"/>
        <v/>
      </c>
      <c r="CN98" s="23" t="str">
        <f t="shared" si="214"/>
        <v/>
      </c>
      <c r="CO98" s="23" t="str">
        <f t="shared" si="214"/>
        <v/>
      </c>
      <c r="CP98" s="23" t="str">
        <f t="shared" si="214"/>
        <v/>
      </c>
      <c r="CQ98" s="23" t="str">
        <f t="shared" si="214"/>
        <v/>
      </c>
      <c r="CR98" s="23" t="str">
        <f t="shared" si="214"/>
        <v/>
      </c>
      <c r="CS98" s="23" t="str">
        <f t="shared" si="214"/>
        <v/>
      </c>
      <c r="CT98" s="23" t="str">
        <f t="shared" si="214"/>
        <v/>
      </c>
      <c r="CU98" s="23" t="str">
        <f t="shared" si="214"/>
        <v/>
      </c>
      <c r="CV98" s="23" t="str">
        <f t="shared" si="214"/>
        <v/>
      </c>
      <c r="CW98" s="23" t="str">
        <f t="shared" si="214"/>
        <v/>
      </c>
      <c r="CX98" s="23" t="str">
        <f t="shared" si="214"/>
        <v/>
      </c>
    </row>
    <row r="99" spans="1:102" x14ac:dyDescent="0.25">
      <c r="A99" s="31"/>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row>
    <row r="100" spans="1:102" x14ac:dyDescent="0.25">
      <c r="A100" s="31" t="s">
        <v>20</v>
      </c>
      <c r="B100" s="23" t="e">
        <f t="shared" ref="B100:AG100" si="215">IF(B$84="","",-PV($B$82,B$84-$B$84,,B76))</f>
        <v>#VALUE!</v>
      </c>
      <c r="C100" s="23" t="str">
        <f t="shared" si="215"/>
        <v/>
      </c>
      <c r="D100" s="23" t="str">
        <f t="shared" si="215"/>
        <v/>
      </c>
      <c r="E100" s="23" t="str">
        <f t="shared" si="215"/>
        <v/>
      </c>
      <c r="F100" s="23" t="str">
        <f t="shared" si="215"/>
        <v/>
      </c>
      <c r="G100" s="23" t="str">
        <f t="shared" si="215"/>
        <v/>
      </c>
      <c r="H100" s="23" t="str">
        <f t="shared" si="215"/>
        <v/>
      </c>
      <c r="I100" s="23" t="str">
        <f t="shared" si="215"/>
        <v/>
      </c>
      <c r="J100" s="23" t="str">
        <f t="shared" si="215"/>
        <v/>
      </c>
      <c r="K100" s="23" t="str">
        <f t="shared" si="215"/>
        <v/>
      </c>
      <c r="L100" s="23" t="str">
        <f t="shared" si="215"/>
        <v/>
      </c>
      <c r="M100" s="23" t="str">
        <f t="shared" si="215"/>
        <v/>
      </c>
      <c r="N100" s="23" t="str">
        <f t="shared" si="215"/>
        <v/>
      </c>
      <c r="O100" s="23" t="str">
        <f t="shared" si="215"/>
        <v/>
      </c>
      <c r="P100" s="23" t="str">
        <f t="shared" si="215"/>
        <v/>
      </c>
      <c r="Q100" s="23" t="str">
        <f t="shared" si="215"/>
        <v/>
      </c>
      <c r="R100" s="23" t="str">
        <f t="shared" si="215"/>
        <v/>
      </c>
      <c r="S100" s="23" t="str">
        <f t="shared" si="215"/>
        <v/>
      </c>
      <c r="T100" s="23" t="str">
        <f t="shared" si="215"/>
        <v/>
      </c>
      <c r="U100" s="23" t="str">
        <f t="shared" si="215"/>
        <v/>
      </c>
      <c r="V100" s="23" t="str">
        <f t="shared" si="215"/>
        <v/>
      </c>
      <c r="W100" s="23" t="str">
        <f t="shared" si="215"/>
        <v/>
      </c>
      <c r="X100" s="23" t="str">
        <f t="shared" si="215"/>
        <v/>
      </c>
      <c r="Y100" s="23" t="str">
        <f t="shared" si="215"/>
        <v/>
      </c>
      <c r="Z100" s="23" t="str">
        <f t="shared" si="215"/>
        <v/>
      </c>
      <c r="AA100" s="23" t="str">
        <f t="shared" si="215"/>
        <v/>
      </c>
      <c r="AB100" s="23" t="str">
        <f t="shared" si="215"/>
        <v/>
      </c>
      <c r="AC100" s="23" t="str">
        <f t="shared" si="215"/>
        <v/>
      </c>
      <c r="AD100" s="23" t="str">
        <f t="shared" si="215"/>
        <v/>
      </c>
      <c r="AE100" s="23" t="str">
        <f t="shared" si="215"/>
        <v/>
      </c>
      <c r="AF100" s="23" t="str">
        <f t="shared" si="215"/>
        <v/>
      </c>
      <c r="AG100" s="23" t="str">
        <f t="shared" si="215"/>
        <v/>
      </c>
      <c r="AH100" s="23" t="str">
        <f t="shared" ref="AH100:BM100" si="216">IF(AH$84="","",-PV($B$82,AH$84-$B$84,,AH76))</f>
        <v/>
      </c>
      <c r="AI100" s="23" t="str">
        <f t="shared" si="216"/>
        <v/>
      </c>
      <c r="AJ100" s="23" t="str">
        <f t="shared" si="216"/>
        <v/>
      </c>
      <c r="AK100" s="23" t="str">
        <f t="shared" si="216"/>
        <v/>
      </c>
      <c r="AL100" s="23" t="str">
        <f t="shared" si="216"/>
        <v/>
      </c>
      <c r="AM100" s="23" t="str">
        <f t="shared" si="216"/>
        <v/>
      </c>
      <c r="AN100" s="23" t="str">
        <f t="shared" si="216"/>
        <v/>
      </c>
      <c r="AO100" s="23" t="str">
        <f t="shared" si="216"/>
        <v/>
      </c>
      <c r="AP100" s="23" t="str">
        <f t="shared" si="216"/>
        <v/>
      </c>
      <c r="AQ100" s="23" t="str">
        <f t="shared" si="216"/>
        <v/>
      </c>
      <c r="AR100" s="23" t="str">
        <f t="shared" si="216"/>
        <v/>
      </c>
      <c r="AS100" s="23" t="str">
        <f t="shared" si="216"/>
        <v/>
      </c>
      <c r="AT100" s="23" t="str">
        <f t="shared" si="216"/>
        <v/>
      </c>
      <c r="AU100" s="23" t="str">
        <f t="shared" si="216"/>
        <v/>
      </c>
      <c r="AV100" s="23" t="str">
        <f t="shared" si="216"/>
        <v/>
      </c>
      <c r="AW100" s="23" t="str">
        <f t="shared" si="216"/>
        <v/>
      </c>
      <c r="AX100" s="23" t="str">
        <f t="shared" si="216"/>
        <v/>
      </c>
      <c r="AY100" s="23" t="str">
        <f t="shared" si="216"/>
        <v/>
      </c>
      <c r="AZ100" s="23" t="str">
        <f t="shared" si="216"/>
        <v/>
      </c>
      <c r="BA100" s="23" t="str">
        <f t="shared" si="216"/>
        <v/>
      </c>
      <c r="BB100" s="23" t="str">
        <f t="shared" si="216"/>
        <v/>
      </c>
      <c r="BC100" s="23" t="str">
        <f t="shared" si="216"/>
        <v/>
      </c>
      <c r="BD100" s="23" t="str">
        <f t="shared" si="216"/>
        <v/>
      </c>
      <c r="BE100" s="23" t="str">
        <f t="shared" si="216"/>
        <v/>
      </c>
      <c r="BF100" s="23" t="str">
        <f t="shared" si="216"/>
        <v/>
      </c>
      <c r="BG100" s="23" t="str">
        <f t="shared" si="216"/>
        <v/>
      </c>
      <c r="BH100" s="23" t="str">
        <f t="shared" si="216"/>
        <v/>
      </c>
      <c r="BI100" s="23" t="str">
        <f t="shared" si="216"/>
        <v/>
      </c>
      <c r="BJ100" s="23" t="str">
        <f t="shared" si="216"/>
        <v/>
      </c>
      <c r="BK100" s="23" t="str">
        <f t="shared" si="216"/>
        <v/>
      </c>
      <c r="BL100" s="23" t="str">
        <f t="shared" si="216"/>
        <v/>
      </c>
      <c r="BM100" s="23" t="str">
        <f t="shared" si="216"/>
        <v/>
      </c>
      <c r="BN100" s="23" t="str">
        <f t="shared" ref="BN100:CX100" si="217">IF(BN$84="","",-PV($B$82,BN$84-$B$84,,BN76))</f>
        <v/>
      </c>
      <c r="BO100" s="23" t="str">
        <f t="shared" si="217"/>
        <v/>
      </c>
      <c r="BP100" s="23" t="str">
        <f t="shared" si="217"/>
        <v/>
      </c>
      <c r="BQ100" s="23" t="str">
        <f t="shared" si="217"/>
        <v/>
      </c>
      <c r="BR100" s="23" t="str">
        <f t="shared" si="217"/>
        <v/>
      </c>
      <c r="BS100" s="23" t="str">
        <f t="shared" si="217"/>
        <v/>
      </c>
      <c r="BT100" s="23" t="str">
        <f t="shared" si="217"/>
        <v/>
      </c>
      <c r="BU100" s="23" t="str">
        <f t="shared" si="217"/>
        <v/>
      </c>
      <c r="BV100" s="23" t="str">
        <f t="shared" si="217"/>
        <v/>
      </c>
      <c r="BW100" s="23" t="str">
        <f t="shared" si="217"/>
        <v/>
      </c>
      <c r="BX100" s="23" t="str">
        <f t="shared" si="217"/>
        <v/>
      </c>
      <c r="BY100" s="23" t="str">
        <f t="shared" si="217"/>
        <v/>
      </c>
      <c r="BZ100" s="23" t="str">
        <f t="shared" si="217"/>
        <v/>
      </c>
      <c r="CA100" s="23" t="str">
        <f t="shared" si="217"/>
        <v/>
      </c>
      <c r="CB100" s="23" t="str">
        <f t="shared" si="217"/>
        <v/>
      </c>
      <c r="CC100" s="23" t="str">
        <f t="shared" si="217"/>
        <v/>
      </c>
      <c r="CD100" s="23" t="str">
        <f t="shared" si="217"/>
        <v/>
      </c>
      <c r="CE100" s="23" t="str">
        <f t="shared" si="217"/>
        <v/>
      </c>
      <c r="CF100" s="23" t="str">
        <f t="shared" si="217"/>
        <v/>
      </c>
      <c r="CG100" s="23" t="str">
        <f t="shared" si="217"/>
        <v/>
      </c>
      <c r="CH100" s="23" t="str">
        <f t="shared" si="217"/>
        <v/>
      </c>
      <c r="CI100" s="23" t="str">
        <f t="shared" si="217"/>
        <v/>
      </c>
      <c r="CJ100" s="23" t="str">
        <f t="shared" si="217"/>
        <v/>
      </c>
      <c r="CK100" s="23" t="str">
        <f t="shared" si="217"/>
        <v/>
      </c>
      <c r="CL100" s="23" t="str">
        <f t="shared" si="217"/>
        <v/>
      </c>
      <c r="CM100" s="23" t="str">
        <f t="shared" si="217"/>
        <v/>
      </c>
      <c r="CN100" s="23" t="str">
        <f t="shared" si="217"/>
        <v/>
      </c>
      <c r="CO100" s="23" t="str">
        <f t="shared" si="217"/>
        <v/>
      </c>
      <c r="CP100" s="23" t="str">
        <f t="shared" si="217"/>
        <v/>
      </c>
      <c r="CQ100" s="23" t="str">
        <f t="shared" si="217"/>
        <v/>
      </c>
      <c r="CR100" s="23" t="str">
        <f t="shared" si="217"/>
        <v/>
      </c>
      <c r="CS100" s="23" t="str">
        <f t="shared" si="217"/>
        <v/>
      </c>
      <c r="CT100" s="23" t="str">
        <f t="shared" si="217"/>
        <v/>
      </c>
      <c r="CU100" s="23" t="str">
        <f t="shared" si="217"/>
        <v/>
      </c>
      <c r="CV100" s="23" t="str">
        <f t="shared" si="217"/>
        <v/>
      </c>
      <c r="CW100" s="23" t="str">
        <f t="shared" si="217"/>
        <v/>
      </c>
      <c r="CX100" s="23" t="str">
        <f t="shared" si="217"/>
        <v/>
      </c>
    </row>
    <row r="101" spans="1:102" x14ac:dyDescent="0.25">
      <c r="A101" s="31"/>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row>
    <row r="102" spans="1:102" x14ac:dyDescent="0.25">
      <c r="A102" s="31" t="s">
        <v>21</v>
      </c>
      <c r="B102" s="23" t="e">
        <f t="shared" ref="B102:AG102" si="218">IF(B$84="","",-PV($B$82,B$84-$B$84,,B78))</f>
        <v>#VALUE!</v>
      </c>
      <c r="C102" s="23" t="str">
        <f t="shared" si="218"/>
        <v/>
      </c>
      <c r="D102" s="23" t="str">
        <f t="shared" si="218"/>
        <v/>
      </c>
      <c r="E102" s="23" t="str">
        <f>IF(E$84="","",-PV($B$82,E$84-$B$84,,E78))</f>
        <v/>
      </c>
      <c r="F102" s="23" t="str">
        <f t="shared" si="218"/>
        <v/>
      </c>
      <c r="G102" s="23" t="str">
        <f t="shared" si="218"/>
        <v/>
      </c>
      <c r="H102" s="23" t="str">
        <f t="shared" si="218"/>
        <v/>
      </c>
      <c r="I102" s="23" t="str">
        <f t="shared" si="218"/>
        <v/>
      </c>
      <c r="J102" s="23" t="str">
        <f t="shared" si="218"/>
        <v/>
      </c>
      <c r="K102" s="23" t="str">
        <f t="shared" si="218"/>
        <v/>
      </c>
      <c r="L102" s="23" t="str">
        <f t="shared" si="218"/>
        <v/>
      </c>
      <c r="M102" s="23" t="str">
        <f t="shared" si="218"/>
        <v/>
      </c>
      <c r="N102" s="23" t="str">
        <f t="shared" si="218"/>
        <v/>
      </c>
      <c r="O102" s="23" t="str">
        <f t="shared" si="218"/>
        <v/>
      </c>
      <c r="P102" s="23" t="str">
        <f t="shared" si="218"/>
        <v/>
      </c>
      <c r="Q102" s="23" t="str">
        <f t="shared" si="218"/>
        <v/>
      </c>
      <c r="R102" s="23" t="str">
        <f t="shared" si="218"/>
        <v/>
      </c>
      <c r="S102" s="23" t="str">
        <f t="shared" si="218"/>
        <v/>
      </c>
      <c r="T102" s="23" t="str">
        <f t="shared" si="218"/>
        <v/>
      </c>
      <c r="U102" s="23" t="str">
        <f t="shared" si="218"/>
        <v/>
      </c>
      <c r="V102" s="23" t="str">
        <f t="shared" si="218"/>
        <v/>
      </c>
      <c r="W102" s="23" t="str">
        <f t="shared" si="218"/>
        <v/>
      </c>
      <c r="X102" s="23" t="str">
        <f t="shared" si="218"/>
        <v/>
      </c>
      <c r="Y102" s="23" t="str">
        <f t="shared" si="218"/>
        <v/>
      </c>
      <c r="Z102" s="23" t="str">
        <f t="shared" si="218"/>
        <v/>
      </c>
      <c r="AA102" s="23" t="str">
        <f t="shared" si="218"/>
        <v/>
      </c>
      <c r="AB102" s="23" t="str">
        <f t="shared" si="218"/>
        <v/>
      </c>
      <c r="AC102" s="23" t="str">
        <f t="shared" si="218"/>
        <v/>
      </c>
      <c r="AD102" s="23" t="str">
        <f t="shared" si="218"/>
        <v/>
      </c>
      <c r="AE102" s="23" t="str">
        <f t="shared" si="218"/>
        <v/>
      </c>
      <c r="AF102" s="23" t="str">
        <f t="shared" si="218"/>
        <v/>
      </c>
      <c r="AG102" s="23" t="str">
        <f t="shared" si="218"/>
        <v/>
      </c>
      <c r="AH102" s="23" t="str">
        <f t="shared" ref="AH102:BM102" si="219">IF(AH$84="","",-PV($B$82,AH$84-$B$84,,AH78))</f>
        <v/>
      </c>
      <c r="AI102" s="23" t="str">
        <f t="shared" si="219"/>
        <v/>
      </c>
      <c r="AJ102" s="23" t="str">
        <f t="shared" si="219"/>
        <v/>
      </c>
      <c r="AK102" s="23" t="str">
        <f t="shared" si="219"/>
        <v/>
      </c>
      <c r="AL102" s="23" t="str">
        <f t="shared" si="219"/>
        <v/>
      </c>
      <c r="AM102" s="23" t="str">
        <f t="shared" si="219"/>
        <v/>
      </c>
      <c r="AN102" s="23" t="str">
        <f t="shared" si="219"/>
        <v/>
      </c>
      <c r="AO102" s="23" t="str">
        <f t="shared" si="219"/>
        <v/>
      </c>
      <c r="AP102" s="23" t="str">
        <f t="shared" si="219"/>
        <v/>
      </c>
      <c r="AQ102" s="23" t="str">
        <f t="shared" si="219"/>
        <v/>
      </c>
      <c r="AR102" s="23" t="str">
        <f t="shared" si="219"/>
        <v/>
      </c>
      <c r="AS102" s="23" t="str">
        <f t="shared" si="219"/>
        <v/>
      </c>
      <c r="AT102" s="23" t="str">
        <f t="shared" si="219"/>
        <v/>
      </c>
      <c r="AU102" s="23" t="str">
        <f t="shared" si="219"/>
        <v/>
      </c>
      <c r="AV102" s="23" t="str">
        <f t="shared" si="219"/>
        <v/>
      </c>
      <c r="AW102" s="23" t="str">
        <f t="shared" si="219"/>
        <v/>
      </c>
      <c r="AX102" s="23" t="str">
        <f t="shared" si="219"/>
        <v/>
      </c>
      <c r="AY102" s="23" t="str">
        <f t="shared" si="219"/>
        <v/>
      </c>
      <c r="AZ102" s="23" t="str">
        <f t="shared" si="219"/>
        <v/>
      </c>
      <c r="BA102" s="23" t="str">
        <f t="shared" si="219"/>
        <v/>
      </c>
      <c r="BB102" s="23" t="str">
        <f t="shared" si="219"/>
        <v/>
      </c>
      <c r="BC102" s="23" t="str">
        <f t="shared" si="219"/>
        <v/>
      </c>
      <c r="BD102" s="23" t="str">
        <f t="shared" si="219"/>
        <v/>
      </c>
      <c r="BE102" s="23" t="str">
        <f t="shared" si="219"/>
        <v/>
      </c>
      <c r="BF102" s="23" t="str">
        <f t="shared" si="219"/>
        <v/>
      </c>
      <c r="BG102" s="23" t="str">
        <f t="shared" si="219"/>
        <v/>
      </c>
      <c r="BH102" s="23" t="str">
        <f t="shared" si="219"/>
        <v/>
      </c>
      <c r="BI102" s="23" t="str">
        <f t="shared" si="219"/>
        <v/>
      </c>
      <c r="BJ102" s="23" t="str">
        <f t="shared" si="219"/>
        <v/>
      </c>
      <c r="BK102" s="23" t="str">
        <f t="shared" si="219"/>
        <v/>
      </c>
      <c r="BL102" s="23" t="str">
        <f t="shared" si="219"/>
        <v/>
      </c>
      <c r="BM102" s="23" t="str">
        <f t="shared" si="219"/>
        <v/>
      </c>
      <c r="BN102" s="23" t="str">
        <f t="shared" ref="BN102:CX102" si="220">IF(BN$84="","",-PV($B$82,BN$84-$B$84,,BN78))</f>
        <v/>
      </c>
      <c r="BO102" s="23" t="str">
        <f t="shared" si="220"/>
        <v/>
      </c>
      <c r="BP102" s="23" t="str">
        <f t="shared" si="220"/>
        <v/>
      </c>
      <c r="BQ102" s="23" t="str">
        <f t="shared" si="220"/>
        <v/>
      </c>
      <c r="BR102" s="23" t="str">
        <f t="shared" si="220"/>
        <v/>
      </c>
      <c r="BS102" s="23" t="str">
        <f t="shared" si="220"/>
        <v/>
      </c>
      <c r="BT102" s="23" t="str">
        <f t="shared" si="220"/>
        <v/>
      </c>
      <c r="BU102" s="23" t="str">
        <f t="shared" si="220"/>
        <v/>
      </c>
      <c r="BV102" s="23" t="str">
        <f t="shared" si="220"/>
        <v/>
      </c>
      <c r="BW102" s="23" t="str">
        <f t="shared" si="220"/>
        <v/>
      </c>
      <c r="BX102" s="23" t="str">
        <f t="shared" si="220"/>
        <v/>
      </c>
      <c r="BY102" s="23" t="str">
        <f t="shared" si="220"/>
        <v/>
      </c>
      <c r="BZ102" s="23" t="str">
        <f t="shared" si="220"/>
        <v/>
      </c>
      <c r="CA102" s="23" t="str">
        <f t="shared" si="220"/>
        <v/>
      </c>
      <c r="CB102" s="23" t="str">
        <f t="shared" si="220"/>
        <v/>
      </c>
      <c r="CC102" s="23" t="str">
        <f t="shared" si="220"/>
        <v/>
      </c>
      <c r="CD102" s="23" t="str">
        <f t="shared" si="220"/>
        <v/>
      </c>
      <c r="CE102" s="23" t="str">
        <f t="shared" si="220"/>
        <v/>
      </c>
      <c r="CF102" s="23" t="str">
        <f t="shared" si="220"/>
        <v/>
      </c>
      <c r="CG102" s="23" t="str">
        <f t="shared" si="220"/>
        <v/>
      </c>
      <c r="CH102" s="23" t="str">
        <f t="shared" si="220"/>
        <v/>
      </c>
      <c r="CI102" s="23" t="str">
        <f t="shared" si="220"/>
        <v/>
      </c>
      <c r="CJ102" s="23" t="str">
        <f t="shared" si="220"/>
        <v/>
      </c>
      <c r="CK102" s="23" t="str">
        <f t="shared" si="220"/>
        <v/>
      </c>
      <c r="CL102" s="23" t="str">
        <f t="shared" si="220"/>
        <v/>
      </c>
      <c r="CM102" s="23" t="str">
        <f t="shared" si="220"/>
        <v/>
      </c>
      <c r="CN102" s="23" t="str">
        <f t="shared" si="220"/>
        <v/>
      </c>
      <c r="CO102" s="23" t="str">
        <f t="shared" si="220"/>
        <v/>
      </c>
      <c r="CP102" s="23" t="str">
        <f t="shared" si="220"/>
        <v/>
      </c>
      <c r="CQ102" s="23" t="str">
        <f t="shared" si="220"/>
        <v/>
      </c>
      <c r="CR102" s="23" t="str">
        <f t="shared" si="220"/>
        <v/>
      </c>
      <c r="CS102" s="23" t="str">
        <f t="shared" si="220"/>
        <v/>
      </c>
      <c r="CT102" s="23" t="str">
        <f t="shared" si="220"/>
        <v/>
      </c>
      <c r="CU102" s="23" t="str">
        <f t="shared" si="220"/>
        <v/>
      </c>
      <c r="CV102" s="23" t="str">
        <f t="shared" si="220"/>
        <v/>
      </c>
      <c r="CW102" s="23" t="str">
        <f t="shared" si="220"/>
        <v/>
      </c>
      <c r="CX102" s="23" t="str">
        <f t="shared" si="220"/>
        <v/>
      </c>
    </row>
    <row r="103" spans="1:102" x14ac:dyDescent="0.25">
      <c r="B103" s="139"/>
      <c r="C103" s="23"/>
      <c r="D103" s="23"/>
    </row>
    <row r="104" spans="1:102" x14ac:dyDescent="0.25">
      <c r="A104" s="347" t="s">
        <v>393</v>
      </c>
      <c r="B104" s="348" t="s">
        <v>394</v>
      </c>
      <c r="C104" s="23"/>
      <c r="D104" s="23"/>
    </row>
    <row r="105" spans="1:102" x14ac:dyDescent="0.25">
      <c r="A105" s="129" t="s">
        <v>30</v>
      </c>
      <c r="B105" s="349" t="e">
        <f>SUM(B91:CX102)</f>
        <v>#VALUE!</v>
      </c>
      <c r="C105" s="23"/>
      <c r="D105" s="23"/>
    </row>
    <row r="106" spans="1:102" x14ac:dyDescent="0.25">
      <c r="A106" s="129" t="s">
        <v>31</v>
      </c>
      <c r="B106" s="349" t="e">
        <f>SUM(B87:CX88)</f>
        <v>#VALUE!</v>
      </c>
      <c r="C106" s="23"/>
      <c r="D106" s="23"/>
    </row>
    <row r="107" spans="1:102" x14ac:dyDescent="0.25">
      <c r="A107" s="350" t="s">
        <v>395</v>
      </c>
      <c r="B107" s="351" t="e">
        <f>B105/B106</f>
        <v>#VALUE!</v>
      </c>
      <c r="C107" s="23"/>
    </row>
    <row r="108" spans="1:102" x14ac:dyDescent="0.25">
      <c r="A108" s="138"/>
      <c r="B108" s="346"/>
      <c r="C108" s="23"/>
    </row>
    <row r="109" spans="1:102" x14ac:dyDescent="0.25">
      <c r="A109" s="138" t="s">
        <v>396</v>
      </c>
      <c r="B109" s="139"/>
      <c r="C109" s="23"/>
    </row>
    <row r="110" spans="1:102" x14ac:dyDescent="0.25">
      <c r="A110" s="138"/>
      <c r="B110" s="139"/>
      <c r="C110" s="23"/>
    </row>
    <row r="111" spans="1:102" x14ac:dyDescent="0.25">
      <c r="A111" s="138"/>
      <c r="B111" s="166"/>
      <c r="C111" s="23"/>
    </row>
    <row r="114" spans="1:3" x14ac:dyDescent="0.25">
      <c r="A114" s="13"/>
      <c r="B114" s="23"/>
      <c r="C114" s="23"/>
    </row>
    <row r="115" spans="1:3" x14ac:dyDescent="0.25">
      <c r="A115" s="13"/>
    </row>
    <row r="116" spans="1:3" x14ac:dyDescent="0.25">
      <c r="A116" s="13"/>
    </row>
    <row r="117" spans="1:3" x14ac:dyDescent="0.25">
      <c r="A117" s="13"/>
    </row>
    <row r="118" spans="1:3" x14ac:dyDescent="0.25">
      <c r="A118" s="13"/>
    </row>
    <row r="119" spans="1:3" x14ac:dyDescent="0.25">
      <c r="A119" s="13"/>
    </row>
    <row r="120" spans="1:3" x14ac:dyDescent="0.25">
      <c r="A120" s="13"/>
    </row>
    <row r="121" spans="1:3" x14ac:dyDescent="0.25">
      <c r="A121" s="13"/>
    </row>
    <row r="122" spans="1:3" x14ac:dyDescent="0.25">
      <c r="A122" s="13"/>
    </row>
  </sheetData>
  <sheetProtection algorithmName="SHA-512" hashValue="RjOg+H1UvNhSmglRq3ORp2cs1arFI3Ct/5DTtaoEA7kOGjvDIhWjiCzp3FPZtRWjPogUrGQtOzPXWwqpTWVW5g==" saltValue="PAGAyIbl6neBOqvEylRfXA==" spinCount="100000" sheet="1" objects="1" scenarios="1"/>
  <mergeCells count="4">
    <mergeCell ref="H3:M3"/>
    <mergeCell ref="B14:D14"/>
    <mergeCell ref="E14:G14"/>
    <mergeCell ref="B3:G3"/>
  </mergeCells>
  <conditionalFormatting sqref="B50:CX57 B67:CX75">
    <cfRule type="cellIs" dxfId="3" priority="7" operator="equal">
      <formula>FALSE</formula>
    </cfRule>
  </conditionalFormatting>
  <conditionalFormatting sqref="E16:G23">
    <cfRule type="expression" dxfId="2" priority="2">
      <formula>$B$31="No"</formula>
    </cfRule>
  </conditionalFormatting>
  <conditionalFormatting sqref="H5:M6">
    <cfRule type="expression" dxfId="1" priority="1">
      <formula>$B$31="No"</formula>
    </cfRule>
  </conditionalFormatting>
  <conditionalFormatting sqref="H8:M12 C36:C45">
    <cfRule type="expression" dxfId="0" priority="3">
      <formula>$B$31="No"</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0b89429-05f5-4b1a-9c83-68d8e1be14ea" xsi:nil="true"/>
    <lcf76f155ced4ddcb4097134ff3c332f xmlns="7ddb1711-f4e9-4c24-8c42-ef19c384b712">
      <Terms xmlns="http://schemas.microsoft.com/office/infopath/2007/PartnerControls"/>
    </lcf76f155ced4ddcb4097134ff3c332f>
    <URL xmlns="http://schemas.microsoft.com/sharepoint/v3">
      <Url xsi:nil="true"/>
      <Description xsi:nil="true"/>
    </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41AA482139224787D7BB75503D7C16" ma:contentTypeVersion="11" ma:contentTypeDescription="Create a new document." ma:contentTypeScope="" ma:versionID="a1ef551f2fd5954baed447ba4c4bf14a">
  <xsd:schema xmlns:xsd="http://www.w3.org/2001/XMLSchema" xmlns:xs="http://www.w3.org/2001/XMLSchema" xmlns:p="http://schemas.microsoft.com/office/2006/metadata/properties" xmlns:ns1="http://schemas.microsoft.com/sharepoint/v3" xmlns:ns2="7ddb1711-f4e9-4c24-8c42-ef19c384b712" xmlns:ns3="50b89429-05f5-4b1a-9c83-68d8e1be14ea" targetNamespace="http://schemas.microsoft.com/office/2006/metadata/properties" ma:root="true" ma:fieldsID="4d9355165f900fcef66c22fabedf56bb" ns1:_="" ns2:_="" ns3:_="">
    <xsd:import namespace="http://schemas.microsoft.com/sharepoint/v3"/>
    <xsd:import namespace="7ddb1711-f4e9-4c24-8c42-ef19c384b712"/>
    <xsd:import namespace="50b89429-05f5-4b1a-9c83-68d8e1be14ea"/>
    <xsd:element name="properties">
      <xsd:complexType>
        <xsd:sequence>
          <xsd:element name="documentManagement">
            <xsd:complexType>
              <xsd:all>
                <xsd:element ref="ns1:URL" minOccurs="0"/>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ddb1711-f4e9-4c24-8c42-ef19c384b71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166aa50-2606-4bee-b14b-7e98c91f201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b89429-05f5-4b1a-9c83-68d8e1be14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a083981-3fb3-4b01-a780-2b6eca0922c5}" ma:internalName="TaxCatchAll" ma:showField="CatchAllData" ma:web="50b89429-05f5-4b1a-9c83-68d8e1be14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7177C1-C404-41DA-9535-AE9F2C17CDD4}">
  <ds:schemaRefs>
    <ds:schemaRef ds:uri="http://schemas.microsoft.com/sharepoint/v3/contenttype/forms"/>
  </ds:schemaRefs>
</ds:datastoreItem>
</file>

<file path=customXml/itemProps2.xml><?xml version="1.0" encoding="utf-8"?>
<ds:datastoreItem xmlns:ds="http://schemas.openxmlformats.org/officeDocument/2006/customXml" ds:itemID="{C8EDF5C8-9392-4687-A130-187A7A9E10CE}">
  <ds:schemaRefs>
    <ds:schemaRef ds:uri="http://schemas.microsoft.com/office/2006/metadata/properties"/>
    <ds:schemaRef ds:uri="http://schemas.microsoft.com/office/infopath/2007/PartnerControls"/>
    <ds:schemaRef ds:uri="50b89429-05f5-4b1a-9c83-68d8e1be14ea"/>
    <ds:schemaRef ds:uri="7ddb1711-f4e9-4c24-8c42-ef19c384b712"/>
    <ds:schemaRef ds:uri="http://schemas.microsoft.com/sharepoint/v3"/>
  </ds:schemaRefs>
</ds:datastoreItem>
</file>

<file path=customXml/itemProps3.xml><?xml version="1.0" encoding="utf-8"?>
<ds:datastoreItem xmlns:ds="http://schemas.openxmlformats.org/officeDocument/2006/customXml" ds:itemID="{D92CC7D8-3238-428C-B3F0-A2597DBDB4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db1711-f4e9-4c24-8c42-ef19c384b712"/>
    <ds:schemaRef ds:uri="50b89429-05f5-4b1a-9c83-68d8e1be14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Workbook Introduction</vt:lpstr>
      <vt:lpstr>Project Output</vt:lpstr>
      <vt:lpstr>Resilience Score Card</vt:lpstr>
      <vt:lpstr>General User Inputs</vt:lpstr>
      <vt:lpstr>Structure Inputs</vt:lpstr>
      <vt:lpstr>Project Costs Database</vt:lpstr>
      <vt:lpstr>User Notes</vt:lpstr>
      <vt:lpstr>General</vt:lpstr>
      <vt:lpstr>Specialized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Young, Skyler</dc:creator>
  <cp:keywords/>
  <dc:description/>
  <cp:lastModifiedBy>deBoer, Annie</cp:lastModifiedBy>
  <cp:revision/>
  <dcterms:created xsi:type="dcterms:W3CDTF">2025-04-23T13:15:24Z</dcterms:created>
  <dcterms:modified xsi:type="dcterms:W3CDTF">2026-03-27T21:24:56Z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0x0101002D41AA482139224787D7BB75503D7C16</vt:lpwstr>
  </property>
  <property fmtid="{D5CDD505-2E9C-101B-9397-08002B2CF9AE}" pid="3" name="MediaServiceImageTags">
    <vt:lpwstr/>
  </property>
</Properties>
</file>